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85" yWindow="-15" windowWidth="12780" windowHeight="1431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36" i="7" l="1"/>
  <c r="F36" i="7" s="1"/>
  <c r="D36" i="7"/>
  <c r="B55" i="6" l="1"/>
  <c r="B56" i="6" s="1"/>
  <c r="B57" i="6" s="1"/>
  <c r="B58" i="6" s="1"/>
  <c r="D20" i="6" l="1"/>
  <c r="H28" i="1" l="1"/>
  <c r="F10" i="6" l="1"/>
  <c r="G10" i="6" s="1"/>
  <c r="D29" i="6" l="1"/>
  <c r="C9" i="4" l="1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9" i="3" l="1"/>
  <c r="AD10" i="3"/>
  <c r="AD18" i="3"/>
  <c r="AD28" i="3"/>
  <c r="AD11" i="3"/>
  <c r="AD16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6" i="5" l="1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N6" i="4" s="1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E5" i="5" s="1"/>
  <c r="B412" i="1"/>
  <c r="B413" i="1"/>
  <c r="B414" i="1"/>
  <c r="B415" i="1"/>
  <c r="B416" i="1"/>
  <c r="B417" i="1"/>
  <c r="D5" i="5" s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D8" i="4" s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C3" i="4" l="1"/>
  <c r="C4" i="4"/>
  <c r="C5" i="4"/>
  <c r="C6" i="4"/>
  <c r="C7" i="4"/>
  <c r="C8" i="4"/>
  <c r="C4" i="5"/>
  <c r="C5" i="5"/>
  <c r="N4" i="4"/>
  <c r="N8" i="4"/>
  <c r="D7" i="4"/>
  <c r="N7" i="4"/>
  <c r="M4" i="5"/>
  <c r="M5" i="5"/>
  <c r="N5" i="4"/>
  <c r="N4" i="5"/>
  <c r="N5" i="5"/>
  <c r="K22" i="4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E6" i="4" s="1"/>
  <c r="G6" i="4" s="1"/>
  <c r="I6" i="4" s="1"/>
  <c r="B52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3" i="6"/>
  <c r="B51" i="6"/>
  <c r="B49" i="6"/>
  <c r="G44" i="6"/>
  <c r="G43" i="6"/>
  <c r="F39" i="6"/>
  <c r="G39" i="6" s="1"/>
  <c r="F38" i="6"/>
  <c r="G38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3" i="6"/>
  <c r="G53" i="6"/>
  <c r="D53" i="6"/>
  <c r="F53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7" i="6"/>
  <c r="G27" i="6" s="1"/>
  <c r="F26" i="6"/>
  <c r="G26" i="6" s="1"/>
  <c r="F9" i="6"/>
  <c r="G9" i="6" s="1"/>
  <c r="D15" i="6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304" i="1" l="1"/>
  <c r="AF304" i="1" s="1"/>
  <c r="AE4" i="3"/>
  <c r="S4" i="5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K3" i="5"/>
  <c r="I3" i="5"/>
  <c r="R3" i="5" s="1"/>
  <c r="T3" i="5"/>
  <c r="O3" i="5"/>
  <c r="I6" i="5"/>
  <c r="U10" i="5"/>
  <c r="O6" i="5"/>
  <c r="Q6" i="5"/>
  <c r="R10" i="5"/>
  <c r="R8" i="5"/>
  <c r="R7" i="5"/>
  <c r="R9" i="5"/>
  <c r="G16" i="6"/>
  <c r="U8" i="5"/>
  <c r="U3" i="5" l="1"/>
  <c r="R6" i="5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U34" i="3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E4" i="4" s="1"/>
  <c r="G4" i="4" s="1"/>
  <c r="R112" i="1"/>
  <c r="V112" i="1"/>
  <c r="W112" i="1" s="1"/>
  <c r="X112" i="1"/>
  <c r="Y112" i="1" s="1"/>
  <c r="H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E7" i="4" s="1"/>
  <c r="G7" i="4" s="1"/>
  <c r="R120" i="1"/>
  <c r="V120" i="1"/>
  <c r="W120" i="1" s="1"/>
  <c r="X120" i="1"/>
  <c r="Y120" i="1" s="1"/>
  <c r="H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E4" i="5" s="1"/>
  <c r="G4" i="5" s="1"/>
  <c r="R418" i="1"/>
  <c r="V418" i="1"/>
  <c r="W418" i="1" s="1"/>
  <c r="X418" i="1"/>
  <c r="Y418" i="1" s="1"/>
  <c r="H4" i="5" s="1"/>
  <c r="I4" i="5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E5" i="4" l="1"/>
  <c r="G5" i="4" s="1"/>
  <c r="E8" i="4"/>
  <c r="G8" i="4" s="1"/>
  <c r="I4" i="4"/>
  <c r="O4" i="5"/>
  <c r="O11" i="5" s="1"/>
  <c r="D23" i="6" s="1"/>
  <c r="F23" i="6" s="1"/>
  <c r="G23" i="6" s="1"/>
  <c r="Q4" i="5"/>
  <c r="R4" i="5" s="1"/>
  <c r="G73" i="6" s="1"/>
  <c r="T4" i="5"/>
  <c r="G11" i="5"/>
  <c r="I7" i="4"/>
  <c r="AC8" i="2"/>
  <c r="AD8" i="2" s="1"/>
  <c r="AC30" i="2"/>
  <c r="AD30" i="2" s="1"/>
  <c r="AC16" i="2"/>
  <c r="AD16" i="2" s="1"/>
  <c r="AB12" i="2"/>
  <c r="U40" i="3"/>
  <c r="V40" i="3" s="1"/>
  <c r="U20" i="3"/>
  <c r="V20" i="3" s="1"/>
  <c r="U15" i="3"/>
  <c r="V15" i="3" s="1"/>
  <c r="AC13" i="2"/>
  <c r="AC5" i="2"/>
  <c r="AC26" i="2"/>
  <c r="AD26" i="2" s="1"/>
  <c r="AC19" i="2"/>
  <c r="AC10" i="2"/>
  <c r="AC27" i="2"/>
  <c r="AC20" i="2"/>
  <c r="P3" i="4"/>
  <c r="P4" i="4"/>
  <c r="Q4" i="4" s="1"/>
  <c r="P6" i="4"/>
  <c r="T43" i="3"/>
  <c r="U27" i="3"/>
  <c r="V27" i="3" s="1"/>
  <c r="P7" i="4"/>
  <c r="Q7" i="4" s="1"/>
  <c r="P5" i="5"/>
  <c r="Q5" i="5" s="1"/>
  <c r="R5" i="5" s="1"/>
  <c r="P5" i="4"/>
  <c r="Q5" i="4" s="1"/>
  <c r="P8" i="4"/>
  <c r="T18" i="3"/>
  <c r="U11" i="3"/>
  <c r="V11" i="3" s="1"/>
  <c r="T24" i="3"/>
  <c r="U42" i="3"/>
  <c r="V42" i="3" s="1"/>
  <c r="U17" i="3"/>
  <c r="V17" i="3" s="1"/>
  <c r="H3" i="4"/>
  <c r="H8" i="4"/>
  <c r="I8" i="4" s="1"/>
  <c r="H5" i="4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F4" i="2" s="1"/>
  <c r="AG4" i="2" s="1"/>
  <c r="AD4" i="2"/>
  <c r="AE4" i="2"/>
  <c r="AD11" i="2"/>
  <c r="AE11" i="2"/>
  <c r="AE12" i="2"/>
  <c r="AD12" i="2"/>
  <c r="AF12" i="2" s="1"/>
  <c r="AG12" i="2" s="1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F8" i="2" s="1"/>
  <c r="AG8" i="2" s="1"/>
  <c r="AC6" i="2"/>
  <c r="U41" i="3"/>
  <c r="U37" i="3"/>
  <c r="V37" i="3" s="1"/>
  <c r="AC32" i="2"/>
  <c r="AE25" i="2"/>
  <c r="AF25" i="2" s="1"/>
  <c r="AG25" i="2" s="1"/>
  <c r="AC24" i="2"/>
  <c r="U19" i="3"/>
  <c r="AC15" i="2"/>
  <c r="AC7" i="2"/>
  <c r="AE30" i="2"/>
  <c r="AF30" i="2" s="1"/>
  <c r="AG30" i="2" s="1"/>
  <c r="AC29" i="2"/>
  <c r="AE22" i="2"/>
  <c r="AF22" i="2" s="1"/>
  <c r="AG22" i="2" s="1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U33" i="3"/>
  <c r="W29" i="3"/>
  <c r="X29" i="3" s="1"/>
  <c r="Y29" i="3" s="1"/>
  <c r="AE29" i="3" s="1"/>
  <c r="U23" i="3"/>
  <c r="U7" i="3"/>
  <c r="U35" i="3"/>
  <c r="U25" i="3"/>
  <c r="U9" i="3"/>
  <c r="U36" i="3"/>
  <c r="U26" i="3"/>
  <c r="U10" i="3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D174" i="1"/>
  <c r="AE174" i="1" s="1"/>
  <c r="AF174" i="1" s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D57" i="1"/>
  <c r="AA30" i="1"/>
  <c r="AB30" i="1"/>
  <c r="AC30" i="1" s="1"/>
  <c r="AA240" i="1"/>
  <c r="AB240" i="1"/>
  <c r="AA238" i="1"/>
  <c r="AB238" i="1"/>
  <c r="AA236" i="1"/>
  <c r="AB236" i="1"/>
  <c r="AD46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D360" i="1"/>
  <c r="AE360" i="1" s="1"/>
  <c r="AF360" i="1" s="1"/>
  <c r="AB359" i="1"/>
  <c r="AB358" i="1"/>
  <c r="AB355" i="1"/>
  <c r="AB353" i="1"/>
  <c r="AB351" i="1"/>
  <c r="AB349" i="1"/>
  <c r="AB347" i="1"/>
  <c r="AB345" i="1"/>
  <c r="AB343" i="1"/>
  <c r="AD342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W40" i="3" l="1"/>
  <c r="X40" i="3" s="1"/>
  <c r="Y40" i="3" s="1"/>
  <c r="AE40" i="3" s="1"/>
  <c r="AD446" i="1"/>
  <c r="W32" i="3"/>
  <c r="X32" i="3" s="1"/>
  <c r="Y32" i="3" s="1"/>
  <c r="AE32" i="3" s="1"/>
  <c r="V30" i="3"/>
  <c r="X30" i="3" s="1"/>
  <c r="Y30" i="3" s="1"/>
  <c r="AE30" i="3" s="1"/>
  <c r="I5" i="4"/>
  <c r="Q8" i="4"/>
  <c r="R8" i="4" s="1"/>
  <c r="G68" i="6" s="1"/>
  <c r="W20" i="3"/>
  <c r="X20" i="3" s="1"/>
  <c r="Y20" i="3" s="1"/>
  <c r="AE20" i="3" s="1"/>
  <c r="AD371" i="1"/>
  <c r="AE371" i="1" s="1"/>
  <c r="AF371" i="1" s="1"/>
  <c r="AD22" i="1"/>
  <c r="AE22" i="1" s="1"/>
  <c r="AF22" i="1" s="1"/>
  <c r="W15" i="3"/>
  <c r="X15" i="3" s="1"/>
  <c r="Y15" i="3" s="1"/>
  <c r="AE15" i="3" s="1"/>
  <c r="AD389" i="1"/>
  <c r="AE389" i="1" s="1"/>
  <c r="AF389" i="1" s="1"/>
  <c r="AD311" i="1"/>
  <c r="AE311" i="1" s="1"/>
  <c r="AF311" i="1" s="1"/>
  <c r="AD381" i="1"/>
  <c r="AE381" i="1" s="1"/>
  <c r="AF381" i="1" s="1"/>
  <c r="AD19" i="1"/>
  <c r="AE19" i="1" s="1"/>
  <c r="AF19" i="1" s="1"/>
  <c r="AE26" i="2"/>
  <c r="AF26" i="2" s="1"/>
  <c r="AG26" i="2" s="1"/>
  <c r="AF11" i="2"/>
  <c r="AG11" i="2" s="1"/>
  <c r="V14" i="3"/>
  <c r="X14" i="3" s="1"/>
  <c r="Y14" i="3" s="1"/>
  <c r="AE14" i="3" s="1"/>
  <c r="W27" i="3"/>
  <c r="X27" i="3" s="1"/>
  <c r="Y27" i="3" s="1"/>
  <c r="AE27" i="3" s="1"/>
  <c r="W42" i="3"/>
  <c r="X42" i="3" s="1"/>
  <c r="Y42" i="3" s="1"/>
  <c r="AE42" i="3" s="1"/>
  <c r="X24" i="3"/>
  <c r="Y24" i="3" s="1"/>
  <c r="AE24" i="3" s="1"/>
  <c r="AD117" i="1"/>
  <c r="AE117" i="1" s="1"/>
  <c r="AF117" i="1" s="1"/>
  <c r="AC447" i="1"/>
  <c r="AE447" i="1" s="1"/>
  <c r="AF447" i="1" s="1"/>
  <c r="AD336" i="1"/>
  <c r="AE336" i="1" s="1"/>
  <c r="AF336" i="1" s="1"/>
  <c r="AD378" i="1"/>
  <c r="AE378" i="1" s="1"/>
  <c r="AF378" i="1" s="1"/>
  <c r="AD197" i="1"/>
  <c r="AE197" i="1" s="1"/>
  <c r="AF197" i="1" s="1"/>
  <c r="AD74" i="1"/>
  <c r="AE74" i="1" s="1"/>
  <c r="AF74" i="1" s="1"/>
  <c r="AD182" i="1"/>
  <c r="AE182" i="1" s="1"/>
  <c r="AF182" i="1" s="1"/>
  <c r="AD27" i="1"/>
  <c r="AE27" i="1" s="1"/>
  <c r="AF27" i="1" s="1"/>
  <c r="AD248" i="1"/>
  <c r="AE248" i="1" s="1"/>
  <c r="AF248" i="1" s="1"/>
  <c r="AD20" i="2"/>
  <c r="AE20" i="2"/>
  <c r="AD27" i="2"/>
  <c r="AE27" i="2"/>
  <c r="AE5" i="2"/>
  <c r="AD5" i="2"/>
  <c r="AD10" i="2"/>
  <c r="AE10" i="2"/>
  <c r="AD19" i="2"/>
  <c r="AE19" i="2"/>
  <c r="AE13" i="2"/>
  <c r="AD13" i="2"/>
  <c r="G74" i="6"/>
  <c r="G75" i="6" s="1"/>
  <c r="R11" i="5"/>
  <c r="E24" i="6" s="1"/>
  <c r="F24" i="6" s="1"/>
  <c r="G24" i="6" s="1"/>
  <c r="S6" i="4"/>
  <c r="T6" i="4" s="1"/>
  <c r="S4" i="4"/>
  <c r="T4" i="4" s="1"/>
  <c r="W17" i="3"/>
  <c r="X17" i="3" s="1"/>
  <c r="Y17" i="3" s="1"/>
  <c r="AE17" i="3" s="1"/>
  <c r="W11" i="3"/>
  <c r="X11" i="3" s="1"/>
  <c r="Y11" i="3" s="1"/>
  <c r="AE11" i="3" s="1"/>
  <c r="X18" i="3"/>
  <c r="Y18" i="3" s="1"/>
  <c r="AE18" i="3" s="1"/>
  <c r="X43" i="3"/>
  <c r="Y43" i="3" s="1"/>
  <c r="AE43" i="3" s="1"/>
  <c r="AD350" i="1"/>
  <c r="AE350" i="1" s="1"/>
  <c r="AF350" i="1" s="1"/>
  <c r="AD63" i="1"/>
  <c r="AE63" i="1" s="1"/>
  <c r="AF63" i="1" s="1"/>
  <c r="AD39" i="1"/>
  <c r="AE39" i="1" s="1"/>
  <c r="AF39" i="1" s="1"/>
  <c r="AD110" i="1"/>
  <c r="AE110" i="1" s="1"/>
  <c r="AF110" i="1" s="1"/>
  <c r="AD445" i="1"/>
  <c r="AE445" i="1" s="1"/>
  <c r="AF445" i="1" s="1"/>
  <c r="AE166" i="1"/>
  <c r="AF166" i="1" s="1"/>
  <c r="AD313" i="1"/>
  <c r="AE313" i="1" s="1"/>
  <c r="AF313" i="1" s="1"/>
  <c r="AD332" i="1"/>
  <c r="AE332" i="1" s="1"/>
  <c r="AF332" i="1" s="1"/>
  <c r="AD185" i="1"/>
  <c r="AE185" i="1" s="1"/>
  <c r="AF185" i="1" s="1"/>
  <c r="AD166" i="1"/>
  <c r="AD400" i="1"/>
  <c r="AE400" i="1" s="1"/>
  <c r="AF400" i="1" s="1"/>
  <c r="AD395" i="1"/>
  <c r="AE395" i="1" s="1"/>
  <c r="AF395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X38" i="3" s="1"/>
  <c r="Y38" i="3" s="1"/>
  <c r="AE38" i="3" s="1"/>
  <c r="V21" i="3"/>
  <c r="W21" i="3"/>
  <c r="V36" i="3"/>
  <c r="W36" i="3"/>
  <c r="V23" i="3"/>
  <c r="W23" i="3"/>
  <c r="AE342" i="1"/>
  <c r="AF342" i="1" s="1"/>
  <c r="AE466" i="1"/>
  <c r="AF466" i="1" s="1"/>
  <c r="V5" i="3"/>
  <c r="W5" i="3"/>
  <c r="AD465" i="1"/>
  <c r="AE465" i="1" s="1"/>
  <c r="AF465" i="1" s="1"/>
  <c r="AE446" i="1"/>
  <c r="AF446" i="1" s="1"/>
  <c r="G15" i="4"/>
  <c r="D25" i="6" s="1"/>
  <c r="F25" i="6" s="1"/>
  <c r="Q6" i="4"/>
  <c r="R6" i="4" s="1"/>
  <c r="G66" i="6" s="1"/>
  <c r="Q10" i="4"/>
  <c r="R10" i="4" s="1"/>
  <c r="T10" i="4"/>
  <c r="U10" i="4" s="1"/>
  <c r="O5" i="4"/>
  <c r="Q9" i="4"/>
  <c r="R9" i="4" s="1"/>
  <c r="O7" i="4"/>
  <c r="R7" i="4"/>
  <c r="G67" i="6" s="1"/>
  <c r="U9" i="4"/>
  <c r="R5" i="4"/>
  <c r="G65" i="6" s="1"/>
  <c r="R13" i="4"/>
  <c r="R11" i="4"/>
  <c r="R12" i="4"/>
  <c r="R4" i="4"/>
  <c r="G64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3" i="2" l="1"/>
  <c r="AG13" i="2" s="1"/>
  <c r="AF14" i="2"/>
  <c r="AG14" i="2" s="1"/>
  <c r="AF6" i="2"/>
  <c r="AG6" i="2" s="1"/>
  <c r="AF31" i="2"/>
  <c r="AG31" i="2" s="1"/>
  <c r="AF10" i="2"/>
  <c r="AG10" i="2" s="1"/>
  <c r="AF5" i="2"/>
  <c r="AG5" i="2" s="1"/>
  <c r="AF27" i="2"/>
  <c r="AG27" i="2" s="1"/>
  <c r="AF19" i="2"/>
  <c r="AG19" i="2" s="1"/>
  <c r="AF20" i="2"/>
  <c r="AG20" i="2" s="1"/>
  <c r="X10" i="3"/>
  <c r="Y10" i="3" s="1"/>
  <c r="AE10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F20" i="6" s="1"/>
  <c r="G20" i="6" s="1"/>
  <c r="G25" i="6"/>
  <c r="R3" i="4"/>
  <c r="G63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7" i="4"/>
  <c r="T7" i="4" s="1"/>
  <c r="S5" i="5"/>
  <c r="T5" i="5" s="1"/>
  <c r="U5" i="5" s="1"/>
  <c r="S8" i="4"/>
  <c r="T8" i="4" s="1"/>
  <c r="S3" i="4"/>
  <c r="T3" i="4" s="1"/>
  <c r="U3" i="4" s="1"/>
  <c r="H63" i="6" s="1"/>
  <c r="H73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D28" i="6" s="1"/>
  <c r="F28" i="6" s="1"/>
  <c r="G28" i="6" s="1"/>
  <c r="G69" i="6"/>
  <c r="H74" i="6" l="1"/>
  <c r="H75" i="6" s="1"/>
  <c r="U11" i="5"/>
  <c r="E35" i="6" s="1"/>
  <c r="F35" i="6" s="1"/>
  <c r="G35" i="6" s="1"/>
  <c r="F73" i="6"/>
  <c r="C73" i="6"/>
  <c r="D73" i="6"/>
  <c r="B73" i="6"/>
  <c r="J5" i="4"/>
  <c r="K5" i="4" s="1"/>
  <c r="M5" i="4" s="1"/>
  <c r="J8" i="4"/>
  <c r="K8" i="4" s="1"/>
  <c r="F63" i="6"/>
  <c r="D63" i="6"/>
  <c r="C63" i="6"/>
  <c r="B63" i="6"/>
  <c r="U4" i="4"/>
  <c r="H64" i="6" s="1"/>
  <c r="U6" i="4"/>
  <c r="H66" i="6" s="1"/>
  <c r="U7" i="4"/>
  <c r="H67" i="6" s="1"/>
  <c r="G21" i="6"/>
  <c r="G30" i="6" s="1"/>
  <c r="F30" i="6"/>
  <c r="E73" i="6" l="1"/>
  <c r="D74" i="6"/>
  <c r="F74" i="6"/>
  <c r="F75" i="6" s="1"/>
  <c r="B74" i="6"/>
  <c r="C74" i="6"/>
  <c r="E74" i="6" s="1"/>
  <c r="E75" i="6" s="1"/>
  <c r="M8" i="4"/>
  <c r="U8" i="4"/>
  <c r="H68" i="6" s="1"/>
  <c r="U5" i="4"/>
  <c r="H65" i="6" s="1"/>
  <c r="C65" i="6" s="1"/>
  <c r="B67" i="6"/>
  <c r="F67" i="6"/>
  <c r="C67" i="6"/>
  <c r="D67" i="6"/>
  <c r="B66" i="6"/>
  <c r="F66" i="6"/>
  <c r="C66" i="6"/>
  <c r="D66" i="6"/>
  <c r="E63" i="6"/>
  <c r="F64" i="6"/>
  <c r="D64" i="6"/>
  <c r="C64" i="6"/>
  <c r="B64" i="6"/>
  <c r="C55" i="6"/>
  <c r="E55" i="6"/>
  <c r="G55" i="6"/>
  <c r="D56" i="6"/>
  <c r="F56" i="6"/>
  <c r="C57" i="6"/>
  <c r="E57" i="6"/>
  <c r="G57" i="6"/>
  <c r="D58" i="6"/>
  <c r="F58" i="6"/>
  <c r="D54" i="6"/>
  <c r="F54" i="6"/>
  <c r="C54" i="6"/>
  <c r="D55" i="6"/>
  <c r="F55" i="6"/>
  <c r="C56" i="6"/>
  <c r="E56" i="6"/>
  <c r="G56" i="6"/>
  <c r="D57" i="6"/>
  <c r="F57" i="6"/>
  <c r="C58" i="6"/>
  <c r="E58" i="6"/>
  <c r="G58" i="6"/>
  <c r="E54" i="6"/>
  <c r="G54" i="6"/>
  <c r="D36" i="6"/>
  <c r="F36" i="6" s="1"/>
  <c r="G36" i="6" s="1"/>
  <c r="D37" i="6"/>
  <c r="F37" i="6" s="1"/>
  <c r="G37" i="6" s="1"/>
  <c r="E67" i="6" l="1"/>
  <c r="B65" i="6"/>
  <c r="D65" i="6"/>
  <c r="E65" i="6" s="1"/>
  <c r="H69" i="6"/>
  <c r="F65" i="6"/>
  <c r="U15" i="4"/>
  <c r="E34" i="6" s="1"/>
  <c r="F34" i="6" s="1"/>
  <c r="G34" i="6" s="1"/>
  <c r="G40" i="6" s="1"/>
  <c r="G42" i="6" s="1"/>
  <c r="C68" i="6"/>
  <c r="B68" i="6"/>
  <c r="F68" i="6"/>
  <c r="D68" i="6"/>
  <c r="E66" i="6"/>
  <c r="E64" i="6"/>
  <c r="F69" i="6" l="1"/>
  <c r="E68" i="6"/>
  <c r="E69" i="6" s="1"/>
  <c r="F40" i="6"/>
  <c r="F42" i="6" s="1"/>
</calcChain>
</file>

<file path=xl/sharedStrings.xml><?xml version="1.0" encoding="utf-8"?>
<sst xmlns="http://schemas.openxmlformats.org/spreadsheetml/2006/main" count="2016" uniqueCount="527">
  <si>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</si>
  <si>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</si>
  <si>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</si>
  <si>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</si>
  <si>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</si>
  <si>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</si>
  <si>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</si>
  <si>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</si>
  <si>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</si>
  <si>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</si>
  <si>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</si>
  <si>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</si>
  <si>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</si>
  <si>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</si>
  <si>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</si>
  <si>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</si>
  <si>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</si>
  <si>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</si>
  <si>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</si>
  <si>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</si>
  <si>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</si>
  <si>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</si>
  <si>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</si>
  <si>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</si>
  <si>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</si>
  <si>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</si>
  <si>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</si>
  <si>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</si>
  <si>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</si>
  <si>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</si>
  <si>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</si>
  <si>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</si>
  <si>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</si>
  <si>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</si>
  <si>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</si>
  <si>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</si>
  <si>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</si>
  <si>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</si>
  <si>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</si>
  <si>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</si>
  <si>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</si>
  <si>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</si>
  <si>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</si>
  <si>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</si>
  <si>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</si>
  <si>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</si>
  <si>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</si>
  <si>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</si>
  <si>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</si>
  <si>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</si>
  <si>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</si>
  <si>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</si>
  <si>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</si>
  <si>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</si>
  <si>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</si>
  <si>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</si>
  <si>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</si>
  <si>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</si>
  <si>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</si>
  <si>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</si>
  <si>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</si>
  <si>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</si>
  <si>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</si>
  <si>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</si>
  <si>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</si>
  <si>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</si>
  <si>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</si>
  <si>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</si>
  <si>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</si>
  <si>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</si>
  <si>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</si>
  <si>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</si>
  <si>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</si>
  <si>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</si>
  <si>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</si>
  <si>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</si>
  <si>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</si>
  <si>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</si>
  <si>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</si>
  <si>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</si>
  <si>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</si>
  <si>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</si>
  <si>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</si>
  <si>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</si>
  <si>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</si>
  <si>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</si>
  <si>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</si>
  <si>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</si>
  <si>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</si>
  <si>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</si>
  <si>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</si>
  <si>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</si>
  <si>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</si>
  <si>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</si>
  <si>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</si>
  <si>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</si>
  <si>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</si>
  <si>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</si>
  <si>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</si>
  <si>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</si>
  <si>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</si>
  <si>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</si>
  <si>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</si>
  <si>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</si>
  <si>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</si>
  <si>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</si>
  <si>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</si>
  <si>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</si>
  <si>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</si>
  <si>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</si>
  <si>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</si>
  <si>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</si>
  <si>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</si>
  <si>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</si>
  <si>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</si>
  <si>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</si>
  <si>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</si>
  <si>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</si>
  <si>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</si>
  <si>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</si>
  <si>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</si>
  <si>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</si>
  <si>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</si>
  <si>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</si>
  <si>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</si>
  <si>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</si>
  <si>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</si>
  <si>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</si>
  <si>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</si>
  <si>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</si>
  <si>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</si>
  <si>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</si>
  <si>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</si>
  <si>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</si>
  <si>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</si>
  <si>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</si>
  <si>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</si>
  <si>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</si>
  <si>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</si>
  <si>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</si>
  <si>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</si>
  <si>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</si>
  <si>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</si>
  <si>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</si>
  <si>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</si>
  <si>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</si>
  <si>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</si>
  <si>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</si>
  <si>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</si>
  <si>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</si>
  <si>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</si>
  <si>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</si>
  <si>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</si>
  <si>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</si>
  <si>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</si>
  <si>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</si>
  <si>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</si>
  <si>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</si>
  <si>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</si>
  <si>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</si>
  <si>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</si>
  <si>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</si>
  <si>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</si>
  <si>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</si>
  <si>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</si>
  <si>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</si>
  <si>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</si>
  <si>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</si>
  <si>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</si>
  <si>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</si>
  <si>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</si>
  <si>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</si>
  <si>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</si>
  <si>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</si>
  <si>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</si>
  <si>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</si>
  <si>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</si>
  <si>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</si>
  <si>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</si>
  <si>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</si>
  <si>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</si>
  <si>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</si>
  <si>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</si>
  <si>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</si>
  <si>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</si>
  <si>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</si>
  <si>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</si>
  <si>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</si>
  <si>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</si>
  <si>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</si>
  <si>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</si>
  <si>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</si>
  <si>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</si>
  <si>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</si>
  <si>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</si>
  <si>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</si>
  <si>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</si>
  <si>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</si>
  <si>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</si>
  <si>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</si>
  <si>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</si>
  <si>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</si>
  <si>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</si>
  <si>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</si>
  <si>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</si>
  <si>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</si>
  <si>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</si>
  <si>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</si>
  <si>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</si>
  <si>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</si>
  <si>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</si>
  <si>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</si>
  <si>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</si>
  <si>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</si>
  <si>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</si>
  <si>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</si>
  <si>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</si>
  <si>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</si>
  <si>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</si>
  <si>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</si>
  <si>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</si>
  <si>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</si>
  <si>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</si>
  <si>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</si>
  <si>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</si>
  <si>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</si>
  <si>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</si>
  <si>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</si>
  <si>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</si>
  <si>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</si>
  <si>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</si>
  <si>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</si>
  <si>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</si>
  <si>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</si>
  <si>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</si>
  <si>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</si>
  <si>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</si>
  <si>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</si>
  <si>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</si>
  <si>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</si>
  <si>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</si>
  <si>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</si>
  <si>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</si>
  <si>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</si>
  <si>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</si>
  <si>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</si>
  <si>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</si>
  <si>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</si>
  <si>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</si>
  <si>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</si>
  <si>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</si>
  <si>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</si>
  <si>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</si>
  <si>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</si>
  <si>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</si>
  <si>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</si>
  <si>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</si>
  <si>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</si>
  <si>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</si>
  <si>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</si>
  <si>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</si>
  <si>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</si>
  <si>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</si>
  <si>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</si>
  <si>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</si>
  <si>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</si>
  <si>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</si>
  <si>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</si>
  <si>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</si>
  <si>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</si>
  <si>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</si>
  <si>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</si>
  <si>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</si>
  <si>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</si>
  <si>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</si>
  <si>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</si>
  <si>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</si>
  <si>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</si>
  <si>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</si>
  <si>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</si>
  <si>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</si>
  <si>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</si>
  <si>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</si>
  <si>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</si>
  <si>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</si>
  <si>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</si>
  <si>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</si>
  <si>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</si>
  <si>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</si>
  <si>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</si>
  <si>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</si>
  <si>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</si>
  <si>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</si>
  <si>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</si>
  <si>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</si>
  <si>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</si>
  <si>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</si>
  <si>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</si>
  <si>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</si>
  <si>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</si>
  <si>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</si>
  <si>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</si>
  <si>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</si>
  <si>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</si>
  <si>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</si>
  <si>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</si>
  <si>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</si>
  <si>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</si>
  <si>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</si>
  <si>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</si>
  <si>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</si>
  <si>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</si>
  <si>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</si>
  <si>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</si>
  <si>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</si>
  <si>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</si>
  <si>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</si>
  <si>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</si>
  <si>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</si>
  <si>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</si>
  <si>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</si>
  <si>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</si>
  <si>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</si>
  <si>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</si>
  <si>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</si>
  <si>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</si>
  <si>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</si>
  <si>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</si>
  <si>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</si>
  <si>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</si>
  <si>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</si>
  <si>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</si>
  <si>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</si>
  <si>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</si>
  <si>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</si>
  <si>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</si>
  <si>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</si>
  <si>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</si>
  <si>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</si>
  <si>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</si>
  <si>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</si>
  <si>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</si>
  <si>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</si>
  <si>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</si>
  <si>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</si>
  <si>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</si>
  <si>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</si>
  <si>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</si>
  <si>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</si>
  <si>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</si>
  <si>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</si>
  <si>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</si>
  <si>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</si>
  <si>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</si>
  <si>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</si>
  <si>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</si>
  <si>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</si>
  <si>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</si>
  <si>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</si>
  <si>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</si>
  <si>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</si>
  <si>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</si>
  <si>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</si>
  <si>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</si>
  <si>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</si>
  <si>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</si>
  <si>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</si>
  <si>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</si>
  <si>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</si>
  <si>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</si>
  <si>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</si>
  <si>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</si>
  <si>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</si>
  <si>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</si>
  <si>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</si>
  <si>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</si>
  <si>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</si>
  <si>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</si>
  <si>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</si>
  <si>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</si>
  <si>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</si>
  <si>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</si>
  <si>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</si>
  <si>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</si>
  <si>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</si>
  <si>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</si>
  <si>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</si>
  <si>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</si>
  <si>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</si>
  <si>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</si>
  <si>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</si>
  <si>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</si>
  <si>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</si>
  <si>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</si>
  <si>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</si>
  <si>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</si>
  <si>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</si>
  <si>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</si>
  <si>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</si>
  <si>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</si>
  <si>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</si>
  <si>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</si>
  <si>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</si>
  <si>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</si>
  <si>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</si>
  <si>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</si>
  <si>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</si>
  <si>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</si>
  <si>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</si>
  <si>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</si>
  <si>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</si>
  <si>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</si>
  <si>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</si>
  <si>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</si>
  <si>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</si>
  <si>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</si>
  <si>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</si>
  <si>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</si>
  <si>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</si>
  <si>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</si>
  <si>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</si>
  <si>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</si>
  <si>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</si>
  <si>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</si>
  <si>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</si>
  <si>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</si>
  <si>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</si>
  <si>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</si>
  <si>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</si>
  <si>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</si>
  <si>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</si>
  <si>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</si>
  <si>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</si>
  <si>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</si>
  <si>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</si>
  <si>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</si>
  <si>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</si>
  <si>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</si>
  <si>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</si>
  <si>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</si>
  <si>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</si>
  <si>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</si>
  <si>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</si>
  <si>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</si>
  <si>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</si>
  <si>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</si>
  <si>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</si>
  <si>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</si>
  <si>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</si>
  <si>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</si>
  <si>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</si>
  <si>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</si>
  <si>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</si>
  <si>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</si>
  <si>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</si>
  <si>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</si>
  <si>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</si>
  <si>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</si>
  <si>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</si>
  <si>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</si>
  <si>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</si>
  <si>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</si>
  <si>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</si>
  <si>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</si>
  <si>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</si>
  <si>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</si>
  <si>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</si>
  <si>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</si>
  <si>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</si>
  <si>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</si>
  <si>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</si>
  <si>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</si>
  <si>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</si>
  <si>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</si>
  <si>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</si>
  <si>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</si>
  <si>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</si>
  <si>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</si>
  <si>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</si>
  <si>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</si>
  <si>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</si>
  <si>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</si>
  <si>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</si>
  <si>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</si>
  <si>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</si>
  <si>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</si>
  <si>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</si>
  <si>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</si>
  <si>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</si>
  <si>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</si>
  <si>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</si>
  <si>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</si>
  <si>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</si>
  <si>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</si>
  <si>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</si>
  <si>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</si>
  <si>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</si>
  <si>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</si>
  <si>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</si>
  <si>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</si>
  <si>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</si>
  <si>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</si>
  <si>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</si>
  <si>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</si>
  <si>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</si>
  <si>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</si>
  <si>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</si>
  <si>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</si>
  <si>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</si>
  <si>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</si>
  <si>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</si>
  <si>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</si>
  <si>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</si>
  <si>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</si>
  <si>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</si>
  <si>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</si>
  <si>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</si>
  <si>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</si>
  <si>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</si>
  <si>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</si>
  <si>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</si>
  <si>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</si>
  <si>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</si>
  <si>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 xml:space="preserve">Developed by Amanda Smith and Nathan Smith. </t>
  </si>
  <si>
    <t>South Georgia, 2015</t>
  </si>
  <si>
    <t>Headline AMP</t>
  </si>
  <si>
    <t>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</si>
</sst>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ht="14.45" x14ac:dyDescent="0.3">
      <c r="B1" s="258" t="s">
        <v>512</v>
      </c>
      <c r="C1" s="258"/>
      <c r="D1" s="258"/>
      <c r="E1" s="258"/>
      <c r="F1" s="258"/>
      <c r="G1" s="258"/>
      <c r="H1" s="258"/>
      <c r="I1" s="57"/>
    </row>
    <row r="2" spans="1:9" ht="14.45" x14ac:dyDescent="0.3">
      <c r="B2" s="258" t="s">
        <v>524</v>
      </c>
      <c r="C2" s="258"/>
      <c r="D2" s="258"/>
      <c r="E2" s="258"/>
      <c r="F2" s="258"/>
      <c r="G2" s="258"/>
      <c r="H2" s="258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8" t="s">
        <v>373</v>
      </c>
      <c r="C4" s="258"/>
      <c r="D4" s="258"/>
      <c r="E4" s="258"/>
      <c r="F4" s="258"/>
      <c r="G4" s="258"/>
      <c r="H4" s="258"/>
      <c r="I4" s="57"/>
    </row>
    <row r="6" spans="1:9" x14ac:dyDescent="0.25">
      <c r="B6" s="77" t="s">
        <v>374</v>
      </c>
      <c r="C6" s="57">
        <v>85</v>
      </c>
      <c r="D6" t="s">
        <v>496</v>
      </c>
      <c r="F6" t="s">
        <v>520</v>
      </c>
    </row>
    <row r="7" spans="1:9" x14ac:dyDescent="0.25">
      <c r="G7" s="244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521</v>
      </c>
    </row>
    <row r="9" spans="1:9" x14ac:dyDescent="0.25">
      <c r="B9" t="s">
        <v>378</v>
      </c>
      <c r="C9" t="s">
        <v>388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s="221" customFormat="1" x14ac:dyDescent="0.25">
      <c r="B10" s="221" t="s">
        <v>513</v>
      </c>
      <c r="C10" s="221" t="s">
        <v>496</v>
      </c>
      <c r="D10" s="221">
        <v>1.5</v>
      </c>
      <c r="E10" s="222">
        <v>15</v>
      </c>
      <c r="F10" s="222">
        <f>E10*D10</f>
        <v>22.5</v>
      </c>
      <c r="G10" s="223">
        <f>F10/yield</f>
        <v>0.26470588235294118</v>
      </c>
      <c r="H10" s="244"/>
    </row>
    <row r="11" spans="1:9" x14ac:dyDescent="0.25">
      <c r="B11" t="s">
        <v>365</v>
      </c>
      <c r="C11" t="s">
        <v>389</v>
      </c>
      <c r="D11">
        <f>'Fert, Weed, Insct, Dis'!$C$6</f>
        <v>0.25</v>
      </c>
      <c r="E11" s="78">
        <f>'Fert, Weed, Insct, Dis'!$D$6</f>
        <v>44</v>
      </c>
      <c r="F11" s="41">
        <f>E11*D11</f>
        <v>11</v>
      </c>
      <c r="G11" s="78">
        <f>F11/yield</f>
        <v>0.12941176470588237</v>
      </c>
      <c r="H11" s="244"/>
    </row>
    <row r="12" spans="1:9" x14ac:dyDescent="0.25">
      <c r="A12" s="152" t="s">
        <v>444</v>
      </c>
      <c r="B12" t="s">
        <v>379</v>
      </c>
      <c r="F12" s="41"/>
      <c r="G12" s="78"/>
    </row>
    <row r="13" spans="1:9" x14ac:dyDescent="0.25">
      <c r="B13" s="107" t="s">
        <v>380</v>
      </c>
      <c r="C13" t="s">
        <v>371</v>
      </c>
      <c r="D13">
        <f>'Fert, Weed, Insct, Dis'!$C$3</f>
        <v>100</v>
      </c>
      <c r="E13" s="78">
        <f>'Fert, Weed, Insct, Dis'!$D$3</f>
        <v>0.62</v>
      </c>
      <c r="F13" s="41">
        <f t="shared" ref="F13:F18" si="0">E13*D13</f>
        <v>62</v>
      </c>
      <c r="G13" s="78">
        <f t="shared" ref="G13:G18" si="1">F13/yield</f>
        <v>0.72941176470588232</v>
      </c>
    </row>
    <row r="14" spans="1:9" x14ac:dyDescent="0.25">
      <c r="B14" s="107" t="s">
        <v>381</v>
      </c>
      <c r="C14" t="s">
        <v>371</v>
      </c>
      <c r="D14">
        <f>'Fert, Weed, Insct, Dis'!$C$4</f>
        <v>40</v>
      </c>
      <c r="E14" s="78">
        <f>'Fert, Weed, Insct, Dis'!$D$4</f>
        <v>0.43</v>
      </c>
      <c r="F14" s="41">
        <f t="shared" si="0"/>
        <v>17.2</v>
      </c>
      <c r="G14" s="78">
        <f t="shared" si="1"/>
        <v>0.20235294117647057</v>
      </c>
      <c r="H14" s="244"/>
    </row>
    <row r="15" spans="1:9" x14ac:dyDescent="0.25">
      <c r="B15" s="107" t="s">
        <v>382</v>
      </c>
      <c r="C15" t="s">
        <v>371</v>
      </c>
      <c r="D15">
        <f>'Fert, Weed, Insct, Dis'!$C$5</f>
        <v>60</v>
      </c>
      <c r="E15" s="78">
        <f>'Fert, Weed, Insct, Dis'!$D$5</f>
        <v>0.41</v>
      </c>
      <c r="F15" s="41">
        <f t="shared" si="0"/>
        <v>24.599999999999998</v>
      </c>
      <c r="G15" s="78">
        <f t="shared" si="1"/>
        <v>0.28941176470588231</v>
      </c>
    </row>
    <row r="16" spans="1:9" x14ac:dyDescent="0.25">
      <c r="A16" s="152" t="s">
        <v>445</v>
      </c>
      <c r="B16" t="s">
        <v>383</v>
      </c>
      <c r="C16" t="s">
        <v>390</v>
      </c>
      <c r="D16">
        <v>1</v>
      </c>
      <c r="E16" s="78">
        <f>'Fert, Weed, Insct, Dis'!$E$21</f>
        <v>18.2</v>
      </c>
      <c r="F16" s="41">
        <f t="shared" si="0"/>
        <v>18.2</v>
      </c>
      <c r="G16" s="78">
        <f t="shared" si="1"/>
        <v>0.21411764705882352</v>
      </c>
      <c r="H16" s="244"/>
    </row>
    <row r="17" spans="1:8" x14ac:dyDescent="0.25">
      <c r="A17" s="152" t="s">
        <v>446</v>
      </c>
      <c r="B17" t="s">
        <v>384</v>
      </c>
      <c r="C17" t="s">
        <v>390</v>
      </c>
      <c r="D17">
        <v>1</v>
      </c>
      <c r="E17" s="78">
        <f>'Fert, Weed, Insct, Dis'!$E$32</f>
        <v>0</v>
      </c>
      <c r="F17" s="41">
        <f t="shared" si="0"/>
        <v>0</v>
      </c>
      <c r="G17" s="78">
        <f t="shared" si="1"/>
        <v>0</v>
      </c>
    </row>
    <row r="18" spans="1:8" x14ac:dyDescent="0.25">
      <c r="A18" s="152" t="s">
        <v>447</v>
      </c>
      <c r="B18" s="43" t="s">
        <v>435</v>
      </c>
      <c r="C18" t="s">
        <v>390</v>
      </c>
      <c r="D18">
        <v>1</v>
      </c>
      <c r="E18" s="78">
        <f>'Fert, Weed, Insct, Dis'!$E$46</f>
        <v>22.55859375</v>
      </c>
      <c r="F18" s="41">
        <f t="shared" si="0"/>
        <v>22.55859375</v>
      </c>
      <c r="G18" s="78">
        <f t="shared" si="1"/>
        <v>0.26539522058823528</v>
      </c>
      <c r="H18" s="244"/>
    </row>
    <row r="19" spans="1:8" x14ac:dyDescent="0.25">
      <c r="A19" s="152" t="s">
        <v>449</v>
      </c>
      <c r="B19" s="43" t="s">
        <v>516</v>
      </c>
      <c r="F19" s="41"/>
      <c r="G19" s="78"/>
    </row>
    <row r="20" spans="1:8" x14ac:dyDescent="0.25">
      <c r="B20" s="107" t="s">
        <v>385</v>
      </c>
      <c r="C20" t="s">
        <v>391</v>
      </c>
      <c r="D20" s="203">
        <f>PreHarvest!O15+PreHarvest!I24</f>
        <v>3.4126385247870514</v>
      </c>
      <c r="E20" s="41">
        <v>2.9</v>
      </c>
      <c r="F20" s="41">
        <f>E20*D20</f>
        <v>9.8966517218824492</v>
      </c>
      <c r="G20" s="78">
        <f>F20/yield</f>
        <v>0.11643119672802882</v>
      </c>
    </row>
    <row r="21" spans="1:8" x14ac:dyDescent="0.25">
      <c r="B21" s="107" t="s">
        <v>386</v>
      </c>
      <c r="C21" t="s">
        <v>390</v>
      </c>
      <c r="D21">
        <v>1</v>
      </c>
      <c r="E21" s="41">
        <f>PreHarvest!$R$15+PreHarvest!$K$24</f>
        <v>7.8825114118449582</v>
      </c>
      <c r="F21" s="41">
        <f>E21*D21</f>
        <v>7.8825114118449582</v>
      </c>
      <c r="G21" s="78">
        <f>F21/yield</f>
        <v>9.2735428374646572E-2</v>
      </c>
      <c r="H21" s="244"/>
    </row>
    <row r="22" spans="1:8" x14ac:dyDescent="0.25">
      <c r="A22" s="152" t="s">
        <v>448</v>
      </c>
      <c r="B22" t="s">
        <v>387</v>
      </c>
      <c r="F22" s="41"/>
      <c r="G22" s="78"/>
    </row>
    <row r="23" spans="1:8" x14ac:dyDescent="0.25">
      <c r="B23" s="107" t="s">
        <v>385</v>
      </c>
      <c r="C23" t="s">
        <v>391</v>
      </c>
      <c r="D23" s="203">
        <f>Harvest!O11</f>
        <v>2.5316526644257697</v>
      </c>
      <c r="E23" s="41">
        <v>2.9</v>
      </c>
      <c r="F23" s="41">
        <f t="shared" ref="F23:F29" si="2">E23*D23</f>
        <v>7.3417927268347318</v>
      </c>
      <c r="G23" s="78">
        <f t="shared" ref="G23:G29" si="3">F23/yield</f>
        <v>8.6374032080408614E-2</v>
      </c>
    </row>
    <row r="24" spans="1:8" x14ac:dyDescent="0.25">
      <c r="B24" s="107" t="s">
        <v>386</v>
      </c>
      <c r="C24" t="s">
        <v>390</v>
      </c>
      <c r="D24">
        <v>1</v>
      </c>
      <c r="E24" s="41">
        <f>Harvest!$R$11</f>
        <v>7.4905092553688135</v>
      </c>
      <c r="F24" s="41">
        <f t="shared" si="2"/>
        <v>7.4905092553688135</v>
      </c>
      <c r="G24" s="78">
        <f t="shared" si="3"/>
        <v>8.8123638298456625E-2</v>
      </c>
      <c r="H24" s="244"/>
    </row>
    <row r="25" spans="1:8" x14ac:dyDescent="0.25">
      <c r="B25" t="s">
        <v>392</v>
      </c>
      <c r="C25" t="s">
        <v>397</v>
      </c>
      <c r="D25" s="203">
        <f>1.25*((PreHarvest!G15+PreHarvest!G24)+Harvest!G11)</f>
        <v>0.8282215949948355</v>
      </c>
      <c r="E25" s="41">
        <v>12</v>
      </c>
      <c r="F25" s="41">
        <f t="shared" si="2"/>
        <v>9.9386591399380251</v>
      </c>
      <c r="G25" s="78">
        <f t="shared" si="3"/>
        <v>0.11692540164632971</v>
      </c>
    </row>
    <row r="26" spans="1:8" x14ac:dyDescent="0.25">
      <c r="B26" t="s">
        <v>393</v>
      </c>
      <c r="C26" t="s">
        <v>390</v>
      </c>
      <c r="D26">
        <v>1</v>
      </c>
      <c r="E26" s="41">
        <v>23</v>
      </c>
      <c r="F26" s="41">
        <f t="shared" si="2"/>
        <v>23</v>
      </c>
      <c r="G26" s="78">
        <f t="shared" si="3"/>
        <v>0.27058823529411763</v>
      </c>
      <c r="H26" s="244"/>
    </row>
    <row r="27" spans="1:8" x14ac:dyDescent="0.25">
      <c r="B27" t="s">
        <v>394</v>
      </c>
      <c r="C27" t="s">
        <v>390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5">
      <c r="B28" t="s">
        <v>395</v>
      </c>
      <c r="C28" t="s">
        <v>396</v>
      </c>
      <c r="D28" s="78">
        <f>SUM(F9:F27)*0.5</f>
        <v>147.30435900293446</v>
      </c>
      <c r="E28" s="106">
        <v>6.5000000000000002E-2</v>
      </c>
      <c r="F28" s="41">
        <f t="shared" si="2"/>
        <v>9.574783335190741</v>
      </c>
      <c r="G28" s="78">
        <f t="shared" si="3"/>
        <v>0.11264450982577343</v>
      </c>
      <c r="H28" s="244"/>
    </row>
    <row r="29" spans="1:8" s="221" customFormat="1" x14ac:dyDescent="0.25">
      <c r="B29" s="221" t="s">
        <v>511</v>
      </c>
      <c r="C29" s="235" t="str">
        <f t="shared" ref="C29" si="4">$D$6</f>
        <v>bushel</v>
      </c>
      <c r="D29" s="243">
        <f>yield*1.0975</f>
        <v>93.287499999999994</v>
      </c>
      <c r="E29" s="222">
        <v>0.28000000000000003</v>
      </c>
      <c r="F29" s="222">
        <f t="shared" si="2"/>
        <v>26.1205</v>
      </c>
      <c r="G29" s="223">
        <f t="shared" si="3"/>
        <v>0.30730000000000002</v>
      </c>
    </row>
    <row r="30" spans="1:8" x14ac:dyDescent="0.25">
      <c r="B30" s="253" t="s">
        <v>398</v>
      </c>
      <c r="C30" s="253"/>
      <c r="D30" s="253"/>
      <c r="E30" s="253"/>
      <c r="F30" s="108">
        <f>SUM(F9:F29)</f>
        <v>330.30400134105963</v>
      </c>
      <c r="G30" s="108">
        <f>SUM(G9:G29)</f>
        <v>3.8859294275418801</v>
      </c>
      <c r="H30" s="244"/>
    </row>
    <row r="32" spans="1:8" x14ac:dyDescent="0.25">
      <c r="B32" s="110" t="s">
        <v>403</v>
      </c>
      <c r="C32" s="110"/>
      <c r="D32" s="110"/>
      <c r="E32" s="110"/>
      <c r="F32" s="110"/>
      <c r="G32" s="110"/>
      <c r="H32" s="244"/>
    </row>
    <row r="33" spans="2:8" x14ac:dyDescent="0.25">
      <c r="B33" s="252" t="s">
        <v>404</v>
      </c>
      <c r="C33" s="252"/>
      <c r="D33" s="252"/>
      <c r="E33" s="252"/>
      <c r="F33" s="252"/>
      <c r="G33" s="252"/>
      <c r="H33" s="252"/>
    </row>
    <row r="34" spans="2:8" x14ac:dyDescent="0.25">
      <c r="B34" s="107" t="s">
        <v>517</v>
      </c>
      <c r="C34" t="s">
        <v>390</v>
      </c>
      <c r="D34">
        <v>1</v>
      </c>
      <c r="E34" s="41">
        <f>PreHarvest!$U$15+PreHarvest!$M$24</f>
        <v>21.409223713404572</v>
      </c>
      <c r="F34" s="41">
        <f>E34*D34</f>
        <v>21.409223713404572</v>
      </c>
      <c r="G34" s="41">
        <f t="shared" ref="G34:G39" si="5">F34/yield</f>
        <v>0.25187322015770086</v>
      </c>
    </row>
    <row r="35" spans="2:8" x14ac:dyDescent="0.25">
      <c r="B35" s="107" t="s">
        <v>405</v>
      </c>
      <c r="C35" t="s">
        <v>390</v>
      </c>
      <c r="D35">
        <v>1</v>
      </c>
      <c r="E35" s="41">
        <f>Harvest!$U$11</f>
        <v>36.464909889542483</v>
      </c>
      <c r="F35" s="41">
        <f t="shared" ref="F35:F39" si="6">E35*D35</f>
        <v>36.464909889542483</v>
      </c>
      <c r="G35" s="41">
        <f t="shared" si="5"/>
        <v>0.42899893987697041</v>
      </c>
      <c r="H35" s="244"/>
    </row>
    <row r="36" spans="2:8" x14ac:dyDescent="0.25">
      <c r="B36" t="s">
        <v>406</v>
      </c>
      <c r="C36" t="s">
        <v>407</v>
      </c>
      <c r="D36" s="41">
        <f>tvc</f>
        <v>330.30400134105963</v>
      </c>
      <c r="E36" s="111">
        <v>0.05</v>
      </c>
      <c r="F36" s="41">
        <f t="shared" si="6"/>
        <v>16.515200067052984</v>
      </c>
      <c r="G36" s="41">
        <f t="shared" si="5"/>
        <v>0.19429647137709394</v>
      </c>
    </row>
    <row r="37" spans="2:8" x14ac:dyDescent="0.25">
      <c r="B37" t="s">
        <v>408</v>
      </c>
      <c r="C37" t="s">
        <v>407</v>
      </c>
      <c r="D37" s="41">
        <f>tvc</f>
        <v>330.30400134105963</v>
      </c>
      <c r="E37" s="111">
        <v>0.05</v>
      </c>
      <c r="F37" s="41">
        <f>E37*D37</f>
        <v>16.515200067052984</v>
      </c>
      <c r="G37" s="41">
        <f t="shared" si="5"/>
        <v>0.19429647137709394</v>
      </c>
      <c r="H37" s="244"/>
    </row>
    <row r="38" spans="2:8" ht="30" x14ac:dyDescent="0.25">
      <c r="B38" s="112" t="s">
        <v>409</v>
      </c>
      <c r="C38" t="s">
        <v>390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5">
      <c r="B39" s="56" t="s">
        <v>410</v>
      </c>
      <c r="C39" s="56" t="s">
        <v>390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4"/>
    </row>
    <row r="40" spans="2:8" x14ac:dyDescent="0.25">
      <c r="B40" s="253" t="s">
        <v>411</v>
      </c>
      <c r="C40" s="253"/>
      <c r="D40" s="253"/>
      <c r="E40" s="253"/>
      <c r="F40" s="108">
        <f>SUM(F34:F39)</f>
        <v>90.904533737053029</v>
      </c>
      <c r="G40" s="108">
        <f>SUM(G34:G39)</f>
        <v>1.0694651027888591</v>
      </c>
      <c r="H40" s="244"/>
    </row>
    <row r="42" spans="2:8" ht="15.75" thickBot="1" x14ac:dyDescent="0.3">
      <c r="B42" s="114" t="s">
        <v>412</v>
      </c>
      <c r="C42" s="114"/>
      <c r="D42" s="114"/>
      <c r="E42" s="114"/>
      <c r="F42" s="115">
        <f>F30+F40</f>
        <v>421.20853507811267</v>
      </c>
      <c r="G42" s="115">
        <f>G30+G40</f>
        <v>4.9553945303307394</v>
      </c>
      <c r="H42" s="244"/>
    </row>
    <row r="43" spans="2:8" x14ac:dyDescent="0.25">
      <c r="B43" s="116" t="s">
        <v>413</v>
      </c>
      <c r="C43" s="116"/>
      <c r="D43" s="116"/>
      <c r="E43" s="117" t="s">
        <v>414</v>
      </c>
      <c r="F43" s="123"/>
      <c r="G43" s="118" t="str">
        <f>CONCATENATE("/",$D$6)</f>
        <v>/bushel</v>
      </c>
    </row>
    <row r="44" spans="2:8" ht="15.75" thickBot="1" x14ac:dyDescent="0.3">
      <c r="B44" s="119" t="s">
        <v>415</v>
      </c>
      <c r="C44" s="119"/>
      <c r="D44" s="119"/>
      <c r="E44" s="120" t="s">
        <v>414</v>
      </c>
      <c r="F44" s="121"/>
      <c r="G44" s="122" t="str">
        <f>CONCATENATE("/",$D$6)</f>
        <v>/bushel</v>
      </c>
    </row>
    <row r="45" spans="2:8" ht="42" customHeight="1" x14ac:dyDescent="0.25">
      <c r="B45" s="257" t="s">
        <v>522</v>
      </c>
      <c r="C45" s="257"/>
      <c r="D45" s="257"/>
      <c r="E45" s="257"/>
      <c r="F45" s="257"/>
      <c r="G45" s="257"/>
      <c r="H45" s="257"/>
    </row>
    <row r="46" spans="2:8" ht="43.15" customHeight="1" x14ac:dyDescent="0.25">
      <c r="B46" s="209"/>
      <c r="C46" s="209"/>
      <c r="D46" s="209"/>
      <c r="E46" s="209"/>
      <c r="F46" s="209"/>
      <c r="G46" s="209"/>
      <c r="H46" s="209"/>
    </row>
    <row r="47" spans="2:8" ht="14.45" customHeight="1" x14ac:dyDescent="0.25">
      <c r="B47" s="250" t="s">
        <v>523</v>
      </c>
      <c r="C47" s="250"/>
      <c r="D47" s="250"/>
      <c r="E47" s="250"/>
      <c r="F47" s="250"/>
      <c r="G47" s="250"/>
      <c r="H47" s="250"/>
    </row>
    <row r="48" spans="2:8" x14ac:dyDescent="0.25">
      <c r="B48" s="251"/>
      <c r="C48" s="251"/>
      <c r="D48" s="251"/>
      <c r="E48" s="251"/>
      <c r="F48" s="251"/>
      <c r="G48" s="251"/>
      <c r="H48" s="251"/>
    </row>
    <row r="49" spans="2:8" x14ac:dyDescent="0.25">
      <c r="B49" s="249" t="str">
        <f>CONCATENATE("Sensitivity Analysis of ",B1)</f>
        <v>Sensitivity Analysis of Non-Irrigated Corn, Strip Tillage</v>
      </c>
      <c r="C49" s="249"/>
      <c r="D49" s="249"/>
      <c r="E49" s="249"/>
      <c r="F49" s="249"/>
      <c r="G49" s="249"/>
      <c r="H49" s="124"/>
    </row>
    <row r="50" spans="2:8" x14ac:dyDescent="0.25">
      <c r="B50" s="254" t="s">
        <v>416</v>
      </c>
      <c r="C50" s="254"/>
      <c r="D50" s="254"/>
      <c r="E50" s="254"/>
      <c r="F50" s="254"/>
      <c r="G50" s="254"/>
      <c r="H50" s="125"/>
    </row>
    <row r="51" spans="2:8" x14ac:dyDescent="0.25">
      <c r="B51" s="255" t="str">
        <f>CONCATENATE("Varying Prices and Yields ","(",(D6),")")</f>
        <v>Varying Prices and Yields (bushel)</v>
      </c>
      <c r="C51" s="255"/>
      <c r="D51" s="255"/>
      <c r="E51" s="255"/>
      <c r="F51" s="255"/>
      <c r="G51" s="255"/>
      <c r="H51" s="125"/>
    </row>
    <row r="52" spans="2:8" x14ac:dyDescent="0.25">
      <c r="B52" s="259" t="str">
        <f>CONCATENATE("Price \ ",$D$6,"/Acre")</f>
        <v>Price \ bushel/Acre</v>
      </c>
      <c r="C52" s="126" t="s">
        <v>417</v>
      </c>
      <c r="D52" s="126" t="s">
        <v>418</v>
      </c>
      <c r="E52" s="127" t="s">
        <v>419</v>
      </c>
      <c r="F52" s="126" t="s">
        <v>420</v>
      </c>
      <c r="G52" s="126" t="s">
        <v>421</v>
      </c>
      <c r="H52" s="128"/>
    </row>
    <row r="53" spans="2:8" x14ac:dyDescent="0.25">
      <c r="B53" s="260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 x14ac:dyDescent="0.25">
      <c r="B54" s="130">
        <v>3.5</v>
      </c>
      <c r="C54" s="131">
        <f t="shared" ref="C54:G58" si="7">$B54*C$53-tvc</f>
        <v>-107.17900134105963</v>
      </c>
      <c r="D54" s="131">
        <f t="shared" si="7"/>
        <v>-62.554001341059632</v>
      </c>
      <c r="E54" s="131">
        <f t="shared" si="7"/>
        <v>-32.804001341059632</v>
      </c>
      <c r="F54" s="131">
        <f t="shared" si="7"/>
        <v>-3.0540013410595748</v>
      </c>
      <c r="G54" s="131">
        <f t="shared" si="7"/>
        <v>41.570998658940368</v>
      </c>
    </row>
    <row r="55" spans="2:8" x14ac:dyDescent="0.25">
      <c r="B55" s="132">
        <f>B54+0.25</f>
        <v>3.75</v>
      </c>
      <c r="C55" s="133">
        <f t="shared" si="7"/>
        <v>-91.241501341059632</v>
      </c>
      <c r="D55" s="133">
        <f t="shared" si="7"/>
        <v>-43.429001341059632</v>
      </c>
      <c r="E55" s="133">
        <f t="shared" si="7"/>
        <v>-11.554001341059632</v>
      </c>
      <c r="F55" s="133">
        <f t="shared" si="7"/>
        <v>20.320998658940425</v>
      </c>
      <c r="G55" s="133">
        <f t="shared" si="7"/>
        <v>68.133498658940368</v>
      </c>
    </row>
    <row r="56" spans="2:8" x14ac:dyDescent="0.25">
      <c r="B56" s="132">
        <f t="shared" ref="B56:B57" si="8">B55+0.25</f>
        <v>4</v>
      </c>
      <c r="C56" s="133">
        <f t="shared" si="7"/>
        <v>-75.304001341059632</v>
      </c>
      <c r="D56" s="133">
        <f t="shared" si="7"/>
        <v>-24.304001341059632</v>
      </c>
      <c r="E56" s="133">
        <f t="shared" si="7"/>
        <v>9.6959986589403684</v>
      </c>
      <c r="F56" s="133">
        <f t="shared" si="7"/>
        <v>43.695998658940425</v>
      </c>
      <c r="G56" s="133">
        <f t="shared" si="7"/>
        <v>94.695998658940368</v>
      </c>
    </row>
    <row r="57" spans="2:8" x14ac:dyDescent="0.25">
      <c r="B57" s="132">
        <f t="shared" si="8"/>
        <v>4.25</v>
      </c>
      <c r="C57" s="133">
        <f t="shared" si="7"/>
        <v>-59.366501341059632</v>
      </c>
      <c r="D57" s="133">
        <f t="shared" si="7"/>
        <v>-5.1790013410596316</v>
      </c>
      <c r="E57" s="133">
        <f t="shared" si="7"/>
        <v>30.945998658940368</v>
      </c>
      <c r="F57" s="133">
        <f t="shared" si="7"/>
        <v>67.070998658940425</v>
      </c>
      <c r="G57" s="133">
        <f t="shared" si="7"/>
        <v>121.25849865894037</v>
      </c>
    </row>
    <row r="58" spans="2:8" x14ac:dyDescent="0.25">
      <c r="B58" s="134">
        <f>B57+0.25</f>
        <v>4.5</v>
      </c>
      <c r="C58" s="135">
        <f t="shared" si="7"/>
        <v>-43.429001341059632</v>
      </c>
      <c r="D58" s="135">
        <f t="shared" si="7"/>
        <v>13.945998658940368</v>
      </c>
      <c r="E58" s="135">
        <f t="shared" si="7"/>
        <v>52.195998658940368</v>
      </c>
      <c r="F58" s="135">
        <f t="shared" si="7"/>
        <v>90.445998658940425</v>
      </c>
      <c r="G58" s="135">
        <f t="shared" si="7"/>
        <v>147.82099865894037</v>
      </c>
    </row>
    <row r="60" spans="2:8" x14ac:dyDescent="0.25">
      <c r="B60" s="248" t="s">
        <v>422</v>
      </c>
      <c r="C60" s="248"/>
      <c r="D60" s="248"/>
      <c r="E60" s="248"/>
      <c r="F60" s="248"/>
      <c r="G60" s="248"/>
      <c r="H60" s="248"/>
    </row>
    <row r="61" spans="2:8" x14ac:dyDescent="0.25">
      <c r="B61" s="249" t="s">
        <v>423</v>
      </c>
      <c r="C61" s="249"/>
      <c r="D61" s="249"/>
      <c r="E61" s="249"/>
      <c r="F61" s="249"/>
      <c r="G61" s="249"/>
      <c r="H61" s="249"/>
    </row>
    <row r="62" spans="2:8" ht="45" x14ac:dyDescent="0.25">
      <c r="B62" s="136" t="s">
        <v>424</v>
      </c>
      <c r="C62" s="137" t="s">
        <v>425</v>
      </c>
      <c r="D62" s="137" t="s">
        <v>426</v>
      </c>
      <c r="E62" s="137" t="s">
        <v>518</v>
      </c>
      <c r="F62" s="137" t="s">
        <v>427</v>
      </c>
      <c r="G62" s="137" t="s">
        <v>428</v>
      </c>
      <c r="H62" s="137" t="s">
        <v>429</v>
      </c>
    </row>
    <row r="63" spans="2:8" ht="30" x14ac:dyDescent="0.25">
      <c r="B63" s="158" t="str">
        <f>IF(H63&gt;0,(CONCATENATE(PreHarvest!$C3," with ",PreHarvest!$M3))," ")</f>
        <v>Spin Spreader 5 ton with Tractor (120-139 hp) 2WD 130</v>
      </c>
      <c r="C63" s="202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4">
        <f>PreHarvest!$R3</f>
        <v>0.54523961370262386</v>
      </c>
      <c r="H63" s="224">
        <f>PreHarvest!$U3</f>
        <v>1.5518430393586005</v>
      </c>
    </row>
    <row r="64" spans="2:8" ht="30" x14ac:dyDescent="0.25">
      <c r="B64" s="228" t="str">
        <f>IF(H64&gt;0,(CONCATENATE(PreHarvest!$C4," with ",PreHarvest!$M4))," ")</f>
        <v>Disk Harrow 32' with Tractor (180-199 hp) MFWD 190</v>
      </c>
      <c r="C64" s="232">
        <f>IF(H64&gt;0,(1/PreHarvest!$E4)," ")</f>
        <v>16.290909090909089</v>
      </c>
      <c r="D64" s="140">
        <f>IF(H64&gt;0,(PreHarvest!$F4)," ")</f>
        <v>1</v>
      </c>
      <c r="E64" s="225">
        <f t="shared" ref="E64" si="9">IF(H64&gt;0,(D64*1/C64*1.25)," ")</f>
        <v>7.6729910714285726E-2</v>
      </c>
      <c r="F64" s="225">
        <f>IF(H64&gt;0, (PreHarvest!$O4)," ")</f>
        <v>0.60032254464285717</v>
      </c>
      <c r="G64" s="226">
        <f>PreHarvest!$R4</f>
        <v>1.5984180130385488</v>
      </c>
      <c r="H64" s="226">
        <f>PreHarvest!$U4</f>
        <v>4.641299248866213</v>
      </c>
    </row>
    <row r="65" spans="2:8" ht="30" x14ac:dyDescent="0.25">
      <c r="B65" s="228" t="str">
        <f>IF(H65&gt;0,(CONCATENATE(PreHarvest!$C5," with ",PreHarvest!$M5))," ")</f>
        <v>Spray (Broadcast) 60' with Tractor (120-139 hp) 2WD 130</v>
      </c>
      <c r="C65" s="232">
        <f>IF(H65&gt;0,(1/PreHarvest!$E5)," ")</f>
        <v>35.454545454545453</v>
      </c>
      <c r="D65" s="140">
        <f>IF(H65&gt;0,(PreHarvest!$F5)," ")</f>
        <v>1</v>
      </c>
      <c r="E65" s="225">
        <f t="shared" ref="E65:E68" si="10">IF(H65&gt;0,(D65*1/C65*1.25)," ")</f>
        <v>3.5256410256410256E-2</v>
      </c>
      <c r="F65" s="225">
        <f>IF(H65&gt;0, (PreHarvest!$O5)," ")</f>
        <v>0.18873179487179487</v>
      </c>
      <c r="G65" s="226">
        <f>PreHarvest!$R5</f>
        <v>0.32622252747252745</v>
      </c>
      <c r="H65" s="226">
        <f>PreHarvest!$U5</f>
        <v>0.78663054945054933</v>
      </c>
    </row>
    <row r="66" spans="2:8" s="221" customFormat="1" ht="30" x14ac:dyDescent="0.25">
      <c r="B66" s="228" t="str">
        <f>IF(H66&gt;0,(CONCATENATE(PreHarvest!$C6," with ",PreHarvest!$M6))," ")</f>
        <v>ST Plant Rigid 6R-36 with Tractor (180-199 hp) MFWD 190</v>
      </c>
      <c r="C66" s="232">
        <f>IF(H66&gt;0,(1/PreHarvest!$E6)," ")</f>
        <v>6.872727272727273</v>
      </c>
      <c r="D66" s="140">
        <f>IF(H66&gt;0,(PreHarvest!$F6)," ")</f>
        <v>1</v>
      </c>
      <c r="E66" s="225">
        <f t="shared" si="10"/>
        <v>0.18187830687830686</v>
      </c>
      <c r="F66" s="225">
        <f>IF(H66&gt;0, (PreHarvest!$O6)," ")</f>
        <v>1.4229867724867724</v>
      </c>
      <c r="G66" s="226">
        <f>PreHarvest!$R6</f>
        <v>3.2808767951625093</v>
      </c>
      <c r="H66" s="226">
        <f>PreHarvest!$U6</f>
        <v>9.8109759385235584</v>
      </c>
    </row>
    <row r="67" spans="2:8" s="221" customFormat="1" ht="30" x14ac:dyDescent="0.25">
      <c r="B67" s="228" t="str">
        <f>IF(H67&gt;0,(CONCATENATE(PreHarvest!$C7," with ",PreHarvest!$M7))," ")</f>
        <v>Fert Appl (Liquid)  6R-36 with Tractor (120-139 hp) 2WD 130</v>
      </c>
      <c r="C67" s="232">
        <f>IF(H67&gt;0,(1/PreHarvest!$E7)," ")</f>
        <v>9.1636363636363622</v>
      </c>
      <c r="D67" s="140">
        <f>IF(H67&gt;0,(PreHarvest!$F7)," ")</f>
        <v>1</v>
      </c>
      <c r="E67" s="225">
        <f t="shared" si="10"/>
        <v>0.13640873015873017</v>
      </c>
      <c r="F67" s="225">
        <f>IF(H67&gt;0, (PreHarvest!$O7)," ")</f>
        <v>0.73021230158730166</v>
      </c>
      <c r="G67" s="226">
        <f>PreHarvest!$R7</f>
        <v>1.8055319349962209</v>
      </c>
      <c r="H67" s="226">
        <f>PreHarvest!$U7</f>
        <v>3.8318443877551021</v>
      </c>
    </row>
    <row r="68" spans="2:8" s="221" customFormat="1" ht="30" x14ac:dyDescent="0.25">
      <c r="B68" s="228" t="str">
        <f>IF(H68&gt;0,(CONCATENATE(PreHarvest!$C8," with ",PreHarvest!$M8))," ")</f>
        <v>Spray (Broadcast) 60' with Tractor (120-139 hp) 2WD 130</v>
      </c>
      <c r="C68" s="232">
        <f>IF(H68&gt;0,(1/PreHarvest!$E8)," ")</f>
        <v>35.454545454545453</v>
      </c>
      <c r="D68" s="140">
        <f>IF(H68&gt;0,(PreHarvest!$F8)," ")</f>
        <v>1</v>
      </c>
      <c r="E68" s="225">
        <f t="shared" si="10"/>
        <v>3.5256410256410256E-2</v>
      </c>
      <c r="F68" s="225">
        <f>IF(H68&gt;0, (PreHarvest!$O8)," ")</f>
        <v>0.18873179487179487</v>
      </c>
      <c r="G68" s="226">
        <f>PreHarvest!$R8</f>
        <v>0.32622252747252745</v>
      </c>
      <c r="H68" s="226">
        <f>PreHarvest!$U8</f>
        <v>0.78663054945054933</v>
      </c>
    </row>
    <row r="69" spans="2:8" x14ac:dyDescent="0.25">
      <c r="B69" s="154" t="s">
        <v>430</v>
      </c>
      <c r="C69" s="155"/>
      <c r="D69" s="155"/>
      <c r="E69" s="156">
        <f>SUM(E63:E68)</f>
        <v>0.51814456418251065</v>
      </c>
      <c r="F69" s="156">
        <f>SUM(F63:F68)</f>
        <v>3.4126385247870514</v>
      </c>
      <c r="G69" s="157">
        <f>SUM(G63:G68)</f>
        <v>7.8825114118449582</v>
      </c>
      <c r="H69" s="157">
        <f>SUM(H63:H68)</f>
        <v>21.409223713404572</v>
      </c>
    </row>
    <row r="71" spans="2:8" x14ac:dyDescent="0.25">
      <c r="B71" s="57" t="s">
        <v>431</v>
      </c>
    </row>
    <row r="72" spans="2:8" ht="45" x14ac:dyDescent="0.25">
      <c r="B72" s="136" t="s">
        <v>424</v>
      </c>
      <c r="C72" s="137" t="s">
        <v>425</v>
      </c>
      <c r="D72" s="137" t="s">
        <v>426</v>
      </c>
      <c r="E72" s="137" t="s">
        <v>518</v>
      </c>
      <c r="F72" s="137" t="s">
        <v>427</v>
      </c>
      <c r="G72" s="137" t="s">
        <v>428</v>
      </c>
      <c r="H72" s="137" t="s">
        <v>429</v>
      </c>
    </row>
    <row r="73" spans="2:8" s="221" customFormat="1" ht="30" x14ac:dyDescent="0.25">
      <c r="B73" s="228" t="str">
        <f>IF(H73&gt;0,(CONCATENATE(Harvest!$C4," with ",Harvest!$M4))," ")</f>
        <v>Header - Corn  6R-36 with Combine (200-249 hp) 240 hp</v>
      </c>
      <c r="C73" s="201">
        <f>IF(H73&gt;0,(1/Harvest!$E4)," ")</f>
        <v>6.4909090909090921</v>
      </c>
      <c r="D73" s="153">
        <f>IF(H73&gt;0,(Harvest!$F4)," ")</f>
        <v>1</v>
      </c>
      <c r="E73" s="200">
        <f t="shared" ref="E73:E74" si="11">IF(H73&gt;0,(1/C73*D73*1.25)," ")</f>
        <v>0.19257703081232491</v>
      </c>
      <c r="F73" s="200">
        <f>IF(H73&gt;0,(Harvest!$O4)," ")</f>
        <v>1.90266106442577</v>
      </c>
      <c r="G73" s="227">
        <f>Harvest!$R4</f>
        <v>6.2151027077497654</v>
      </c>
      <c r="H73" s="227">
        <f>Harvest!$U4</f>
        <v>33.033426237161528</v>
      </c>
    </row>
    <row r="74" spans="2:8" s="221" customFormat="1" ht="30" x14ac:dyDescent="0.25">
      <c r="B74" s="228" t="str">
        <f>IF(H74&gt;0,(CONCATENATE(Harvest!$C5," with ",Harvest!$M5))," ")</f>
        <v>Grain Cart Corn  500 bu with Tractor (120-139 hp) 2WD 130</v>
      </c>
      <c r="C74" s="201">
        <f>IF(H74&gt;0,(1/Harvest!$E5)," ")</f>
        <v>10.638297872340425</v>
      </c>
      <c r="D74" s="153">
        <f>IF(H74&gt;0,(Harvest!$F5)," ")</f>
        <v>1</v>
      </c>
      <c r="E74" s="200">
        <f t="shared" si="11"/>
        <v>0.11749999999999999</v>
      </c>
      <c r="F74" s="200">
        <f>IF(H74&gt;0,(Harvest!$O5)," ")</f>
        <v>0.62899159999999998</v>
      </c>
      <c r="G74" s="227">
        <f>Harvest!$R5</f>
        <v>1.2754065476190477</v>
      </c>
      <c r="H74" s="227">
        <f>Harvest!$U5</f>
        <v>3.431483652380952</v>
      </c>
    </row>
    <row r="75" spans="2:8" ht="14.45" customHeight="1" x14ac:dyDescent="0.25">
      <c r="B75" s="154" t="s">
        <v>432</v>
      </c>
      <c r="C75" s="155"/>
      <c r="D75" s="155"/>
      <c r="E75" s="156">
        <f>SUM(E73:E74)</f>
        <v>0.31007703081232491</v>
      </c>
      <c r="F75" s="156">
        <f>SUM(F73:F74)</f>
        <v>2.5316526644257697</v>
      </c>
      <c r="G75" s="157">
        <f>SUM(G73:G74)</f>
        <v>7.4905092553688135</v>
      </c>
      <c r="H75" s="157">
        <f>SUM(H73:H74)</f>
        <v>36.464909889542483</v>
      </c>
    </row>
    <row r="76" spans="2:8" s="204" customFormat="1" x14ac:dyDescent="0.25">
      <c r="B76" s="205"/>
      <c r="C76" s="206"/>
      <c r="D76" s="206"/>
      <c r="E76" s="207"/>
      <c r="F76" s="207"/>
      <c r="G76" s="208"/>
      <c r="H76" s="208"/>
    </row>
    <row r="77" spans="2:8" ht="28.9" customHeight="1" x14ac:dyDescent="0.25">
      <c r="B77" s="256" t="s">
        <v>519</v>
      </c>
      <c r="C77" s="256"/>
      <c r="D77" s="256"/>
      <c r="E77" s="256"/>
      <c r="F77" s="256"/>
      <c r="G77" s="256"/>
      <c r="H77" s="256"/>
    </row>
    <row r="78" spans="2:8" ht="43.15" customHeight="1" x14ac:dyDescent="0.25">
      <c r="B78" s="210"/>
      <c r="C78" s="210"/>
      <c r="D78" s="210"/>
      <c r="E78" s="210"/>
      <c r="F78" s="210"/>
      <c r="G78" s="210"/>
      <c r="H78" s="210"/>
    </row>
    <row r="79" spans="2:8" ht="14.45" customHeight="1" x14ac:dyDescent="0.25">
      <c r="B79" s="250" t="s">
        <v>523</v>
      </c>
      <c r="C79" s="250"/>
      <c r="D79" s="250"/>
      <c r="E79" s="250"/>
      <c r="F79" s="250"/>
      <c r="G79" s="250"/>
      <c r="H79" s="250"/>
    </row>
    <row r="80" spans="2:8" x14ac:dyDescent="0.25">
      <c r="B80" s="251"/>
      <c r="C80" s="251"/>
      <c r="D80" s="251"/>
      <c r="E80" s="251"/>
      <c r="F80" s="251"/>
      <c r="G80" s="251"/>
      <c r="H80" s="251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6">
    <mergeCell ref="B1:H1"/>
    <mergeCell ref="B4:H4"/>
    <mergeCell ref="B30:E30"/>
    <mergeCell ref="B2:H2"/>
    <mergeCell ref="B52:B53"/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</mergeCells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12/2014&amp;R&amp;G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6" sqref="A36:XFD36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1" t="s">
        <v>361</v>
      </c>
      <c r="B1" s="261"/>
      <c r="C1" s="261"/>
      <c r="D1" s="261"/>
      <c r="E1" s="261"/>
      <c r="F1" s="261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ht="14.45" x14ac:dyDescent="0.3">
      <c r="A3" s="99" t="s">
        <v>362</v>
      </c>
      <c r="B3" s="99" t="s">
        <v>497</v>
      </c>
      <c r="C3" s="99">
        <v>100</v>
      </c>
      <c r="D3" s="100">
        <v>0.62</v>
      </c>
      <c r="E3" s="101">
        <f>D3*C3</f>
        <v>62</v>
      </c>
      <c r="F3" s="102">
        <f t="shared" ref="F3:F9" si="0">E3/yield</f>
        <v>0.72941176470588232</v>
      </c>
    </row>
    <row r="4" spans="1:8" ht="14.45" x14ac:dyDescent="0.3">
      <c r="A4" s="103" t="s">
        <v>363</v>
      </c>
      <c r="B4" s="103" t="s">
        <v>497</v>
      </c>
      <c r="C4" s="103">
        <v>40</v>
      </c>
      <c r="D4" s="101">
        <v>0.43</v>
      </c>
      <c r="E4" s="101">
        <f t="shared" ref="E4:E9" si="1">D4*C4</f>
        <v>17.2</v>
      </c>
      <c r="F4" s="102">
        <f t="shared" si="0"/>
        <v>0.20235294117647057</v>
      </c>
    </row>
    <row r="5" spans="1:8" ht="14.45" x14ac:dyDescent="0.3">
      <c r="A5" s="103" t="s">
        <v>364</v>
      </c>
      <c r="B5" s="103" t="s">
        <v>497</v>
      </c>
      <c r="C5" s="103">
        <v>60</v>
      </c>
      <c r="D5" s="101">
        <v>0.41</v>
      </c>
      <c r="E5" s="101">
        <f t="shared" si="1"/>
        <v>24.599999999999998</v>
      </c>
      <c r="F5" s="102">
        <f t="shared" si="0"/>
        <v>0.28941176470588231</v>
      </c>
    </row>
    <row r="6" spans="1:8" ht="14.45" x14ac:dyDescent="0.3">
      <c r="A6" s="103" t="s">
        <v>365</v>
      </c>
      <c r="B6" s="103" t="s">
        <v>389</v>
      </c>
      <c r="C6" s="103">
        <v>0.25</v>
      </c>
      <c r="D6" s="101">
        <v>44</v>
      </c>
      <c r="E6" s="101">
        <f t="shared" si="1"/>
        <v>11</v>
      </c>
      <c r="F6" s="102">
        <f t="shared" si="0"/>
        <v>0.12941176470588237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1" t="s">
        <v>372</v>
      </c>
      <c r="B10" s="261"/>
      <c r="C10" s="261"/>
      <c r="D10" s="261"/>
      <c r="E10" s="79">
        <f>SUM(E3:E9)</f>
        <v>114.8</v>
      </c>
      <c r="F10" s="79">
        <f>SUM(F3:F9)</f>
        <v>1.3505882352941174</v>
      </c>
      <c r="H10" s="152" t="s">
        <v>450</v>
      </c>
    </row>
    <row r="12" spans="1:8" x14ac:dyDescent="0.25">
      <c r="A12" s="262" t="s">
        <v>399</v>
      </c>
      <c r="B12" s="262"/>
      <c r="C12" s="262"/>
      <c r="D12" s="262"/>
      <c r="E12" s="262"/>
      <c r="F12" s="262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498</v>
      </c>
      <c r="B14" s="91" t="s">
        <v>501</v>
      </c>
      <c r="C14" s="91">
        <v>2</v>
      </c>
      <c r="D14" s="92">
        <v>3.35</v>
      </c>
      <c r="E14" s="93">
        <f>D14*C14</f>
        <v>6.7</v>
      </c>
      <c r="F14" s="94">
        <f t="shared" ref="F14:F20" si="2">E14/yield</f>
        <v>7.8823529411764709E-2</v>
      </c>
    </row>
    <row r="15" spans="1:8" x14ac:dyDescent="0.25">
      <c r="A15" s="95" t="s">
        <v>499</v>
      </c>
      <c r="B15" s="95" t="s">
        <v>501</v>
      </c>
      <c r="C15" s="95">
        <v>2.5</v>
      </c>
      <c r="D15" s="93">
        <v>4</v>
      </c>
      <c r="E15" s="93">
        <f t="shared" ref="E15:E20" si="3">D15*C15</f>
        <v>10</v>
      </c>
      <c r="F15" s="94">
        <f t="shared" si="2"/>
        <v>0.11764705882352941</v>
      </c>
    </row>
    <row r="16" spans="1:8" x14ac:dyDescent="0.25">
      <c r="A16" s="95" t="s">
        <v>500</v>
      </c>
      <c r="B16" s="95" t="s">
        <v>502</v>
      </c>
      <c r="C16" s="95">
        <v>1</v>
      </c>
      <c r="D16" s="93">
        <v>1.5</v>
      </c>
      <c r="E16" s="93">
        <f t="shared" si="3"/>
        <v>1.5</v>
      </c>
      <c r="F16" s="94">
        <f t="shared" si="2"/>
        <v>1.7647058823529412E-2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2" t="s">
        <v>400</v>
      </c>
      <c r="B21" s="262"/>
      <c r="C21" s="262"/>
      <c r="D21" s="262"/>
      <c r="E21" s="80">
        <f>SUM(E14:E20)</f>
        <v>18.2</v>
      </c>
      <c r="F21" s="80">
        <f>SUM(F14:F20)</f>
        <v>0.21411764705882352</v>
      </c>
      <c r="H21" s="152" t="s">
        <v>450</v>
      </c>
    </row>
    <row r="23" spans="1:8" x14ac:dyDescent="0.25">
      <c r="A23" s="264" t="s">
        <v>401</v>
      </c>
      <c r="B23" s="264"/>
      <c r="C23" s="264"/>
      <c r="D23" s="264"/>
      <c r="E23" s="264"/>
      <c r="F23" s="264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4" t="s">
        <v>402</v>
      </c>
      <c r="B32" s="264"/>
      <c r="C32" s="264"/>
      <c r="D32" s="264"/>
      <c r="E32" s="81">
        <f>SUM(E25:E31)</f>
        <v>0</v>
      </c>
      <c r="F32" s="81">
        <f>SUM(F25:F31)</f>
        <v>0</v>
      </c>
      <c r="H32" s="152" t="s">
        <v>450</v>
      </c>
    </row>
    <row r="34" spans="1:8" x14ac:dyDescent="0.25">
      <c r="A34" s="263" t="s">
        <v>433</v>
      </c>
      <c r="B34" s="263"/>
      <c r="C34" s="263"/>
      <c r="D34" s="263"/>
      <c r="E34" s="263"/>
      <c r="F34" s="263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5">
      <c r="A36" s="143" t="s">
        <v>525</v>
      </c>
      <c r="B36" s="143" t="s">
        <v>526</v>
      </c>
      <c r="C36" s="143">
        <v>10.5</v>
      </c>
      <c r="D36" s="144">
        <f>275/128</f>
        <v>2.1484375</v>
      </c>
      <c r="E36" s="145">
        <f>D36*C36</f>
        <v>22.55859375</v>
      </c>
      <c r="F36" s="146">
        <f t="shared" ref="F36" si="6">E36/yield</f>
        <v>0.26539522058823528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ref="F36:F45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41" si="9">D38*C38</f>
        <v>0</v>
      </c>
      <c r="F38" s="146">
        <f t="shared" ref="F38:F41" si="10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si="9"/>
        <v>0</v>
      </c>
      <c r="F40" s="146">
        <f t="shared" si="10"/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8"/>
        <v>0</v>
      </c>
    </row>
    <row r="46" spans="1:8" x14ac:dyDescent="0.25">
      <c r="A46" s="263" t="s">
        <v>434</v>
      </c>
      <c r="B46" s="263"/>
      <c r="C46" s="263"/>
      <c r="D46" s="263"/>
      <c r="E46" s="141">
        <f>SUM(E36:E45)</f>
        <v>22.55859375</v>
      </c>
      <c r="F46" s="141">
        <f>SUM(F36:F45)</f>
        <v>0.26539522058823528</v>
      </c>
      <c r="H46" s="152" t="s">
        <v>450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0" bestFit="1" customWidth="1"/>
    <col min="13" max="13" width="22.5703125" style="170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49" t="s">
        <v>187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46" customFormat="1" ht="38.25" x14ac:dyDescent="0.2">
      <c r="A2" s="266" t="s">
        <v>174</v>
      </c>
      <c r="B2" s="42" t="s">
        <v>186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459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436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7"/>
      <c r="B3" s="173" t="s">
        <v>514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6.0750000000000002</v>
      </c>
      <c r="I3" s="59">
        <f>H3*G3</f>
        <v>0.25570790816326533</v>
      </c>
      <c r="J3" s="59">
        <f t="shared" ref="J3:J14" si="4">IF(B3&gt;0,VLOOKUP($B3,pre_implement,31),0)</f>
        <v>16.718400000000003</v>
      </c>
      <c r="K3" s="60">
        <f>J3*G3</f>
        <v>0.70370816326530616</v>
      </c>
      <c r="L3" s="170" t="s">
        <v>505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6.8785714285714281</v>
      </c>
      <c r="Q3" s="59">
        <f>P3*G3</f>
        <v>0.28953170553935859</v>
      </c>
      <c r="R3" s="59">
        <f>I3+Q3</f>
        <v>0.54523961370262386</v>
      </c>
      <c r="S3" s="59">
        <f t="shared" ref="S3:S14" si="8">IF(L3&gt;0,VLOOKUP($L3,tractor_data,24),0)</f>
        <v>20.149628571428568</v>
      </c>
      <c r="T3" s="59">
        <f>S3*G3</f>
        <v>0.8481348760932943</v>
      </c>
      <c r="U3" s="59">
        <f>T3+K3</f>
        <v>1.5518430393586005</v>
      </c>
    </row>
    <row r="4" spans="1:21" x14ac:dyDescent="0.25">
      <c r="A4" s="267"/>
      <c r="B4" s="173" t="s">
        <v>504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14.111111111111111</v>
      </c>
      <c r="I4" s="59">
        <f t="shared" ref="I4:I14" si="10">H4*G4</f>
        <v>0.86619543650793651</v>
      </c>
      <c r="J4" s="59">
        <f t="shared" si="4"/>
        <v>40.668222222222212</v>
      </c>
      <c r="K4" s="60">
        <f t="shared" ref="K4:K14" si="11">J4*G4</f>
        <v>2.4963752480158727</v>
      </c>
      <c r="L4" s="170" t="s">
        <v>503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11.928571428571429</v>
      </c>
      <c r="Q4" s="59">
        <f t="shared" ref="Q4:Q14" si="13">P4*G4</f>
        <v>0.73222257653061229</v>
      </c>
      <c r="R4" s="59">
        <f t="shared" ref="R4:R14" si="14">I4+Q4</f>
        <v>1.5984180130385488</v>
      </c>
      <c r="S4" s="59">
        <f t="shared" si="8"/>
        <v>34.942761904761909</v>
      </c>
      <c r="T4" s="59">
        <f t="shared" ref="T4:T14" si="15">S4*G4</f>
        <v>2.1449240008503407</v>
      </c>
      <c r="U4" s="59">
        <f t="shared" ref="U4:U14" si="16">T4+K4</f>
        <v>4.641299248866213</v>
      </c>
    </row>
    <row r="5" spans="1:21" x14ac:dyDescent="0.25">
      <c r="A5" s="267"/>
      <c r="B5" s="173" t="s">
        <v>507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4.6875</v>
      </c>
      <c r="I5" s="59">
        <f t="shared" si="10"/>
        <v>0.13221153846153846</v>
      </c>
      <c r="J5" s="59">
        <f t="shared" si="4"/>
        <v>7.74</v>
      </c>
      <c r="K5" s="60">
        <f t="shared" si="11"/>
        <v>0.21830769230769231</v>
      </c>
      <c r="L5" s="170" t="s">
        <v>505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6.8785714285714281</v>
      </c>
      <c r="Q5" s="59">
        <f t="shared" si="13"/>
        <v>0.19401098901098901</v>
      </c>
      <c r="R5" s="59">
        <f t="shared" si="14"/>
        <v>0.32622252747252745</v>
      </c>
      <c r="S5" s="59">
        <f t="shared" si="8"/>
        <v>20.149628571428568</v>
      </c>
      <c r="T5" s="59">
        <f t="shared" si="15"/>
        <v>0.56832285714285702</v>
      </c>
      <c r="U5" s="59">
        <f t="shared" si="16"/>
        <v>0.78663054945054933</v>
      </c>
    </row>
    <row r="6" spans="1:21" x14ac:dyDescent="0.25">
      <c r="A6" s="267"/>
      <c r="B6" s="173" t="s">
        <v>515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10.62</v>
      </c>
      <c r="I6" s="59">
        <f t="shared" si="10"/>
        <v>1.5452380952380951</v>
      </c>
      <c r="J6" s="59">
        <f t="shared" si="4"/>
        <v>32.485400000000006</v>
      </c>
      <c r="K6" s="60">
        <f t="shared" si="11"/>
        <v>4.7267116402116409</v>
      </c>
      <c r="L6" s="170" t="s">
        <v>503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11.928571428571429</v>
      </c>
      <c r="Q6" s="59">
        <f t="shared" si="13"/>
        <v>1.7356386999244142</v>
      </c>
      <c r="R6" s="59">
        <f t="shared" si="14"/>
        <v>3.2808767951625093</v>
      </c>
      <c r="S6" s="59">
        <f t="shared" si="8"/>
        <v>34.942761904761909</v>
      </c>
      <c r="T6" s="59">
        <f t="shared" si="15"/>
        <v>5.0842642983119175</v>
      </c>
      <c r="U6" s="59">
        <f t="shared" si="16"/>
        <v>9.8109759385235584</v>
      </c>
    </row>
    <row r="7" spans="1:21" x14ac:dyDescent="0.25">
      <c r="A7" s="267"/>
      <c r="B7" s="173" t="s">
        <v>506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9.6666666666666661</v>
      </c>
      <c r="I7" s="59">
        <f t="shared" si="10"/>
        <v>1.05489417989418</v>
      </c>
      <c r="J7" s="59">
        <f t="shared" si="4"/>
        <v>14.963999999999999</v>
      </c>
      <c r="K7" s="60">
        <f t="shared" si="11"/>
        <v>1.6329761904761906</v>
      </c>
      <c r="L7" s="170" t="s">
        <v>505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6.8785714285714281</v>
      </c>
      <c r="Q7" s="59">
        <f t="shared" si="13"/>
        <v>0.75063775510204089</v>
      </c>
      <c r="R7" s="59">
        <f t="shared" si="14"/>
        <v>1.8055319349962209</v>
      </c>
      <c r="S7" s="59">
        <f t="shared" si="8"/>
        <v>20.149628571428568</v>
      </c>
      <c r="T7" s="59">
        <f t="shared" si="15"/>
        <v>2.1988681972789115</v>
      </c>
      <c r="U7" s="59">
        <f t="shared" si="16"/>
        <v>3.8318443877551021</v>
      </c>
    </row>
    <row r="8" spans="1:21" x14ac:dyDescent="0.25">
      <c r="A8" s="267"/>
      <c r="B8" s="173" t="s">
        <v>507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4.6875</v>
      </c>
      <c r="I8" s="59">
        <f t="shared" si="10"/>
        <v>0.13221153846153846</v>
      </c>
      <c r="J8" s="59">
        <f t="shared" si="4"/>
        <v>7.74</v>
      </c>
      <c r="K8" s="60">
        <f t="shared" si="11"/>
        <v>0.21830769230769231</v>
      </c>
      <c r="L8" s="170" t="s">
        <v>505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6.8785714285714281</v>
      </c>
      <c r="Q8" s="59">
        <f t="shared" si="13"/>
        <v>0.19401098901098901</v>
      </c>
      <c r="R8" s="59">
        <f t="shared" si="14"/>
        <v>0.32622252747252745</v>
      </c>
      <c r="S8" s="59">
        <f t="shared" si="8"/>
        <v>20.149628571428568</v>
      </c>
      <c r="T8" s="59">
        <f t="shared" si="15"/>
        <v>0.56832285714285702</v>
      </c>
      <c r="U8" s="59">
        <f t="shared" si="16"/>
        <v>0.78663054945054933</v>
      </c>
    </row>
    <row r="9" spans="1:21" x14ac:dyDescent="0.25">
      <c r="A9" s="267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7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7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7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7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7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8"/>
      <c r="B15" s="47"/>
      <c r="C15" s="47"/>
      <c r="D15" s="61"/>
      <c r="E15" s="61"/>
      <c r="F15" s="61"/>
      <c r="G15" s="62">
        <f>SUM(G3:G14)</f>
        <v>0.41451565134600848</v>
      </c>
      <c r="H15" s="61"/>
      <c r="I15" s="63"/>
      <c r="J15" s="61"/>
      <c r="K15" s="63"/>
      <c r="L15" s="171"/>
      <c r="M15" s="171"/>
      <c r="N15" s="61"/>
      <c r="O15" s="62">
        <f>SUM(O3:O14)</f>
        <v>3.4126385247870514</v>
      </c>
      <c r="P15" s="61"/>
      <c r="Q15" s="63"/>
      <c r="R15" s="63">
        <f>SUM(R3:R14)</f>
        <v>7.8825114118449582</v>
      </c>
      <c r="S15" s="61"/>
      <c r="T15" s="63"/>
      <c r="U15" s="63">
        <f>SUM(U3:U14)</f>
        <v>21.409223713404572</v>
      </c>
    </row>
    <row r="16" spans="1:21" x14ac:dyDescent="0.25">
      <c r="B16" s="152" t="s">
        <v>450</v>
      </c>
      <c r="C16" s="152"/>
    </row>
    <row r="17" spans="1:14" x14ac:dyDescent="0.25">
      <c r="A17" s="51"/>
      <c r="B17" s="249" t="s">
        <v>180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24"/>
    </row>
    <row r="18" spans="1:14" s="48" customFormat="1" ht="38.25" x14ac:dyDescent="0.25">
      <c r="A18" s="265" t="s">
        <v>179</v>
      </c>
      <c r="B18" s="49" t="s">
        <v>188</v>
      </c>
      <c r="C18" s="184" t="s">
        <v>460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5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5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5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5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5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5">
      <c r="B25" s="152" t="s">
        <v>450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54" customFormat="1" ht="41.45" x14ac:dyDescent="0.3">
      <c r="A2" s="55"/>
      <c r="B2" s="42" t="s">
        <v>197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460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436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69" t="s">
        <v>209</v>
      </c>
      <c r="B4" s="170" t="s">
        <v>508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11.175000000000001</v>
      </c>
      <c r="I4" s="59">
        <f t="shared" ref="I4:I10" si="6">H4*G4</f>
        <v>1.7216386554621848</v>
      </c>
      <c r="J4" s="59">
        <f t="shared" si="4"/>
        <v>29.010300000000001</v>
      </c>
      <c r="K4" s="59">
        <f t="shared" ref="K4:K10" si="7">J4*G4</f>
        <v>4.4693739495798317</v>
      </c>
      <c r="L4" s="173" t="s">
        <v>510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29.166666666666664</v>
      </c>
      <c r="Q4" s="59">
        <f t="shared" ref="Q4:Q10" si="12">G4*P4</f>
        <v>4.4934640522875808</v>
      </c>
      <c r="R4" s="65">
        <f t="shared" ref="R4:R10" si="13">I4+Q4</f>
        <v>6.2151027077497654</v>
      </c>
      <c r="S4" s="59">
        <f t="shared" ref="S4:S10" si="14">IF(L4&lt;&gt;"",VLOOKUP($L4,tractor_data,24),0)</f>
        <v>185.40666666666667</v>
      </c>
      <c r="T4" s="59">
        <f t="shared" ref="T4:T10" si="15">S4*G4</f>
        <v>28.564052287581696</v>
      </c>
      <c r="U4" s="59">
        <f t="shared" ref="U4:U10" si="16">T4+K4</f>
        <v>33.033426237161528</v>
      </c>
    </row>
    <row r="5" spans="1:21" x14ac:dyDescent="0.25">
      <c r="A5" s="269"/>
      <c r="B5" s="170" t="s">
        <v>509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6.6895833333333341</v>
      </c>
      <c r="I5" s="59">
        <f t="shared" si="6"/>
        <v>0.62882083333333338</v>
      </c>
      <c r="J5" s="59">
        <f t="shared" si="4"/>
        <v>16.355516666666666</v>
      </c>
      <c r="K5" s="59">
        <f t="shared" si="7"/>
        <v>1.5374185666666667</v>
      </c>
      <c r="L5" s="230" t="s">
        <v>505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6.8785714285714281</v>
      </c>
      <c r="Q5" s="59">
        <f t="shared" si="12"/>
        <v>0.64658571428571421</v>
      </c>
      <c r="R5" s="68">
        <f t="shared" si="13"/>
        <v>1.2754065476190477</v>
      </c>
      <c r="S5" s="59">
        <f t="shared" si="14"/>
        <v>20.149628571428568</v>
      </c>
      <c r="T5" s="59">
        <f t="shared" si="15"/>
        <v>1.8940650857142853</v>
      </c>
      <c r="U5" s="59">
        <f t="shared" si="16"/>
        <v>3.431483652380952</v>
      </c>
    </row>
    <row r="6" spans="1:21" x14ac:dyDescent="0.25">
      <c r="A6" s="269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69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69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69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7.4905092553688135</v>
      </c>
      <c r="S11" s="72"/>
      <c r="T11" s="75"/>
      <c r="U11" s="75">
        <f>SUM(U3:U10)</f>
        <v>36.464909889542483</v>
      </c>
    </row>
    <row r="12" spans="1:21" x14ac:dyDescent="0.25">
      <c r="B12" s="152" t="s">
        <v>450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zoomScaleNormal="100" workbookViewId="0">
      <pane xSplit="2" ySplit="4" topLeftCell="C443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470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5703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2" t="s">
        <v>463</v>
      </c>
      <c r="B1" s="273"/>
      <c r="C1" s="274" t="s">
        <v>132</v>
      </c>
      <c r="D1" s="275"/>
      <c r="E1" s="275"/>
      <c r="F1" s="215">
        <v>0.09</v>
      </c>
    </row>
    <row r="2" spans="1:35" ht="15.75" thickBot="1" x14ac:dyDescent="0.3">
      <c r="C2" s="276" t="s">
        <v>131</v>
      </c>
      <c r="D2" s="277"/>
      <c r="E2" s="277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4"/>
      <c r="E3" s="1"/>
      <c r="R3" s="270" t="s">
        <v>130</v>
      </c>
      <c r="S3" s="270"/>
      <c r="T3" s="270"/>
      <c r="U3" s="270"/>
      <c r="V3" s="270"/>
      <c r="W3" s="270"/>
      <c r="X3" s="271" t="s">
        <v>129</v>
      </c>
      <c r="Y3" s="271"/>
    </row>
    <row r="4" spans="1:35" s="15" customFormat="1" ht="11.25" x14ac:dyDescent="0.2">
      <c r="A4" s="26"/>
      <c r="B4" s="26" t="s">
        <v>127</v>
      </c>
      <c r="C4" s="161" t="s">
        <v>128</v>
      </c>
      <c r="D4" s="162" t="s">
        <v>457</v>
      </c>
      <c r="E4" s="163" t="s">
        <v>126</v>
      </c>
      <c r="F4" s="163" t="s">
        <v>125</v>
      </c>
      <c r="G4" s="163" t="s">
        <v>458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456</v>
      </c>
      <c r="E5" s="160" t="s">
        <v>474</v>
      </c>
      <c r="F5" s="160" t="s">
        <v>201</v>
      </c>
      <c r="G5" s="160" t="str">
        <f t="shared" ref="G5:G68" si="1">CONCATENATE(E5,F5)</f>
        <v>Bed-Disk  (Hipper)  4R-36</v>
      </c>
      <c r="H5" s="30">
        <v>7820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162.30746431413723</v>
      </c>
      <c r="W5" s="9">
        <f t="shared" ref="W5:W68" si="5">V5/P5</f>
        <v>1.0144216519633578</v>
      </c>
      <c r="X5" s="8">
        <f t="shared" ref="X5:X68" si="6">(H5*N5/100)/O5</f>
        <v>312.8</v>
      </c>
      <c r="Y5" s="7">
        <f t="shared" ref="Y5:Y68" si="7">X5/P5</f>
        <v>1.9550000000000001</v>
      </c>
      <c r="Z5" s="2">
        <f t="shared" ref="Z5:Z68" si="8">H5*M5/100</f>
        <v>2346</v>
      </c>
      <c r="AA5" s="2">
        <f t="shared" ref="AA5:AA68" si="9">(H5-Z5)/O5</f>
        <v>547.4</v>
      </c>
      <c r="AB5" s="2">
        <f t="shared" ref="AB5:AB68" si="10">(Z5+H5)/2</f>
        <v>5083</v>
      </c>
      <c r="AC5" s="6">
        <f t="shared" ref="AC5:AC68" si="11">AB5*intir</f>
        <v>457.46999999999997</v>
      </c>
      <c r="AD5" s="6">
        <f t="shared" ref="AD5:AD68" si="12">AB5*itr</f>
        <v>121.992</v>
      </c>
      <c r="AE5" s="6">
        <f t="shared" ref="AE5:AE68" si="13">AA5+AC5+AD5</f>
        <v>1126.8619999999999</v>
      </c>
      <c r="AF5" s="5">
        <f t="shared" ref="AF5:AF68" si="14">AE5/P5</f>
        <v>7.0428874999999991</v>
      </c>
    </row>
    <row r="6" spans="1:35" x14ac:dyDescent="0.25">
      <c r="A6" s="241">
        <v>66</v>
      </c>
      <c r="B6" s="1" t="str">
        <f t="shared" si="0"/>
        <v>0.02, Bed-Disk  (Hipper)  6R-30</v>
      </c>
      <c r="C6" s="164">
        <v>0.02</v>
      </c>
      <c r="D6" s="160" t="s">
        <v>456</v>
      </c>
      <c r="E6" s="160" t="s">
        <v>474</v>
      </c>
      <c r="F6" s="160" t="s">
        <v>53</v>
      </c>
      <c r="G6" s="160" t="str">
        <f t="shared" si="1"/>
        <v>Bed-Disk  (Hipper)  6R-30</v>
      </c>
      <c r="H6" s="30">
        <v>12800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265.66950680574888</v>
      </c>
      <c r="W6" s="9">
        <f t="shared" si="5"/>
        <v>1.6604344175359305</v>
      </c>
      <c r="X6" s="8">
        <f t="shared" si="6"/>
        <v>512</v>
      </c>
      <c r="Y6" s="7">
        <f t="shared" si="7"/>
        <v>3.2</v>
      </c>
      <c r="Z6" s="2">
        <f t="shared" si="8"/>
        <v>3840</v>
      </c>
      <c r="AA6" s="2">
        <f t="shared" si="9"/>
        <v>896</v>
      </c>
      <c r="AB6" s="2">
        <f t="shared" si="10"/>
        <v>8320</v>
      </c>
      <c r="AC6" s="6">
        <f t="shared" si="11"/>
        <v>748.8</v>
      </c>
      <c r="AD6" s="6">
        <f t="shared" si="12"/>
        <v>199.68</v>
      </c>
      <c r="AE6" s="6">
        <f t="shared" si="13"/>
        <v>1844.48</v>
      </c>
      <c r="AF6" s="5">
        <f t="shared" si="14"/>
        <v>11.528</v>
      </c>
    </row>
    <row r="7" spans="1:35" x14ac:dyDescent="0.25">
      <c r="A7" s="241">
        <v>67</v>
      </c>
      <c r="B7" s="1" t="str">
        <f t="shared" si="0"/>
        <v>0.03, Bed-Disk  (Hipper)  6R-36</v>
      </c>
      <c r="C7" s="164">
        <v>0.03</v>
      </c>
      <c r="D7" s="160" t="s">
        <v>456</v>
      </c>
      <c r="E7" s="160" t="s">
        <v>474</v>
      </c>
      <c r="F7" s="160" t="s">
        <v>202</v>
      </c>
      <c r="G7" s="160" t="str">
        <f t="shared" si="1"/>
        <v>Bed-Disk  (Hipper)  6R-36</v>
      </c>
      <c r="H7" s="30">
        <v>13500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280.19830795918836</v>
      </c>
      <c r="W7" s="9">
        <f t="shared" si="5"/>
        <v>1.7512394247449272</v>
      </c>
      <c r="X7" s="8">
        <f t="shared" si="6"/>
        <v>540</v>
      </c>
      <c r="Y7" s="7">
        <f t="shared" si="7"/>
        <v>3.375</v>
      </c>
      <c r="Z7" s="2">
        <f t="shared" si="8"/>
        <v>4050</v>
      </c>
      <c r="AA7" s="2">
        <f t="shared" si="9"/>
        <v>945</v>
      </c>
      <c r="AB7" s="2">
        <f t="shared" si="10"/>
        <v>8775</v>
      </c>
      <c r="AC7" s="6">
        <f t="shared" si="11"/>
        <v>789.75</v>
      </c>
      <c r="AD7" s="6">
        <f t="shared" si="12"/>
        <v>210.6</v>
      </c>
      <c r="AE7" s="6">
        <f t="shared" si="13"/>
        <v>1945.35</v>
      </c>
      <c r="AF7" s="5">
        <f t="shared" si="14"/>
        <v>12.1584375</v>
      </c>
    </row>
    <row r="8" spans="1:35" x14ac:dyDescent="0.25">
      <c r="A8" s="241">
        <v>68</v>
      </c>
      <c r="B8" s="1" t="str">
        <f t="shared" si="0"/>
        <v>0.04, Bed-Disk  (Hipper)  8R-30</v>
      </c>
      <c r="C8" s="164">
        <v>0.04</v>
      </c>
      <c r="D8" s="160" t="s">
        <v>456</v>
      </c>
      <c r="E8" s="160" t="s">
        <v>474</v>
      </c>
      <c r="F8" s="160" t="s">
        <v>25</v>
      </c>
      <c r="G8" s="160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5">
      <c r="A9" s="241">
        <v>70</v>
      </c>
      <c r="B9" s="1" t="str">
        <f t="shared" si="0"/>
        <v>0.05, Bed-Disk  (Hipper) 10R-30</v>
      </c>
      <c r="C9" s="164">
        <v>0.05</v>
      </c>
      <c r="D9" s="160" t="s">
        <v>456</v>
      </c>
      <c r="E9" s="160" t="s">
        <v>474</v>
      </c>
      <c r="F9" s="160" t="s">
        <v>24</v>
      </c>
      <c r="G9" s="160" t="str">
        <f t="shared" si="1"/>
        <v>Bed-Disk  (Hipper) 10R-30</v>
      </c>
      <c r="H9" s="30">
        <v>19900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413.03306136206277</v>
      </c>
      <c r="W9" s="9">
        <f t="shared" si="5"/>
        <v>2.5814566335128921</v>
      </c>
      <c r="X9" s="8">
        <f t="shared" si="6"/>
        <v>796</v>
      </c>
      <c r="Y9" s="7">
        <f t="shared" si="7"/>
        <v>4.9749999999999996</v>
      </c>
      <c r="Z9" s="2">
        <f t="shared" si="8"/>
        <v>5970</v>
      </c>
      <c r="AA9" s="2">
        <f t="shared" si="9"/>
        <v>1393</v>
      </c>
      <c r="AB9" s="2">
        <f t="shared" si="10"/>
        <v>12935</v>
      </c>
      <c r="AC9" s="6">
        <f t="shared" si="11"/>
        <v>1164.1499999999999</v>
      </c>
      <c r="AD9" s="6">
        <f t="shared" si="12"/>
        <v>310.44</v>
      </c>
      <c r="AE9" s="6">
        <f t="shared" si="13"/>
        <v>2867.5899999999997</v>
      </c>
      <c r="AF9" s="5">
        <f t="shared" si="14"/>
        <v>17.922437499999997</v>
      </c>
    </row>
    <row r="10" spans="1:35" x14ac:dyDescent="0.2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456</v>
      </c>
      <c r="E10" s="160" t="s">
        <v>474</v>
      </c>
      <c r="F10" s="160" t="s">
        <v>6</v>
      </c>
      <c r="G10" s="160" t="str">
        <f t="shared" si="1"/>
        <v>Bed-Disk  (Hipper) 12R-30</v>
      </c>
      <c r="H10" s="30">
        <v>29100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603.98301937869485</v>
      </c>
      <c r="W10" s="9">
        <f t="shared" si="5"/>
        <v>3.7748938711168427</v>
      </c>
      <c r="X10" s="8">
        <f t="shared" si="6"/>
        <v>1164</v>
      </c>
      <c r="Y10" s="7">
        <f t="shared" si="7"/>
        <v>7.2750000000000004</v>
      </c>
      <c r="Z10" s="2">
        <f t="shared" si="8"/>
        <v>8730</v>
      </c>
      <c r="AA10" s="2">
        <f t="shared" si="9"/>
        <v>2037</v>
      </c>
      <c r="AB10" s="2">
        <f t="shared" si="10"/>
        <v>18915</v>
      </c>
      <c r="AC10" s="6">
        <f t="shared" si="11"/>
        <v>1702.35</v>
      </c>
      <c r="AD10" s="6">
        <f t="shared" si="12"/>
        <v>453.96000000000004</v>
      </c>
      <c r="AE10" s="6">
        <f t="shared" si="13"/>
        <v>4193.3099999999995</v>
      </c>
      <c r="AF10" s="5">
        <f t="shared" si="14"/>
        <v>26.208187499999998</v>
      </c>
    </row>
    <row r="11" spans="1:35" x14ac:dyDescent="0.2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456</v>
      </c>
      <c r="E11" s="160" t="s">
        <v>474</v>
      </c>
      <c r="F11" s="160" t="s">
        <v>204</v>
      </c>
      <c r="G11" s="160" t="str">
        <f t="shared" si="1"/>
        <v>Bed-Disk  (Hipper) 10R-36</v>
      </c>
      <c r="H11" s="30">
        <v>23100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479.45043806349997</v>
      </c>
      <c r="W11" s="9">
        <f t="shared" si="5"/>
        <v>2.996565237896875</v>
      </c>
      <c r="X11" s="8">
        <f t="shared" si="6"/>
        <v>924</v>
      </c>
      <c r="Y11" s="7">
        <f t="shared" si="7"/>
        <v>5.7750000000000004</v>
      </c>
      <c r="Z11" s="2">
        <f t="shared" si="8"/>
        <v>6930</v>
      </c>
      <c r="AA11" s="2">
        <f t="shared" si="9"/>
        <v>1617</v>
      </c>
      <c r="AB11" s="2">
        <f t="shared" si="10"/>
        <v>15015</v>
      </c>
      <c r="AC11" s="6">
        <f t="shared" si="11"/>
        <v>1351.35</v>
      </c>
      <c r="AD11" s="6">
        <f t="shared" si="12"/>
        <v>360.36</v>
      </c>
      <c r="AE11" s="6">
        <f t="shared" si="13"/>
        <v>3328.71</v>
      </c>
      <c r="AF11" s="5">
        <f t="shared" si="14"/>
        <v>20.804437499999999</v>
      </c>
    </row>
    <row r="12" spans="1:35" x14ac:dyDescent="0.2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456</v>
      </c>
      <c r="E12" s="160" t="s">
        <v>474</v>
      </c>
      <c r="F12" s="160" t="s">
        <v>203</v>
      </c>
      <c r="G12" s="160" t="str">
        <f t="shared" si="1"/>
        <v>Bed-Disk  (Hipper)  8R-36 2x1</v>
      </c>
      <c r="H12" s="30">
        <v>31900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662.0982239924524</v>
      </c>
      <c r="W12" s="9">
        <f t="shared" si="5"/>
        <v>4.1381138999528275</v>
      </c>
      <c r="X12" s="8">
        <f t="shared" si="6"/>
        <v>1276</v>
      </c>
      <c r="Y12" s="7">
        <f t="shared" si="7"/>
        <v>7.9749999999999996</v>
      </c>
      <c r="Z12" s="2">
        <f t="shared" si="8"/>
        <v>9570</v>
      </c>
      <c r="AA12" s="2">
        <f t="shared" si="9"/>
        <v>2233</v>
      </c>
      <c r="AB12" s="2">
        <f t="shared" si="10"/>
        <v>20735</v>
      </c>
      <c r="AC12" s="6">
        <f t="shared" si="11"/>
        <v>1866.1499999999999</v>
      </c>
      <c r="AD12" s="6">
        <f t="shared" si="12"/>
        <v>497.64</v>
      </c>
      <c r="AE12" s="6">
        <f t="shared" si="13"/>
        <v>4596.79</v>
      </c>
      <c r="AF12" s="5">
        <f t="shared" si="14"/>
        <v>28.729937499999998</v>
      </c>
    </row>
    <row r="13" spans="1:35" x14ac:dyDescent="0.2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456</v>
      </c>
      <c r="E13" s="160" t="s">
        <v>474</v>
      </c>
      <c r="F13" s="160" t="s">
        <v>200</v>
      </c>
      <c r="G13" s="160" t="str">
        <f t="shared" si="1"/>
        <v>Bed-Disk  (Hipper) 12R-36</v>
      </c>
      <c r="H13" s="30">
        <v>31900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662.0982239924524</v>
      </c>
      <c r="W13" s="9">
        <f t="shared" si="5"/>
        <v>4.1381138999528275</v>
      </c>
      <c r="X13" s="8">
        <f t="shared" si="6"/>
        <v>1276</v>
      </c>
      <c r="Y13" s="7">
        <f t="shared" si="7"/>
        <v>7.9749999999999996</v>
      </c>
      <c r="Z13" s="2">
        <f t="shared" si="8"/>
        <v>9570</v>
      </c>
      <c r="AA13" s="2">
        <f t="shared" si="9"/>
        <v>2233</v>
      </c>
      <c r="AB13" s="2">
        <f t="shared" si="10"/>
        <v>20735</v>
      </c>
      <c r="AC13" s="6">
        <f t="shared" si="11"/>
        <v>1866.1499999999999</v>
      </c>
      <c r="AD13" s="6">
        <f t="shared" si="12"/>
        <v>497.64</v>
      </c>
      <c r="AE13" s="6">
        <f t="shared" si="13"/>
        <v>4596.79</v>
      </c>
      <c r="AF13" s="5">
        <f t="shared" si="14"/>
        <v>28.729937499999998</v>
      </c>
    </row>
    <row r="14" spans="1:35" x14ac:dyDescent="0.2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456</v>
      </c>
      <c r="E14" s="160" t="s">
        <v>475</v>
      </c>
      <c r="F14" s="160" t="s">
        <v>199</v>
      </c>
      <c r="G14" s="160" t="str">
        <f t="shared" si="1"/>
        <v>Bed-Disk  (Hipper) Fl  8R-36</v>
      </c>
      <c r="H14" s="30">
        <v>21300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442.09066366894154</v>
      </c>
      <c r="W14" s="9">
        <f t="shared" si="5"/>
        <v>2.7630666479308847</v>
      </c>
      <c r="X14" s="8">
        <f t="shared" si="6"/>
        <v>852</v>
      </c>
      <c r="Y14" s="7">
        <f t="shared" si="7"/>
        <v>5.3250000000000002</v>
      </c>
      <c r="Z14" s="2">
        <f t="shared" si="8"/>
        <v>6390</v>
      </c>
      <c r="AA14" s="2">
        <f t="shared" si="9"/>
        <v>1491</v>
      </c>
      <c r="AB14" s="2">
        <f t="shared" si="10"/>
        <v>13845</v>
      </c>
      <c r="AC14" s="6">
        <f t="shared" si="11"/>
        <v>1246.05</v>
      </c>
      <c r="AD14" s="6">
        <f t="shared" si="12"/>
        <v>332.28000000000003</v>
      </c>
      <c r="AE14" s="6">
        <f t="shared" si="13"/>
        <v>3069.3300000000004</v>
      </c>
      <c r="AF14" s="5">
        <f t="shared" si="14"/>
        <v>19.183312500000003</v>
      </c>
    </row>
    <row r="15" spans="1:35" x14ac:dyDescent="0.2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456</v>
      </c>
      <c r="E15" s="160" t="s">
        <v>476</v>
      </c>
      <c r="F15" s="160" t="s">
        <v>199</v>
      </c>
      <c r="G15" s="160" t="str">
        <f t="shared" si="1"/>
        <v>Bed-Disk  (Hipper) Rd  8R-36</v>
      </c>
      <c r="H15" s="30">
        <v>19800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410.95751834014283</v>
      </c>
      <c r="W15" s="9">
        <f t="shared" si="5"/>
        <v>2.5684844896258925</v>
      </c>
      <c r="X15" s="8">
        <f t="shared" si="6"/>
        <v>792</v>
      </c>
      <c r="Y15" s="7">
        <f t="shared" si="7"/>
        <v>4.95</v>
      </c>
      <c r="Z15" s="2">
        <f t="shared" si="8"/>
        <v>5940</v>
      </c>
      <c r="AA15" s="2">
        <f t="shared" si="9"/>
        <v>1386</v>
      </c>
      <c r="AB15" s="2">
        <f t="shared" si="10"/>
        <v>12870</v>
      </c>
      <c r="AC15" s="6">
        <f t="shared" si="11"/>
        <v>1158.3</v>
      </c>
      <c r="AD15" s="6">
        <f t="shared" si="12"/>
        <v>308.88</v>
      </c>
      <c r="AE15" s="6">
        <f t="shared" si="13"/>
        <v>2853.1800000000003</v>
      </c>
      <c r="AF15" s="5">
        <f t="shared" si="14"/>
        <v>17.832375000000003</v>
      </c>
    </row>
    <row r="16" spans="1:35" x14ac:dyDescent="0.2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456</v>
      </c>
      <c r="E16" s="160" t="s">
        <v>472</v>
      </c>
      <c r="F16" s="160" t="s">
        <v>25</v>
      </c>
      <c r="G16" s="160" t="str">
        <f t="shared" si="1"/>
        <v>Bed-Disk  w/roller 8R-30</v>
      </c>
      <c r="H16" s="30">
        <v>22100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458.69500784430085</v>
      </c>
      <c r="W16" s="9">
        <f t="shared" si="5"/>
        <v>2.8668437990268805</v>
      </c>
      <c r="X16" s="8">
        <f t="shared" si="6"/>
        <v>884</v>
      </c>
      <c r="Y16" s="7">
        <f t="shared" si="7"/>
        <v>5.5250000000000004</v>
      </c>
      <c r="Z16" s="2">
        <f t="shared" si="8"/>
        <v>6630</v>
      </c>
      <c r="AA16" s="2">
        <f t="shared" si="9"/>
        <v>1547</v>
      </c>
      <c r="AB16" s="2">
        <f t="shared" si="10"/>
        <v>14365</v>
      </c>
      <c r="AC16" s="6">
        <f t="shared" si="11"/>
        <v>1292.8499999999999</v>
      </c>
      <c r="AD16" s="6">
        <f t="shared" si="12"/>
        <v>344.76</v>
      </c>
      <c r="AE16" s="6">
        <f t="shared" si="13"/>
        <v>3184.6099999999997</v>
      </c>
      <c r="AF16" s="5">
        <f t="shared" si="14"/>
        <v>19.903812499999997</v>
      </c>
    </row>
    <row r="17" spans="1:35" x14ac:dyDescent="0.2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456</v>
      </c>
      <c r="E17" s="160" t="s">
        <v>472</v>
      </c>
      <c r="F17" s="160" t="s">
        <v>199</v>
      </c>
      <c r="G17" s="160" t="str">
        <f t="shared" si="1"/>
        <v>Bed-Disk  w/roller 8R-36</v>
      </c>
      <c r="H17" s="30">
        <v>25400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527.18792756765799</v>
      </c>
      <c r="W17" s="9">
        <f t="shared" si="5"/>
        <v>3.2949245472978625</v>
      </c>
      <c r="X17" s="8">
        <f t="shared" si="6"/>
        <v>1016</v>
      </c>
      <c r="Y17" s="7">
        <f t="shared" si="7"/>
        <v>6.35</v>
      </c>
      <c r="Z17" s="2">
        <f t="shared" si="8"/>
        <v>7620</v>
      </c>
      <c r="AA17" s="2">
        <f t="shared" si="9"/>
        <v>1778</v>
      </c>
      <c r="AB17" s="2">
        <f t="shared" si="10"/>
        <v>16510</v>
      </c>
      <c r="AC17" s="6">
        <f t="shared" si="11"/>
        <v>1485.8999999999999</v>
      </c>
      <c r="AD17" s="6">
        <f t="shared" si="12"/>
        <v>396.24</v>
      </c>
      <c r="AE17" s="6">
        <f t="shared" si="13"/>
        <v>3660.1399999999994</v>
      </c>
      <c r="AF17" s="5">
        <f t="shared" si="14"/>
        <v>22.875874999999997</v>
      </c>
    </row>
    <row r="18" spans="1:35" x14ac:dyDescent="0.2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456</v>
      </c>
      <c r="E18" s="160" t="s">
        <v>472</v>
      </c>
      <c r="F18" s="160" t="s">
        <v>473</v>
      </c>
      <c r="G18" s="160" t="str">
        <f t="shared" si="1"/>
        <v>Bed-Disk  w/roller 12R-30</v>
      </c>
      <c r="H18" s="30">
        <v>47200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979.65630634619913</v>
      </c>
      <c r="W18" s="9">
        <f t="shared" si="5"/>
        <v>6.1228519146637446</v>
      </c>
      <c r="X18" s="8">
        <f t="shared" si="6"/>
        <v>1888</v>
      </c>
      <c r="Y18" s="7">
        <f t="shared" si="7"/>
        <v>11.8</v>
      </c>
      <c r="Z18" s="2">
        <f t="shared" si="8"/>
        <v>14160</v>
      </c>
      <c r="AA18" s="2">
        <f t="shared" si="9"/>
        <v>3304</v>
      </c>
      <c r="AB18" s="2">
        <f t="shared" si="10"/>
        <v>30680</v>
      </c>
      <c r="AC18" s="6">
        <f t="shared" si="11"/>
        <v>2761.2</v>
      </c>
      <c r="AD18" s="6">
        <f t="shared" si="12"/>
        <v>736.32</v>
      </c>
      <c r="AE18" s="6">
        <f t="shared" si="13"/>
        <v>6801.5199999999995</v>
      </c>
      <c r="AF18" s="5">
        <f t="shared" si="14"/>
        <v>42.509499999999996</v>
      </c>
    </row>
    <row r="19" spans="1:35" x14ac:dyDescent="0.2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456</v>
      </c>
      <c r="E19" s="160" t="s">
        <v>477</v>
      </c>
      <c r="F19" s="160" t="s">
        <v>201</v>
      </c>
      <c r="G19" s="160" t="str">
        <f t="shared" si="1"/>
        <v>Bed-Middle Buster 4R-36</v>
      </c>
      <c r="H19" s="30">
        <v>18200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377.74882998942422</v>
      </c>
      <c r="W19" s="9">
        <f t="shared" si="5"/>
        <v>2.3609301874339015</v>
      </c>
      <c r="X19" s="8">
        <f t="shared" si="6"/>
        <v>682.5</v>
      </c>
      <c r="Y19" s="7">
        <f t="shared" si="7"/>
        <v>4.265625</v>
      </c>
      <c r="Z19" s="2">
        <f t="shared" si="8"/>
        <v>6370</v>
      </c>
      <c r="AA19" s="2">
        <f t="shared" si="9"/>
        <v>1478.75</v>
      </c>
      <c r="AB19" s="2">
        <f t="shared" si="10"/>
        <v>12285</v>
      </c>
      <c r="AC19" s="6">
        <f t="shared" si="11"/>
        <v>1105.6499999999999</v>
      </c>
      <c r="AD19" s="6">
        <f t="shared" si="12"/>
        <v>294.84000000000003</v>
      </c>
      <c r="AE19" s="6">
        <f t="shared" si="13"/>
        <v>2879.24</v>
      </c>
      <c r="AF19" s="5">
        <f t="shared" si="14"/>
        <v>17.995249999999999</v>
      </c>
    </row>
    <row r="20" spans="1:35" x14ac:dyDescent="0.2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456</v>
      </c>
      <c r="E20" s="160" t="s">
        <v>477</v>
      </c>
      <c r="F20" s="160" t="s">
        <v>202</v>
      </c>
      <c r="G20" s="160" t="str">
        <f t="shared" si="1"/>
        <v>Bed-Middle Buster 6R-36</v>
      </c>
      <c r="H20" s="30">
        <v>15500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321.70916839758655</v>
      </c>
      <c r="W20" s="9">
        <f t="shared" si="5"/>
        <v>2.0106823024849159</v>
      </c>
      <c r="X20" s="8">
        <f t="shared" si="6"/>
        <v>581.25</v>
      </c>
      <c r="Y20" s="7">
        <f t="shared" si="7"/>
        <v>3.6328125</v>
      </c>
      <c r="Z20" s="2">
        <f t="shared" si="8"/>
        <v>5425</v>
      </c>
      <c r="AA20" s="2">
        <f t="shared" si="9"/>
        <v>1259.375</v>
      </c>
      <c r="AB20" s="2">
        <f t="shared" si="10"/>
        <v>10462.5</v>
      </c>
      <c r="AC20" s="6">
        <f t="shared" si="11"/>
        <v>941.625</v>
      </c>
      <c r="AD20" s="6">
        <f t="shared" si="12"/>
        <v>251.1</v>
      </c>
      <c r="AE20" s="6">
        <f t="shared" si="13"/>
        <v>2452.1</v>
      </c>
      <c r="AF20" s="5">
        <f t="shared" si="14"/>
        <v>15.325624999999999</v>
      </c>
    </row>
    <row r="21" spans="1:35" s="13" customFormat="1" x14ac:dyDescent="0.25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456</v>
      </c>
      <c r="E21" s="160" t="s">
        <v>477</v>
      </c>
      <c r="F21" s="160" t="s">
        <v>25</v>
      </c>
      <c r="G21" s="160" t="str">
        <f t="shared" si="1"/>
        <v>Bed-Middle Buster 8R-30</v>
      </c>
      <c r="H21" s="246">
        <v>22400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464.92163691006061</v>
      </c>
      <c r="W21" s="9">
        <f t="shared" si="5"/>
        <v>2.9057602306878789</v>
      </c>
      <c r="X21" s="8">
        <f t="shared" si="6"/>
        <v>840</v>
      </c>
      <c r="Y21" s="7">
        <f t="shared" si="7"/>
        <v>5.25</v>
      </c>
      <c r="Z21" s="2">
        <f t="shared" si="8"/>
        <v>7840</v>
      </c>
      <c r="AA21" s="2">
        <f t="shared" si="9"/>
        <v>1820</v>
      </c>
      <c r="AB21" s="2">
        <f t="shared" si="10"/>
        <v>15120</v>
      </c>
      <c r="AC21" s="6">
        <f t="shared" si="11"/>
        <v>1360.8</v>
      </c>
      <c r="AD21" s="6">
        <f t="shared" si="12"/>
        <v>362.88</v>
      </c>
      <c r="AE21" s="6">
        <f t="shared" si="13"/>
        <v>3543.6800000000003</v>
      </c>
      <c r="AF21" s="5">
        <f t="shared" si="14"/>
        <v>22.148000000000003</v>
      </c>
      <c r="AG21" s="219"/>
      <c r="AH21" s="219"/>
      <c r="AI21" s="219"/>
    </row>
    <row r="22" spans="1:35" x14ac:dyDescent="0.2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456</v>
      </c>
      <c r="E22" s="160" t="s">
        <v>477</v>
      </c>
      <c r="F22" s="160" t="s">
        <v>199</v>
      </c>
      <c r="G22" s="160" t="str">
        <f t="shared" si="1"/>
        <v>Bed-Middle Buster 8R-36</v>
      </c>
      <c r="H22" s="246">
        <v>22800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473.22380899774026</v>
      </c>
      <c r="W22" s="9">
        <f t="shared" si="5"/>
        <v>2.9576488062358766</v>
      </c>
      <c r="X22" s="8">
        <f t="shared" si="6"/>
        <v>855</v>
      </c>
      <c r="Y22" s="7">
        <f t="shared" si="7"/>
        <v>5.34375</v>
      </c>
      <c r="Z22" s="2">
        <f t="shared" si="8"/>
        <v>7980</v>
      </c>
      <c r="AA22" s="2">
        <f t="shared" si="9"/>
        <v>1852.5</v>
      </c>
      <c r="AB22" s="2">
        <f t="shared" si="10"/>
        <v>15390</v>
      </c>
      <c r="AC22" s="6">
        <f t="shared" si="11"/>
        <v>1385.1</v>
      </c>
      <c r="AD22" s="6">
        <f t="shared" si="12"/>
        <v>369.36</v>
      </c>
      <c r="AE22" s="6">
        <f t="shared" si="13"/>
        <v>3606.96</v>
      </c>
      <c r="AF22" s="5">
        <f t="shared" si="14"/>
        <v>22.543500000000002</v>
      </c>
    </row>
    <row r="23" spans="1:35" x14ac:dyDescent="0.2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456</v>
      </c>
      <c r="E23" s="160" t="s">
        <v>477</v>
      </c>
      <c r="F23" s="160" t="s">
        <v>203</v>
      </c>
      <c r="G23" s="160" t="str">
        <f t="shared" si="1"/>
        <v>Bed-Middle Buster 8R-36 2x1</v>
      </c>
      <c r="H23" s="246">
        <v>35700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740.96885882540903</v>
      </c>
      <c r="W23" s="9">
        <f t="shared" si="5"/>
        <v>4.6310553676588064</v>
      </c>
      <c r="X23" s="8">
        <f t="shared" si="6"/>
        <v>1338.75</v>
      </c>
      <c r="Y23" s="7">
        <f t="shared" si="7"/>
        <v>8.3671875</v>
      </c>
      <c r="Z23" s="2">
        <f t="shared" si="8"/>
        <v>12495</v>
      </c>
      <c r="AA23" s="2">
        <f t="shared" si="9"/>
        <v>2900.625</v>
      </c>
      <c r="AB23" s="2">
        <f t="shared" si="10"/>
        <v>24097.5</v>
      </c>
      <c r="AC23" s="6">
        <f t="shared" si="11"/>
        <v>2168.7750000000001</v>
      </c>
      <c r="AD23" s="6">
        <f t="shared" si="12"/>
        <v>578.34</v>
      </c>
      <c r="AE23" s="6">
        <f t="shared" si="13"/>
        <v>5647.74</v>
      </c>
      <c r="AF23" s="5">
        <f t="shared" si="14"/>
        <v>35.298375</v>
      </c>
    </row>
    <row r="24" spans="1:35" x14ac:dyDescent="0.2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456</v>
      </c>
      <c r="E24" s="160" t="s">
        <v>478</v>
      </c>
      <c r="F24" s="160" t="s">
        <v>24</v>
      </c>
      <c r="G24" s="160" t="str">
        <f t="shared" si="1"/>
        <v>Bed-Middle Buster 10R-30</v>
      </c>
      <c r="H24" s="246">
        <v>30100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624.73844959789403</v>
      </c>
      <c r="W24" s="9">
        <f t="shared" si="5"/>
        <v>3.9046153099868377</v>
      </c>
      <c r="X24" s="8">
        <f t="shared" si="6"/>
        <v>1128.75</v>
      </c>
      <c r="Y24" s="7">
        <f t="shared" si="7"/>
        <v>7.0546875</v>
      </c>
      <c r="Z24" s="2">
        <f t="shared" si="8"/>
        <v>10535</v>
      </c>
      <c r="AA24" s="2">
        <f t="shared" si="9"/>
        <v>2445.625</v>
      </c>
      <c r="AB24" s="2">
        <f t="shared" si="10"/>
        <v>20317.5</v>
      </c>
      <c r="AC24" s="6">
        <f t="shared" si="11"/>
        <v>1828.575</v>
      </c>
      <c r="AD24" s="6">
        <f t="shared" si="12"/>
        <v>487.62</v>
      </c>
      <c r="AE24" s="6">
        <f t="shared" si="13"/>
        <v>4761.82</v>
      </c>
      <c r="AF24" s="5">
        <f t="shared" si="14"/>
        <v>29.761374999999997</v>
      </c>
    </row>
    <row r="25" spans="1:35" x14ac:dyDescent="0.2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456</v>
      </c>
      <c r="E25" s="160" t="s">
        <v>478</v>
      </c>
      <c r="F25" s="160" t="s">
        <v>204</v>
      </c>
      <c r="G25" s="160" t="str">
        <f t="shared" si="1"/>
        <v>Bed-Middle Buster 10R-36</v>
      </c>
      <c r="H25" s="246">
        <v>33100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687.00474025549136</v>
      </c>
      <c r="W25" s="9">
        <f t="shared" si="5"/>
        <v>4.2937796265968213</v>
      </c>
      <c r="X25" s="8">
        <f t="shared" si="6"/>
        <v>1241.25</v>
      </c>
      <c r="Y25" s="7">
        <f t="shared" si="7"/>
        <v>7.7578125</v>
      </c>
      <c r="Z25" s="2">
        <f t="shared" si="8"/>
        <v>11585</v>
      </c>
      <c r="AA25" s="2">
        <f t="shared" si="9"/>
        <v>2689.375</v>
      </c>
      <c r="AB25" s="2">
        <f t="shared" si="10"/>
        <v>22342.5</v>
      </c>
      <c r="AC25" s="6">
        <f t="shared" si="11"/>
        <v>2010.8249999999998</v>
      </c>
      <c r="AD25" s="6">
        <f t="shared" si="12"/>
        <v>536.22</v>
      </c>
      <c r="AE25" s="6">
        <f t="shared" si="13"/>
        <v>5236.42</v>
      </c>
      <c r="AF25" s="5">
        <f t="shared" si="14"/>
        <v>32.727625000000003</v>
      </c>
    </row>
    <row r="26" spans="1:35" x14ac:dyDescent="0.2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456</v>
      </c>
      <c r="E26" s="160" t="s">
        <v>478</v>
      </c>
      <c r="F26" s="160" t="s">
        <v>200</v>
      </c>
      <c r="G26" s="160" t="str">
        <f t="shared" si="1"/>
        <v>Bed-Middle Buster 12R-36</v>
      </c>
      <c r="H26" s="246">
        <v>35700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740.96885882540903</v>
      </c>
      <c r="W26" s="9">
        <f t="shared" si="5"/>
        <v>4.6310553676588064</v>
      </c>
      <c r="X26" s="8">
        <f t="shared" si="6"/>
        <v>1338.75</v>
      </c>
      <c r="Y26" s="7">
        <f t="shared" si="7"/>
        <v>8.3671875</v>
      </c>
      <c r="Z26" s="2">
        <f t="shared" si="8"/>
        <v>12495</v>
      </c>
      <c r="AA26" s="2">
        <f t="shared" si="9"/>
        <v>2900.625</v>
      </c>
      <c r="AB26" s="2">
        <f t="shared" si="10"/>
        <v>24097.5</v>
      </c>
      <c r="AC26" s="6">
        <f t="shared" si="11"/>
        <v>2168.7750000000001</v>
      </c>
      <c r="AD26" s="6">
        <f t="shared" si="12"/>
        <v>578.34</v>
      </c>
      <c r="AE26" s="6">
        <f t="shared" si="13"/>
        <v>5647.74</v>
      </c>
      <c r="AF26" s="5">
        <f t="shared" si="14"/>
        <v>35.298375</v>
      </c>
    </row>
    <row r="27" spans="1:35" x14ac:dyDescent="0.2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456</v>
      </c>
      <c r="E27" s="160" t="s">
        <v>479</v>
      </c>
      <c r="F27" s="160" t="s">
        <v>199</v>
      </c>
      <c r="G27" s="160" t="str">
        <f t="shared" si="1"/>
        <v>Bed-Paratill   Fold 8R-36</v>
      </c>
      <c r="H27" s="24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456</v>
      </c>
      <c r="E28" s="160" t="s">
        <v>479</v>
      </c>
      <c r="F28" s="160" t="s">
        <v>24</v>
      </c>
      <c r="G28" s="160" t="str">
        <f t="shared" si="1"/>
        <v>Bed-Paratill   Fold10R-30</v>
      </c>
      <c r="H28" s="243">
        <f>AVERAGE(H27,H29)</f>
        <v>61750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1170.9234098170557</v>
      </c>
      <c r="W28" s="9">
        <f t="shared" si="5"/>
        <v>7.8061560654470377</v>
      </c>
      <c r="X28" s="8">
        <f t="shared" si="6"/>
        <v>3344.7916666666665</v>
      </c>
      <c r="Y28" s="7">
        <f t="shared" si="7"/>
        <v>22.298611111111111</v>
      </c>
      <c r="Z28" s="2">
        <f t="shared" si="8"/>
        <v>18525</v>
      </c>
      <c r="AA28" s="2">
        <f t="shared" si="9"/>
        <v>3602.0833333333335</v>
      </c>
      <c r="AB28" s="2">
        <f t="shared" si="10"/>
        <v>40137.5</v>
      </c>
      <c r="AC28" s="6">
        <f t="shared" si="11"/>
        <v>3612.375</v>
      </c>
      <c r="AD28" s="6">
        <f t="shared" si="12"/>
        <v>963.30000000000007</v>
      </c>
      <c r="AE28" s="6">
        <f t="shared" si="13"/>
        <v>8177.7583333333341</v>
      </c>
      <c r="AF28" s="5">
        <f t="shared" si="14"/>
        <v>54.518388888888893</v>
      </c>
    </row>
    <row r="29" spans="1:35" x14ac:dyDescent="0.2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456</v>
      </c>
      <c r="E29" s="160" t="s">
        <v>479</v>
      </c>
      <c r="F29" s="160" t="s">
        <v>203</v>
      </c>
      <c r="G29" s="160" t="str">
        <f t="shared" si="1"/>
        <v>Bed-Paratill   Fold 8R-36 2x1</v>
      </c>
      <c r="H29" s="24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456</v>
      </c>
      <c r="E30" s="160" t="s">
        <v>479</v>
      </c>
      <c r="F30" s="160" t="s">
        <v>200</v>
      </c>
      <c r="G30" s="160" t="str">
        <f t="shared" si="1"/>
        <v>Bed-Paratill   Fold12R-36</v>
      </c>
      <c r="H30" s="24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456</v>
      </c>
      <c r="E31" s="160" t="s">
        <v>480</v>
      </c>
      <c r="F31" s="160" t="s">
        <v>48</v>
      </c>
      <c r="G31" s="160" t="str">
        <f t="shared" si="1"/>
        <v>Bed-Paratill   Rigid 4R-30</v>
      </c>
      <c r="H31" s="246">
        <v>16500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312.87832003208774</v>
      </c>
      <c r="W31" s="9">
        <f t="shared" si="5"/>
        <v>2.0858554668805849</v>
      </c>
      <c r="X31" s="8">
        <f t="shared" si="6"/>
        <v>893.75</v>
      </c>
      <c r="Y31" s="7">
        <f t="shared" si="7"/>
        <v>5.958333333333333</v>
      </c>
      <c r="Z31" s="2">
        <f t="shared" si="8"/>
        <v>4950</v>
      </c>
      <c r="AA31" s="2">
        <f t="shared" si="9"/>
        <v>962.5</v>
      </c>
      <c r="AB31" s="2">
        <f t="shared" si="10"/>
        <v>10725</v>
      </c>
      <c r="AC31" s="6">
        <f t="shared" si="11"/>
        <v>965.25</v>
      </c>
      <c r="AD31" s="6">
        <f t="shared" si="12"/>
        <v>257.39999999999998</v>
      </c>
      <c r="AE31" s="6">
        <f t="shared" si="13"/>
        <v>2185.15</v>
      </c>
      <c r="AF31" s="5">
        <f t="shared" si="14"/>
        <v>14.567666666666668</v>
      </c>
    </row>
    <row r="32" spans="1:35" x14ac:dyDescent="0.2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456</v>
      </c>
      <c r="E32" s="160" t="s">
        <v>480</v>
      </c>
      <c r="F32" s="160" t="s">
        <v>201</v>
      </c>
      <c r="G32" s="160" t="str">
        <f t="shared" si="1"/>
        <v>Bed-Paratill   Rigid 4R-36</v>
      </c>
      <c r="H32" s="246">
        <v>15200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288.22730087804445</v>
      </c>
      <c r="W32" s="9">
        <f t="shared" si="5"/>
        <v>1.921515339186963</v>
      </c>
      <c r="X32" s="8">
        <f t="shared" si="6"/>
        <v>823.33333333333337</v>
      </c>
      <c r="Y32" s="7">
        <f t="shared" si="7"/>
        <v>5.4888888888888889</v>
      </c>
      <c r="Z32" s="2">
        <f t="shared" si="8"/>
        <v>4560</v>
      </c>
      <c r="AA32" s="2">
        <f t="shared" si="9"/>
        <v>886.66666666666663</v>
      </c>
      <c r="AB32" s="2">
        <f t="shared" si="10"/>
        <v>9880</v>
      </c>
      <c r="AC32" s="6">
        <f t="shared" si="11"/>
        <v>889.19999999999993</v>
      </c>
      <c r="AD32" s="6">
        <f t="shared" si="12"/>
        <v>237.12</v>
      </c>
      <c r="AE32" s="6">
        <f t="shared" si="13"/>
        <v>2012.9866666666667</v>
      </c>
      <c r="AF32" s="5">
        <f t="shared" si="14"/>
        <v>13.41991111111111</v>
      </c>
    </row>
    <row r="33" spans="1:32" x14ac:dyDescent="0.25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456</v>
      </c>
      <c r="E33" s="160" t="s">
        <v>480</v>
      </c>
      <c r="F33" s="160" t="s">
        <v>53</v>
      </c>
      <c r="G33" s="160" t="str">
        <f t="shared" si="1"/>
        <v>Bed-Paratill   Rigid 6R-30</v>
      </c>
      <c r="H33" s="246">
        <v>22600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428.54848683182928</v>
      </c>
      <c r="W33" s="9">
        <f t="shared" si="5"/>
        <v>2.8569899122121951</v>
      </c>
      <c r="X33" s="8">
        <f t="shared" si="6"/>
        <v>1224.1666666666667</v>
      </c>
      <c r="Y33" s="7">
        <f t="shared" si="7"/>
        <v>8.1611111111111114</v>
      </c>
      <c r="Z33" s="2">
        <f t="shared" si="8"/>
        <v>6780</v>
      </c>
      <c r="AA33" s="2">
        <f t="shared" si="9"/>
        <v>1318.3333333333333</v>
      </c>
      <c r="AB33" s="2">
        <f t="shared" si="10"/>
        <v>14690</v>
      </c>
      <c r="AC33" s="6">
        <f t="shared" si="11"/>
        <v>1322.1</v>
      </c>
      <c r="AD33" s="6">
        <f t="shared" si="12"/>
        <v>352.56</v>
      </c>
      <c r="AE33" s="6">
        <f t="shared" si="13"/>
        <v>2992.9933333333333</v>
      </c>
      <c r="AF33" s="5">
        <f t="shared" si="14"/>
        <v>19.953288888888888</v>
      </c>
    </row>
    <row r="34" spans="1:32" x14ac:dyDescent="0.25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456</v>
      </c>
      <c r="E34" s="160" t="s">
        <v>480</v>
      </c>
      <c r="F34" s="160" t="s">
        <v>202</v>
      </c>
      <c r="G34" s="160" t="str">
        <f t="shared" si="1"/>
        <v>Bed-Paratill   Rigid 6R-36</v>
      </c>
      <c r="H34" s="246">
        <v>20300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384.93514525159884</v>
      </c>
      <c r="W34" s="9">
        <f t="shared" si="5"/>
        <v>2.5662343016773255</v>
      </c>
      <c r="X34" s="8">
        <f t="shared" si="6"/>
        <v>1099.5833333333333</v>
      </c>
      <c r="Y34" s="7">
        <f t="shared" si="7"/>
        <v>7.3305555555555548</v>
      </c>
      <c r="Z34" s="2">
        <f t="shared" si="8"/>
        <v>6090</v>
      </c>
      <c r="AA34" s="2">
        <f t="shared" si="9"/>
        <v>1184.1666666666667</v>
      </c>
      <c r="AB34" s="2">
        <f t="shared" si="10"/>
        <v>13195</v>
      </c>
      <c r="AC34" s="6">
        <f t="shared" si="11"/>
        <v>1187.55</v>
      </c>
      <c r="AD34" s="6">
        <f t="shared" si="12"/>
        <v>316.68</v>
      </c>
      <c r="AE34" s="6">
        <f t="shared" si="13"/>
        <v>2688.3966666666665</v>
      </c>
      <c r="AF34" s="5">
        <f t="shared" si="14"/>
        <v>17.922644444444444</v>
      </c>
    </row>
    <row r="35" spans="1:32" x14ac:dyDescent="0.25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456</v>
      </c>
      <c r="E35" s="160" t="s">
        <v>480</v>
      </c>
      <c r="F35" s="160" t="s">
        <v>25</v>
      </c>
      <c r="G35" s="160" t="str">
        <f t="shared" si="1"/>
        <v>Bed-Paratill   Rigid 8R-30</v>
      </c>
      <c r="H35" s="246">
        <v>27200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515.7751699922901</v>
      </c>
      <c r="W35" s="9">
        <f t="shared" si="5"/>
        <v>3.438501133281934</v>
      </c>
      <c r="X35" s="8">
        <f t="shared" si="6"/>
        <v>1473.3333333333333</v>
      </c>
      <c r="Y35" s="7">
        <f t="shared" si="7"/>
        <v>9.8222222222222211</v>
      </c>
      <c r="Z35" s="2">
        <f t="shared" si="8"/>
        <v>8160</v>
      </c>
      <c r="AA35" s="2">
        <f t="shared" si="9"/>
        <v>1586.6666666666667</v>
      </c>
      <c r="AB35" s="2">
        <f t="shared" si="10"/>
        <v>17680</v>
      </c>
      <c r="AC35" s="6">
        <f t="shared" si="11"/>
        <v>1591.2</v>
      </c>
      <c r="AD35" s="6">
        <f t="shared" si="12"/>
        <v>424.32</v>
      </c>
      <c r="AE35" s="6">
        <f t="shared" si="13"/>
        <v>3602.186666666667</v>
      </c>
      <c r="AF35" s="5">
        <f t="shared" si="14"/>
        <v>24.014577777777781</v>
      </c>
    </row>
    <row r="36" spans="1:32" x14ac:dyDescent="0.25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456</v>
      </c>
      <c r="E36" s="160" t="s">
        <v>480</v>
      </c>
      <c r="F36" s="160" t="s">
        <v>199</v>
      </c>
      <c r="G36" s="160" t="str">
        <f t="shared" si="1"/>
        <v>Bed-Paratill   Rigid 8R-36</v>
      </c>
      <c r="H36" s="246">
        <v>24500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464.57689944158483</v>
      </c>
      <c r="W36" s="9">
        <f t="shared" si="5"/>
        <v>3.0971793296105656</v>
      </c>
      <c r="X36" s="8">
        <f t="shared" si="6"/>
        <v>1327.0833333333333</v>
      </c>
      <c r="Y36" s="7">
        <f t="shared" si="7"/>
        <v>8.8472222222222214</v>
      </c>
      <c r="Z36" s="2">
        <f t="shared" si="8"/>
        <v>7350</v>
      </c>
      <c r="AA36" s="2">
        <f t="shared" si="9"/>
        <v>1429.1666666666667</v>
      </c>
      <c r="AB36" s="2">
        <f t="shared" si="10"/>
        <v>15925</v>
      </c>
      <c r="AC36" s="6">
        <f t="shared" si="11"/>
        <v>1433.25</v>
      </c>
      <c r="AD36" s="6">
        <f t="shared" si="12"/>
        <v>382.2</v>
      </c>
      <c r="AE36" s="6">
        <f t="shared" si="13"/>
        <v>3244.6166666666668</v>
      </c>
      <c r="AF36" s="5">
        <f t="shared" si="14"/>
        <v>21.63077777777778</v>
      </c>
    </row>
    <row r="37" spans="1:32" x14ac:dyDescent="0.25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456</v>
      </c>
      <c r="E37" s="160" t="s">
        <v>480</v>
      </c>
      <c r="F37" s="160" t="s">
        <v>24</v>
      </c>
      <c r="G37" s="160" t="str">
        <f t="shared" si="1"/>
        <v>Bed-Paratill   Rigid10R-30</v>
      </c>
      <c r="H37" s="246">
        <v>30000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568.86967278561417</v>
      </c>
      <c r="W37" s="9">
        <f t="shared" si="5"/>
        <v>3.7924644852374279</v>
      </c>
      <c r="X37" s="8">
        <f t="shared" si="6"/>
        <v>1625</v>
      </c>
      <c r="Y37" s="7">
        <f t="shared" si="7"/>
        <v>10.833333333333334</v>
      </c>
      <c r="Z37" s="2">
        <f t="shared" si="8"/>
        <v>9000</v>
      </c>
      <c r="AA37" s="2">
        <f t="shared" si="9"/>
        <v>1750</v>
      </c>
      <c r="AB37" s="2">
        <f t="shared" si="10"/>
        <v>19500</v>
      </c>
      <c r="AC37" s="6">
        <f t="shared" si="11"/>
        <v>1755</v>
      </c>
      <c r="AD37" s="6">
        <f t="shared" si="12"/>
        <v>468</v>
      </c>
      <c r="AE37" s="6">
        <f t="shared" si="13"/>
        <v>3973</v>
      </c>
      <c r="AF37" s="5">
        <f t="shared" si="14"/>
        <v>26.486666666666668</v>
      </c>
    </row>
    <row r="38" spans="1:32" x14ac:dyDescent="0.25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456</v>
      </c>
      <c r="E38" s="160" t="s">
        <v>481</v>
      </c>
      <c r="F38" s="160" t="s">
        <v>0</v>
      </c>
      <c r="G38" s="160" t="str">
        <f t="shared" si="1"/>
        <v>Bed-Paratill  w/rol4R-30</v>
      </c>
      <c r="H38" s="246">
        <v>17600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333.73687470089357</v>
      </c>
      <c r="W38" s="9">
        <f t="shared" si="5"/>
        <v>2.2249124980059571</v>
      </c>
      <c r="X38" s="8">
        <f t="shared" si="6"/>
        <v>953.33333333333337</v>
      </c>
      <c r="Y38" s="7">
        <f t="shared" si="7"/>
        <v>6.3555555555555561</v>
      </c>
      <c r="Z38" s="2">
        <f t="shared" si="8"/>
        <v>5280</v>
      </c>
      <c r="AA38" s="2">
        <f t="shared" si="9"/>
        <v>1026.6666666666667</v>
      </c>
      <c r="AB38" s="2">
        <f t="shared" si="10"/>
        <v>11440</v>
      </c>
      <c r="AC38" s="6">
        <f t="shared" si="11"/>
        <v>1029.5999999999999</v>
      </c>
      <c r="AD38" s="6">
        <f t="shared" si="12"/>
        <v>274.56</v>
      </c>
      <c r="AE38" s="6">
        <f t="shared" si="13"/>
        <v>2330.8266666666664</v>
      </c>
      <c r="AF38" s="5">
        <f t="shared" si="14"/>
        <v>15.538844444444443</v>
      </c>
    </row>
    <row r="39" spans="1:32" x14ac:dyDescent="0.25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456</v>
      </c>
      <c r="E39" s="160" t="s">
        <v>489</v>
      </c>
      <c r="F39" s="160" t="s">
        <v>73</v>
      </c>
      <c r="G39" s="160" t="str">
        <f t="shared" si="1"/>
        <v>Bed-Paratill  w/roll 4R-36</v>
      </c>
      <c r="H39" s="246">
        <v>17600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333.73687470089357</v>
      </c>
      <c r="W39" s="9">
        <f t="shared" si="5"/>
        <v>2.2249124980059571</v>
      </c>
      <c r="X39" s="8">
        <f t="shared" si="6"/>
        <v>953.33333333333337</v>
      </c>
      <c r="Y39" s="7">
        <f t="shared" si="7"/>
        <v>6.3555555555555561</v>
      </c>
      <c r="Z39" s="2">
        <f t="shared" si="8"/>
        <v>5280</v>
      </c>
      <c r="AA39" s="2">
        <f t="shared" si="9"/>
        <v>1026.6666666666667</v>
      </c>
      <c r="AB39" s="2">
        <f t="shared" si="10"/>
        <v>11440</v>
      </c>
      <c r="AC39" s="6">
        <f t="shared" si="11"/>
        <v>1029.5999999999999</v>
      </c>
      <c r="AD39" s="6">
        <f t="shared" si="12"/>
        <v>274.56</v>
      </c>
      <c r="AE39" s="6">
        <f t="shared" si="13"/>
        <v>2330.8266666666664</v>
      </c>
      <c r="AF39" s="5">
        <f t="shared" si="14"/>
        <v>15.538844444444443</v>
      </c>
    </row>
    <row r="40" spans="1:32" x14ac:dyDescent="0.25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456</v>
      </c>
      <c r="E40" s="160" t="s">
        <v>489</v>
      </c>
      <c r="F40" s="160" t="s">
        <v>206</v>
      </c>
      <c r="G40" s="160" t="str">
        <f t="shared" si="1"/>
        <v>Bed-Paratill  w/roll 6R-36</v>
      </c>
      <c r="H40" s="246">
        <v>22700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430.44471907444796</v>
      </c>
      <c r="W40" s="9">
        <f t="shared" si="5"/>
        <v>2.8696314604963198</v>
      </c>
      <c r="X40" s="8">
        <f t="shared" si="6"/>
        <v>1229.5833333333333</v>
      </c>
      <c r="Y40" s="7">
        <f t="shared" si="7"/>
        <v>8.1972222222222211</v>
      </c>
      <c r="Z40" s="2">
        <f t="shared" si="8"/>
        <v>6810</v>
      </c>
      <c r="AA40" s="2">
        <f t="shared" si="9"/>
        <v>1324.1666666666667</v>
      </c>
      <c r="AB40" s="2">
        <f t="shared" si="10"/>
        <v>14755</v>
      </c>
      <c r="AC40" s="6">
        <f t="shared" si="11"/>
        <v>1327.95</v>
      </c>
      <c r="AD40" s="6">
        <f t="shared" si="12"/>
        <v>354.12</v>
      </c>
      <c r="AE40" s="6">
        <f t="shared" si="13"/>
        <v>3006.2366666666667</v>
      </c>
      <c r="AF40" s="5">
        <f t="shared" si="14"/>
        <v>20.041577777777778</v>
      </c>
    </row>
    <row r="41" spans="1:32" x14ac:dyDescent="0.25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456</v>
      </c>
      <c r="E41" s="160" t="s">
        <v>482</v>
      </c>
      <c r="F41" s="160" t="s">
        <v>199</v>
      </c>
      <c r="G41" s="160" t="str">
        <f t="shared" si="1"/>
        <v>Bed-Rip/Disk Fold. 8R-36</v>
      </c>
      <c r="H41" s="246">
        <v>38000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1901.5910180464939</v>
      </c>
      <c r="W41" s="9">
        <f t="shared" si="5"/>
        <v>6.3386367268216466</v>
      </c>
      <c r="X41" s="8">
        <f t="shared" si="6"/>
        <v>570</v>
      </c>
      <c r="Y41" s="7">
        <f t="shared" si="7"/>
        <v>1.9</v>
      </c>
      <c r="Z41" s="2">
        <f t="shared" si="8"/>
        <v>11400</v>
      </c>
      <c r="AA41" s="2">
        <f t="shared" si="9"/>
        <v>1330</v>
      </c>
      <c r="AB41" s="2">
        <f t="shared" si="10"/>
        <v>24700</v>
      </c>
      <c r="AC41" s="6">
        <f t="shared" si="11"/>
        <v>2223</v>
      </c>
      <c r="AD41" s="6">
        <f t="shared" si="12"/>
        <v>592.80000000000007</v>
      </c>
      <c r="AE41" s="6">
        <f t="shared" si="13"/>
        <v>4145.8</v>
      </c>
      <c r="AF41" s="5">
        <f t="shared" si="14"/>
        <v>13.819333333333335</v>
      </c>
    </row>
    <row r="42" spans="1:32" x14ac:dyDescent="0.25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456</v>
      </c>
      <c r="E42" s="160" t="s">
        <v>482</v>
      </c>
      <c r="F42" s="160" t="s">
        <v>6</v>
      </c>
      <c r="G42" s="160" t="str">
        <f t="shared" si="1"/>
        <v>Bed-Rip/Disk Fold.12R-30</v>
      </c>
      <c r="H42" s="246">
        <v>53200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2662.2274252650918</v>
      </c>
      <c r="W42" s="9">
        <f t="shared" si="5"/>
        <v>8.8740914175503054</v>
      </c>
      <c r="X42" s="8">
        <f t="shared" si="6"/>
        <v>798</v>
      </c>
      <c r="Y42" s="7">
        <f t="shared" si="7"/>
        <v>2.66</v>
      </c>
      <c r="Z42" s="2">
        <f t="shared" si="8"/>
        <v>15960</v>
      </c>
      <c r="AA42" s="2">
        <f t="shared" si="9"/>
        <v>1862</v>
      </c>
      <c r="AB42" s="2">
        <f t="shared" si="10"/>
        <v>34580</v>
      </c>
      <c r="AC42" s="6">
        <f t="shared" si="11"/>
        <v>3112.2</v>
      </c>
      <c r="AD42" s="6">
        <f t="shared" si="12"/>
        <v>829.92000000000007</v>
      </c>
      <c r="AE42" s="6">
        <f t="shared" si="13"/>
        <v>5804.12</v>
      </c>
      <c r="AF42" s="5">
        <f t="shared" si="14"/>
        <v>19.347066666666667</v>
      </c>
    </row>
    <row r="43" spans="1:32" x14ac:dyDescent="0.25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456</v>
      </c>
      <c r="E43" s="160" t="s">
        <v>482</v>
      </c>
      <c r="F43" s="160" t="s">
        <v>200</v>
      </c>
      <c r="G43" s="160" t="str">
        <f t="shared" si="1"/>
        <v>Bed-Rip/Disk Fold.12R-36</v>
      </c>
      <c r="H43" s="246">
        <v>53200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2662.2274252650918</v>
      </c>
      <c r="W43" s="9">
        <f t="shared" si="5"/>
        <v>8.8740914175503054</v>
      </c>
      <c r="X43" s="8">
        <f t="shared" si="6"/>
        <v>798</v>
      </c>
      <c r="Y43" s="7">
        <f t="shared" si="7"/>
        <v>2.66</v>
      </c>
      <c r="Z43" s="2">
        <f t="shared" si="8"/>
        <v>15960</v>
      </c>
      <c r="AA43" s="2">
        <f t="shared" si="9"/>
        <v>1862</v>
      </c>
      <c r="AB43" s="2">
        <f t="shared" si="10"/>
        <v>34580</v>
      </c>
      <c r="AC43" s="6">
        <f t="shared" si="11"/>
        <v>3112.2</v>
      </c>
      <c r="AD43" s="6">
        <f t="shared" si="12"/>
        <v>829.92000000000007</v>
      </c>
      <c r="AE43" s="6">
        <f t="shared" si="13"/>
        <v>5804.12</v>
      </c>
      <c r="AF43" s="5">
        <f t="shared" si="14"/>
        <v>19.347066666666667</v>
      </c>
    </row>
    <row r="44" spans="1:32" x14ac:dyDescent="0.25">
      <c r="A44" s="241">
        <v>607</v>
      </c>
      <c r="B44" s="1" t="str">
        <f t="shared" si="0"/>
        <v>0.4, Bed-Rip/Disk Rigid 4R-30</v>
      </c>
      <c r="C44" s="164">
        <v>0.4</v>
      </c>
      <c r="D44" s="160" t="s">
        <v>456</v>
      </c>
      <c r="E44" s="160" t="s">
        <v>483</v>
      </c>
      <c r="F44" s="160" t="s">
        <v>48</v>
      </c>
      <c r="G44" s="160" t="str">
        <f t="shared" si="1"/>
        <v>Bed-Rip/Disk Rigid 4R-30</v>
      </c>
      <c r="H44" s="246">
        <v>16700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835.69921056253804</v>
      </c>
      <c r="W44" s="9">
        <f t="shared" si="5"/>
        <v>2.7856640352084603</v>
      </c>
      <c r="X44" s="8">
        <f t="shared" si="6"/>
        <v>250.5</v>
      </c>
      <c r="Y44" s="7">
        <f t="shared" si="7"/>
        <v>0.83499999999999996</v>
      </c>
      <c r="Z44" s="2">
        <f t="shared" si="8"/>
        <v>5010</v>
      </c>
      <c r="AA44" s="2">
        <f t="shared" si="9"/>
        <v>584.5</v>
      </c>
      <c r="AB44" s="2">
        <f t="shared" si="10"/>
        <v>10855</v>
      </c>
      <c r="AC44" s="6">
        <f t="shared" si="11"/>
        <v>976.94999999999993</v>
      </c>
      <c r="AD44" s="6">
        <f t="shared" si="12"/>
        <v>260.52</v>
      </c>
      <c r="AE44" s="6">
        <f t="shared" si="13"/>
        <v>1821.9699999999998</v>
      </c>
      <c r="AF44" s="5">
        <f t="shared" si="14"/>
        <v>6.0732333333333326</v>
      </c>
    </row>
    <row r="45" spans="1:32" x14ac:dyDescent="0.25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456</v>
      </c>
      <c r="E45" s="160" t="s">
        <v>483</v>
      </c>
      <c r="F45" s="160" t="s">
        <v>201</v>
      </c>
      <c r="G45" s="160" t="str">
        <f t="shared" si="1"/>
        <v>Bed-Rip/Disk Rigid 4R-36</v>
      </c>
      <c r="H45" s="246">
        <v>16700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835.69921056253804</v>
      </c>
      <c r="W45" s="9">
        <f t="shared" si="5"/>
        <v>2.7856640352084603</v>
      </c>
      <c r="X45" s="8">
        <f t="shared" si="6"/>
        <v>250.5</v>
      </c>
      <c r="Y45" s="7">
        <f t="shared" si="7"/>
        <v>0.83499999999999996</v>
      </c>
      <c r="Z45" s="2">
        <f t="shared" si="8"/>
        <v>5010</v>
      </c>
      <c r="AA45" s="2">
        <f t="shared" si="9"/>
        <v>584.5</v>
      </c>
      <c r="AB45" s="2">
        <f t="shared" si="10"/>
        <v>10855</v>
      </c>
      <c r="AC45" s="6">
        <f t="shared" si="11"/>
        <v>976.94999999999993</v>
      </c>
      <c r="AD45" s="6">
        <f t="shared" si="12"/>
        <v>260.52</v>
      </c>
      <c r="AE45" s="6">
        <f t="shared" si="13"/>
        <v>1821.9699999999998</v>
      </c>
      <c r="AF45" s="5">
        <f t="shared" si="14"/>
        <v>6.0732333333333326</v>
      </c>
    </row>
    <row r="46" spans="1:32" x14ac:dyDescent="0.25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456</v>
      </c>
      <c r="E46" s="160" t="s">
        <v>483</v>
      </c>
      <c r="F46" s="160" t="s">
        <v>25</v>
      </c>
      <c r="G46" s="160" t="str">
        <f t="shared" si="1"/>
        <v>Bed-Rip/Disk Rigid 8R-30</v>
      </c>
      <c r="H46" s="246">
        <v>29800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1491.247693099619</v>
      </c>
      <c r="W46" s="9">
        <f t="shared" si="5"/>
        <v>4.970825643665397</v>
      </c>
      <c r="X46" s="8">
        <f t="shared" si="6"/>
        <v>447</v>
      </c>
      <c r="Y46" s="7">
        <f t="shared" si="7"/>
        <v>1.49</v>
      </c>
      <c r="Z46" s="2">
        <f t="shared" si="8"/>
        <v>8940</v>
      </c>
      <c r="AA46" s="2">
        <f t="shared" si="9"/>
        <v>1043</v>
      </c>
      <c r="AB46" s="2">
        <f t="shared" si="10"/>
        <v>19370</v>
      </c>
      <c r="AC46" s="6">
        <f t="shared" si="11"/>
        <v>1743.3</v>
      </c>
      <c r="AD46" s="6">
        <f t="shared" si="12"/>
        <v>464.88</v>
      </c>
      <c r="AE46" s="6">
        <f t="shared" si="13"/>
        <v>3251.1800000000003</v>
      </c>
      <c r="AF46" s="5">
        <f t="shared" si="14"/>
        <v>10.837266666666668</v>
      </c>
    </row>
    <row r="47" spans="1:32" x14ac:dyDescent="0.25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456</v>
      </c>
      <c r="E47" s="160" t="s">
        <v>483</v>
      </c>
      <c r="F47" s="160" t="s">
        <v>202</v>
      </c>
      <c r="G47" s="160" t="str">
        <f t="shared" si="1"/>
        <v>Bed-Rip/Disk Rigid 6R-36</v>
      </c>
      <c r="H47" s="246">
        <v>23000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1150.9629846070884</v>
      </c>
      <c r="W47" s="9">
        <f t="shared" si="5"/>
        <v>3.8365432820236278</v>
      </c>
      <c r="X47" s="8">
        <f t="shared" si="6"/>
        <v>345</v>
      </c>
      <c r="Y47" s="7">
        <f t="shared" si="7"/>
        <v>1.1499999999999999</v>
      </c>
      <c r="Z47" s="2">
        <f t="shared" si="8"/>
        <v>6900</v>
      </c>
      <c r="AA47" s="2">
        <f t="shared" si="9"/>
        <v>805</v>
      </c>
      <c r="AB47" s="2">
        <f t="shared" si="10"/>
        <v>14950</v>
      </c>
      <c r="AC47" s="6">
        <f t="shared" si="11"/>
        <v>1345.5</v>
      </c>
      <c r="AD47" s="6">
        <f t="shared" si="12"/>
        <v>358.8</v>
      </c>
      <c r="AE47" s="6">
        <f t="shared" si="13"/>
        <v>2509.3000000000002</v>
      </c>
      <c r="AF47" s="5">
        <f t="shared" si="14"/>
        <v>8.3643333333333345</v>
      </c>
    </row>
    <row r="48" spans="1:32" x14ac:dyDescent="0.25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456</v>
      </c>
      <c r="E48" s="160" t="s">
        <v>483</v>
      </c>
      <c r="F48" s="160" t="s">
        <v>199</v>
      </c>
      <c r="G48" s="160" t="str">
        <f t="shared" si="1"/>
        <v>Bed-Rip/Disk Rigid 8R-36</v>
      </c>
      <c r="H48" s="246">
        <v>23000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1150.9629846070884</v>
      </c>
      <c r="W48" s="9">
        <f t="shared" si="5"/>
        <v>3.8365432820236278</v>
      </c>
      <c r="X48" s="8">
        <f t="shared" si="6"/>
        <v>345</v>
      </c>
      <c r="Y48" s="7">
        <f t="shared" si="7"/>
        <v>1.1499999999999999</v>
      </c>
      <c r="Z48" s="2">
        <f t="shared" si="8"/>
        <v>6900</v>
      </c>
      <c r="AA48" s="2">
        <f t="shared" si="9"/>
        <v>805</v>
      </c>
      <c r="AB48" s="2">
        <f t="shared" si="10"/>
        <v>14950</v>
      </c>
      <c r="AC48" s="6">
        <f t="shared" si="11"/>
        <v>1345.5</v>
      </c>
      <c r="AD48" s="6">
        <f t="shared" si="12"/>
        <v>358.8</v>
      </c>
      <c r="AE48" s="6">
        <f t="shared" si="13"/>
        <v>2509.3000000000002</v>
      </c>
      <c r="AF48" s="5">
        <f t="shared" si="14"/>
        <v>8.3643333333333345</v>
      </c>
    </row>
    <row r="49" spans="1:35" x14ac:dyDescent="0.2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456</v>
      </c>
      <c r="E49" s="160" t="s">
        <v>484</v>
      </c>
      <c r="F49" s="160" t="s">
        <v>47</v>
      </c>
      <c r="G49" s="160" t="str">
        <f t="shared" si="1"/>
        <v>Bed-Rip/Disk Rigid 6R-30</v>
      </c>
      <c r="H49" s="246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 x14ac:dyDescent="0.2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456</v>
      </c>
      <c r="E50" s="160" t="s">
        <v>485</v>
      </c>
      <c r="F50" s="160" t="s">
        <v>46</v>
      </c>
      <c r="G50" s="160" t="str">
        <f t="shared" si="1"/>
        <v>Bed-Rip/Disk/Cond. 6-Row</v>
      </c>
      <c r="H50" s="246">
        <v>23900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453.19950598587252</v>
      </c>
      <c r="W50" s="9">
        <f t="shared" si="5"/>
        <v>3.0213300399058167</v>
      </c>
      <c r="X50" s="8">
        <f t="shared" si="6"/>
        <v>1294.5833333333333</v>
      </c>
      <c r="Y50" s="7">
        <f t="shared" si="7"/>
        <v>8.6305555555555546</v>
      </c>
      <c r="Z50" s="2">
        <f t="shared" si="8"/>
        <v>7170</v>
      </c>
      <c r="AA50" s="2">
        <f t="shared" si="9"/>
        <v>1394.1666666666667</v>
      </c>
      <c r="AB50" s="2">
        <f t="shared" si="10"/>
        <v>15535</v>
      </c>
      <c r="AC50" s="6">
        <f t="shared" si="11"/>
        <v>1398.1499999999999</v>
      </c>
      <c r="AD50" s="6">
        <f t="shared" si="12"/>
        <v>372.84000000000003</v>
      </c>
      <c r="AE50" s="6">
        <f t="shared" si="13"/>
        <v>3165.1566666666668</v>
      </c>
      <c r="AF50" s="5">
        <f t="shared" si="14"/>
        <v>21.101044444444444</v>
      </c>
    </row>
    <row r="51" spans="1:35" x14ac:dyDescent="0.2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456</v>
      </c>
      <c r="E51" s="160" t="s">
        <v>485</v>
      </c>
      <c r="F51" s="160" t="s">
        <v>45</v>
      </c>
      <c r="G51" s="160" t="str">
        <f t="shared" si="1"/>
        <v>Bed-Rip/Disk/Cond. 8-Row</v>
      </c>
      <c r="H51" s="246">
        <v>31400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595.41692418227603</v>
      </c>
      <c r="W51" s="9">
        <f t="shared" si="5"/>
        <v>3.9694461612151737</v>
      </c>
      <c r="X51" s="8">
        <f t="shared" si="6"/>
        <v>1700.8333333333333</v>
      </c>
      <c r="Y51" s="7">
        <f t="shared" si="7"/>
        <v>11.338888888888889</v>
      </c>
      <c r="Z51" s="2">
        <f t="shared" si="8"/>
        <v>9420</v>
      </c>
      <c r="AA51" s="2">
        <f t="shared" si="9"/>
        <v>1831.6666666666667</v>
      </c>
      <c r="AB51" s="2">
        <f t="shared" si="10"/>
        <v>20410</v>
      </c>
      <c r="AC51" s="6">
        <f t="shared" si="11"/>
        <v>1836.8999999999999</v>
      </c>
      <c r="AD51" s="6">
        <f t="shared" si="12"/>
        <v>489.84000000000003</v>
      </c>
      <c r="AE51" s="6">
        <f t="shared" si="13"/>
        <v>4158.4066666666668</v>
      </c>
      <c r="AF51" s="5">
        <f t="shared" si="14"/>
        <v>27.72271111111111</v>
      </c>
    </row>
    <row r="52" spans="1:35" x14ac:dyDescent="0.25">
      <c r="A52" s="241">
        <v>510</v>
      </c>
      <c r="B52" s="1" t="str">
        <f t="shared" si="0"/>
        <v>0.48, Bed-Roll-Fold. 8R-36</v>
      </c>
      <c r="C52" s="164">
        <v>0.48</v>
      </c>
      <c r="D52" s="160" t="s">
        <v>456</v>
      </c>
      <c r="E52" s="160" t="s">
        <v>486</v>
      </c>
      <c r="F52" s="160" t="s">
        <v>199</v>
      </c>
      <c r="G52" s="160" t="str">
        <f t="shared" si="1"/>
        <v>Bed-Roll-Fold. 8R-36</v>
      </c>
      <c r="H52" s="243">
        <v>27000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560.39661591837671</v>
      </c>
      <c r="W52" s="9">
        <f t="shared" si="5"/>
        <v>3.5024788494898544</v>
      </c>
      <c r="X52" s="8">
        <f t="shared" si="6"/>
        <v>1080</v>
      </c>
      <c r="Y52" s="7">
        <f t="shared" si="7"/>
        <v>6.75</v>
      </c>
      <c r="Z52" s="2">
        <f t="shared" si="8"/>
        <v>8100</v>
      </c>
      <c r="AA52" s="2">
        <f t="shared" si="9"/>
        <v>1890</v>
      </c>
      <c r="AB52" s="2">
        <f t="shared" si="10"/>
        <v>17550</v>
      </c>
      <c r="AC52" s="6">
        <f t="shared" si="11"/>
        <v>1579.5</v>
      </c>
      <c r="AD52" s="6">
        <f t="shared" si="12"/>
        <v>421.2</v>
      </c>
      <c r="AE52" s="6">
        <f t="shared" si="13"/>
        <v>3890.7</v>
      </c>
      <c r="AF52" s="5">
        <f t="shared" si="14"/>
        <v>24.316875</v>
      </c>
    </row>
    <row r="53" spans="1:35" x14ac:dyDescent="0.25">
      <c r="A53" s="241">
        <v>512</v>
      </c>
      <c r="B53" s="1" t="str">
        <f t="shared" si="0"/>
        <v>0.49, Bed-Roll-Fold. 12R-30</v>
      </c>
      <c r="C53" s="164">
        <v>0.49</v>
      </c>
      <c r="D53" s="160" t="s">
        <v>456</v>
      </c>
      <c r="E53" s="160" t="s">
        <v>487</v>
      </c>
      <c r="F53" s="160" t="s">
        <v>6</v>
      </c>
      <c r="G53" s="160" t="str">
        <f t="shared" si="1"/>
        <v>Bed-Roll-Fold. 12R-30</v>
      </c>
      <c r="H53" s="243">
        <v>28800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597.75639031293508</v>
      </c>
      <c r="W53" s="9">
        <f t="shared" si="5"/>
        <v>3.7359774394558443</v>
      </c>
      <c r="X53" s="8">
        <f t="shared" si="6"/>
        <v>1152</v>
      </c>
      <c r="Y53" s="7">
        <f t="shared" si="7"/>
        <v>7.2</v>
      </c>
      <c r="Z53" s="2">
        <f t="shared" si="8"/>
        <v>8640</v>
      </c>
      <c r="AA53" s="2">
        <f t="shared" si="9"/>
        <v>2016</v>
      </c>
      <c r="AB53" s="2">
        <f t="shared" si="10"/>
        <v>18720</v>
      </c>
      <c r="AC53" s="6">
        <f t="shared" si="11"/>
        <v>1684.8</v>
      </c>
      <c r="AD53" s="6">
        <f t="shared" si="12"/>
        <v>449.28000000000003</v>
      </c>
      <c r="AE53" s="6">
        <f t="shared" si="13"/>
        <v>4150.08</v>
      </c>
      <c r="AF53" s="5">
        <f t="shared" si="14"/>
        <v>25.937999999999999</v>
      </c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456</v>
      </c>
      <c r="E54" s="160" t="s">
        <v>487</v>
      </c>
      <c r="F54" s="160" t="s">
        <v>200</v>
      </c>
      <c r="G54" s="160" t="str">
        <f t="shared" si="1"/>
        <v>Bed-Roll-Fold. 12R-36</v>
      </c>
      <c r="H54" s="243">
        <v>32400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672.47593910205194</v>
      </c>
      <c r="W54" s="9">
        <f t="shared" si="5"/>
        <v>4.2029746193878248</v>
      </c>
      <c r="X54" s="8">
        <f t="shared" si="6"/>
        <v>1296</v>
      </c>
      <c r="Y54" s="7">
        <f t="shared" si="7"/>
        <v>8.1</v>
      </c>
      <c r="Z54" s="2">
        <f t="shared" si="8"/>
        <v>9720</v>
      </c>
      <c r="AA54" s="2">
        <f t="shared" si="9"/>
        <v>2268</v>
      </c>
      <c r="AB54" s="2">
        <f t="shared" si="10"/>
        <v>21060</v>
      </c>
      <c r="AC54" s="6">
        <f t="shared" si="11"/>
        <v>1895.3999999999999</v>
      </c>
      <c r="AD54" s="6">
        <f t="shared" si="12"/>
        <v>505.44</v>
      </c>
      <c r="AE54" s="6">
        <f t="shared" si="13"/>
        <v>4668.8399999999992</v>
      </c>
      <c r="AF54" s="5">
        <f t="shared" si="14"/>
        <v>29.180249999999994</v>
      </c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456</v>
      </c>
      <c r="E55" s="160" t="s">
        <v>487</v>
      </c>
      <c r="F55" s="160" t="s">
        <v>59</v>
      </c>
      <c r="G55" s="160" t="str">
        <f t="shared" si="1"/>
        <v>Bed-Roll-Fold. 16R-30</v>
      </c>
      <c r="H55" s="243">
        <v>33600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697.38245536509089</v>
      </c>
      <c r="W55" s="9">
        <f t="shared" si="5"/>
        <v>4.3586403460318177</v>
      </c>
      <c r="X55" s="8">
        <f t="shared" si="6"/>
        <v>1344</v>
      </c>
      <c r="Y55" s="7">
        <f t="shared" si="7"/>
        <v>8.4</v>
      </c>
      <c r="Z55" s="2">
        <f t="shared" si="8"/>
        <v>10080</v>
      </c>
      <c r="AA55" s="2">
        <f t="shared" si="9"/>
        <v>2352</v>
      </c>
      <c r="AB55" s="2">
        <f t="shared" si="10"/>
        <v>21840</v>
      </c>
      <c r="AC55" s="6">
        <f t="shared" si="11"/>
        <v>1965.6</v>
      </c>
      <c r="AD55" s="6">
        <f t="shared" si="12"/>
        <v>524.16</v>
      </c>
      <c r="AE55" s="6">
        <f t="shared" si="13"/>
        <v>4841.76</v>
      </c>
      <c r="AF55" s="5">
        <f t="shared" si="14"/>
        <v>30.261000000000003</v>
      </c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456</v>
      </c>
      <c r="E56" s="160" t="s">
        <v>488</v>
      </c>
      <c r="F56" s="160" t="s">
        <v>199</v>
      </c>
      <c r="G56" s="160" t="str">
        <f t="shared" si="1"/>
        <v>Bed-Roll-Rigid  8R-36</v>
      </c>
      <c r="H56" s="243">
        <v>20200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419.25969042782248</v>
      </c>
      <c r="W56" s="9">
        <f t="shared" si="5"/>
        <v>2.6203730651738906</v>
      </c>
      <c r="X56" s="8">
        <f t="shared" si="6"/>
        <v>808</v>
      </c>
      <c r="Y56" s="7">
        <f t="shared" si="7"/>
        <v>5.05</v>
      </c>
      <c r="Z56" s="2">
        <f t="shared" si="8"/>
        <v>6060</v>
      </c>
      <c r="AA56" s="2">
        <f t="shared" si="9"/>
        <v>1414</v>
      </c>
      <c r="AB56" s="2">
        <f t="shared" si="10"/>
        <v>13130</v>
      </c>
      <c r="AC56" s="6">
        <f t="shared" si="11"/>
        <v>1181.7</v>
      </c>
      <c r="AD56" s="6">
        <f t="shared" si="12"/>
        <v>315.12</v>
      </c>
      <c r="AE56" s="6">
        <f t="shared" si="13"/>
        <v>2910.8199999999997</v>
      </c>
      <c r="AF56" s="5">
        <f t="shared" si="14"/>
        <v>18.192625</v>
      </c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456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1090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30.919485313441154</v>
      </c>
      <c r="W57" s="9">
        <f t="shared" si="5"/>
        <v>0.15459742656720576</v>
      </c>
      <c r="X57" s="8">
        <f t="shared" si="6"/>
        <v>103.55</v>
      </c>
      <c r="Y57" s="7">
        <f t="shared" si="7"/>
        <v>0.51774999999999993</v>
      </c>
      <c r="Z57" s="2">
        <f t="shared" si="8"/>
        <v>163.5</v>
      </c>
      <c r="AA57" s="2">
        <f t="shared" si="9"/>
        <v>46.325000000000003</v>
      </c>
      <c r="AB57" s="2">
        <f t="shared" si="10"/>
        <v>626.75</v>
      </c>
      <c r="AC57" s="6">
        <f t="shared" si="11"/>
        <v>56.407499999999999</v>
      </c>
      <c r="AD57" s="6">
        <f t="shared" si="12"/>
        <v>15.042</v>
      </c>
      <c r="AE57" s="6">
        <f t="shared" si="13"/>
        <v>117.7745</v>
      </c>
      <c r="AF57" s="5">
        <f t="shared" si="14"/>
        <v>0.58887250000000002</v>
      </c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456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5060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143.53449145505709</v>
      </c>
      <c r="W58" s="9">
        <f t="shared" si="5"/>
        <v>0.7176724572752855</v>
      </c>
      <c r="X58" s="8">
        <f t="shared" si="6"/>
        <v>480.7</v>
      </c>
      <c r="Y58" s="7">
        <f t="shared" si="7"/>
        <v>2.4034999999999997</v>
      </c>
      <c r="Z58" s="2">
        <f t="shared" si="8"/>
        <v>759</v>
      </c>
      <c r="AA58" s="2">
        <f t="shared" si="9"/>
        <v>215.05</v>
      </c>
      <c r="AB58" s="2">
        <f t="shared" si="10"/>
        <v>2909.5</v>
      </c>
      <c r="AC58" s="6">
        <f t="shared" si="11"/>
        <v>261.85500000000002</v>
      </c>
      <c r="AD58" s="6">
        <f t="shared" si="12"/>
        <v>69.828000000000003</v>
      </c>
      <c r="AE58" s="6">
        <f t="shared" si="13"/>
        <v>546.73300000000006</v>
      </c>
      <c r="AF58" s="5">
        <f t="shared" si="14"/>
        <v>2.7336650000000002</v>
      </c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456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7550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214.16707717108324</v>
      </c>
      <c r="W59" s="9">
        <f t="shared" si="5"/>
        <v>1.0708353858554163</v>
      </c>
      <c r="X59" s="8">
        <f t="shared" si="6"/>
        <v>717.25</v>
      </c>
      <c r="Y59" s="7">
        <f t="shared" si="7"/>
        <v>3.5862500000000002</v>
      </c>
      <c r="Z59" s="2">
        <f t="shared" si="8"/>
        <v>1132.5</v>
      </c>
      <c r="AA59" s="2">
        <f t="shared" si="9"/>
        <v>320.875</v>
      </c>
      <c r="AB59" s="2">
        <f t="shared" si="10"/>
        <v>4341.25</v>
      </c>
      <c r="AC59" s="6">
        <f t="shared" si="11"/>
        <v>390.71249999999998</v>
      </c>
      <c r="AD59" s="6">
        <f t="shared" si="12"/>
        <v>104.19</v>
      </c>
      <c r="AE59" s="6">
        <f t="shared" si="13"/>
        <v>815.77749999999992</v>
      </c>
      <c r="AF59" s="5">
        <f t="shared" si="14"/>
        <v>4.0788874999999996</v>
      </c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456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1150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32.621475330694793</v>
      </c>
      <c r="W60" s="9">
        <f t="shared" si="5"/>
        <v>0.16310737665347397</v>
      </c>
      <c r="X60" s="8">
        <f t="shared" si="6"/>
        <v>109.25</v>
      </c>
      <c r="Y60" s="7">
        <f t="shared" si="7"/>
        <v>0.54625000000000001</v>
      </c>
      <c r="Z60" s="2">
        <f t="shared" si="8"/>
        <v>172.5</v>
      </c>
      <c r="AA60" s="2">
        <f t="shared" si="9"/>
        <v>48.875</v>
      </c>
      <c r="AB60" s="2">
        <f t="shared" si="10"/>
        <v>661.25</v>
      </c>
      <c r="AC60" s="6">
        <f t="shared" si="11"/>
        <v>59.512499999999996</v>
      </c>
      <c r="AD60" s="6">
        <f t="shared" si="12"/>
        <v>15.870000000000001</v>
      </c>
      <c r="AE60" s="6">
        <f t="shared" si="13"/>
        <v>124.25749999999999</v>
      </c>
      <c r="AF60" s="5">
        <f t="shared" si="14"/>
        <v>0.62128749999999999</v>
      </c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456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3310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93.893115951825891</v>
      </c>
      <c r="W61" s="9">
        <f t="shared" si="5"/>
        <v>0.46946557975912945</v>
      </c>
      <c r="X61" s="8">
        <f t="shared" si="6"/>
        <v>314.45</v>
      </c>
      <c r="Y61" s="7">
        <f t="shared" si="7"/>
        <v>1.5722499999999999</v>
      </c>
      <c r="Z61" s="2">
        <f t="shared" si="8"/>
        <v>496.5</v>
      </c>
      <c r="AA61" s="2">
        <f t="shared" si="9"/>
        <v>140.67500000000001</v>
      </c>
      <c r="AB61" s="2">
        <f t="shared" si="10"/>
        <v>1903.25</v>
      </c>
      <c r="AC61" s="6">
        <f t="shared" si="11"/>
        <v>171.29249999999999</v>
      </c>
      <c r="AD61" s="6">
        <f t="shared" si="12"/>
        <v>45.678000000000004</v>
      </c>
      <c r="AE61" s="6">
        <f t="shared" si="13"/>
        <v>357.64549999999997</v>
      </c>
      <c r="AF61" s="5">
        <f t="shared" si="14"/>
        <v>1.7882274999999999</v>
      </c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456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6730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190.90654693528344</v>
      </c>
      <c r="W62" s="9">
        <f t="shared" si="5"/>
        <v>0.95453273467641719</v>
      </c>
      <c r="X62" s="8">
        <f t="shared" si="6"/>
        <v>639.35</v>
      </c>
      <c r="Y62" s="7">
        <f t="shared" si="7"/>
        <v>3.1967500000000002</v>
      </c>
      <c r="Z62" s="2">
        <f t="shared" si="8"/>
        <v>1009.5</v>
      </c>
      <c r="AA62" s="2">
        <f t="shared" si="9"/>
        <v>286.02499999999998</v>
      </c>
      <c r="AB62" s="2">
        <f t="shared" si="10"/>
        <v>3869.75</v>
      </c>
      <c r="AC62" s="6">
        <f t="shared" si="11"/>
        <v>348.27749999999997</v>
      </c>
      <c r="AD62" s="6">
        <f t="shared" si="12"/>
        <v>92.873999999999995</v>
      </c>
      <c r="AE62" s="6">
        <f t="shared" si="13"/>
        <v>727.17650000000003</v>
      </c>
      <c r="AF62" s="5">
        <f t="shared" si="14"/>
        <v>3.6358825000000001</v>
      </c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456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22500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426.65225458921054</v>
      </c>
      <c r="W63" s="9">
        <f t="shared" si="5"/>
        <v>2.8443483639280704</v>
      </c>
      <c r="X63" s="8">
        <f t="shared" si="6"/>
        <v>1218.75</v>
      </c>
      <c r="Y63" s="7">
        <f t="shared" si="7"/>
        <v>8.125</v>
      </c>
      <c r="Z63" s="2">
        <f t="shared" si="8"/>
        <v>6750</v>
      </c>
      <c r="AA63" s="2">
        <f t="shared" si="9"/>
        <v>1312.5</v>
      </c>
      <c r="AB63" s="2">
        <f t="shared" si="10"/>
        <v>14625</v>
      </c>
      <c r="AC63" s="6">
        <f t="shared" si="11"/>
        <v>1316.25</v>
      </c>
      <c r="AD63" s="6">
        <f t="shared" si="12"/>
        <v>351</v>
      </c>
      <c r="AE63" s="6">
        <f t="shared" si="13"/>
        <v>2979.75</v>
      </c>
      <c r="AF63" s="5">
        <f t="shared" si="14"/>
        <v>19.864999999999998</v>
      </c>
      <c r="AG63" s="13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456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37200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705.39839425416142</v>
      </c>
      <c r="W64" s="9">
        <f t="shared" si="5"/>
        <v>4.7026559616944095</v>
      </c>
      <c r="X64" s="8">
        <f t="shared" si="6"/>
        <v>2015</v>
      </c>
      <c r="Y64" s="7">
        <f t="shared" si="7"/>
        <v>13.433333333333334</v>
      </c>
      <c r="Z64" s="2">
        <f t="shared" si="8"/>
        <v>11160</v>
      </c>
      <c r="AA64" s="2">
        <f t="shared" si="9"/>
        <v>2170</v>
      </c>
      <c r="AB64" s="2">
        <f t="shared" si="10"/>
        <v>24180</v>
      </c>
      <c r="AC64" s="6">
        <f t="shared" si="11"/>
        <v>2176.1999999999998</v>
      </c>
      <c r="AD64" s="6">
        <f t="shared" si="12"/>
        <v>580.32000000000005</v>
      </c>
      <c r="AE64" s="6">
        <f t="shared" si="13"/>
        <v>4926.5199999999995</v>
      </c>
      <c r="AF64" s="5">
        <f t="shared" si="14"/>
        <v>32.843466666666664</v>
      </c>
    </row>
    <row r="65" spans="1:32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456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48000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910.19147645698251</v>
      </c>
      <c r="W65" s="9">
        <f t="shared" si="5"/>
        <v>6.0679431763798837</v>
      </c>
      <c r="X65" s="8">
        <f t="shared" si="6"/>
        <v>2600</v>
      </c>
      <c r="Y65" s="7">
        <f t="shared" si="7"/>
        <v>17.333333333333332</v>
      </c>
      <c r="Z65" s="2">
        <f t="shared" si="8"/>
        <v>14400</v>
      </c>
      <c r="AA65" s="2">
        <f t="shared" si="9"/>
        <v>2800</v>
      </c>
      <c r="AB65" s="2">
        <f t="shared" si="10"/>
        <v>31200</v>
      </c>
      <c r="AC65" s="6">
        <f t="shared" si="11"/>
        <v>2808</v>
      </c>
      <c r="AD65" s="6">
        <f t="shared" si="12"/>
        <v>748.80000000000007</v>
      </c>
      <c r="AE65" s="6">
        <f t="shared" si="13"/>
        <v>6356.8</v>
      </c>
      <c r="AF65" s="5">
        <f t="shared" si="14"/>
        <v>42.378666666666668</v>
      </c>
    </row>
    <row r="66" spans="1:32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456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55200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1046.7201979255299</v>
      </c>
      <c r="W66" s="9">
        <f t="shared" si="5"/>
        <v>6.9781346528368662</v>
      </c>
      <c r="X66" s="8">
        <f t="shared" si="6"/>
        <v>2990</v>
      </c>
      <c r="Y66" s="7">
        <f t="shared" si="7"/>
        <v>19.933333333333334</v>
      </c>
      <c r="Z66" s="2">
        <f t="shared" si="8"/>
        <v>16560</v>
      </c>
      <c r="AA66" s="2">
        <f t="shared" si="9"/>
        <v>3220</v>
      </c>
      <c r="AB66" s="2">
        <f t="shared" si="10"/>
        <v>35880</v>
      </c>
      <c r="AC66" s="6">
        <f t="shared" si="11"/>
        <v>3229.2</v>
      </c>
      <c r="AD66" s="6">
        <f t="shared" si="12"/>
        <v>861.12</v>
      </c>
      <c r="AE66" s="6">
        <f t="shared" si="13"/>
        <v>7310.32</v>
      </c>
      <c r="AF66" s="5">
        <f t="shared" si="14"/>
        <v>48.735466666666667</v>
      </c>
    </row>
    <row r="67" spans="1:32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456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75500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1431.6553431771288</v>
      </c>
      <c r="W67" s="9">
        <f t="shared" si="5"/>
        <v>9.5443689545141925</v>
      </c>
      <c r="X67" s="8">
        <f t="shared" si="6"/>
        <v>4907.5</v>
      </c>
      <c r="Y67" s="7">
        <f t="shared" si="7"/>
        <v>32.716666666666669</v>
      </c>
      <c r="Z67" s="2">
        <f t="shared" si="8"/>
        <v>22650</v>
      </c>
      <c r="AA67" s="2">
        <f t="shared" si="9"/>
        <v>5285</v>
      </c>
      <c r="AB67" s="2">
        <f t="shared" si="10"/>
        <v>49075</v>
      </c>
      <c r="AC67" s="6">
        <f t="shared" si="11"/>
        <v>4416.75</v>
      </c>
      <c r="AD67" s="6">
        <f t="shared" si="12"/>
        <v>1177.8</v>
      </c>
      <c r="AE67" s="6">
        <f t="shared" si="13"/>
        <v>10879.55</v>
      </c>
      <c r="AF67" s="5">
        <f t="shared" si="14"/>
        <v>72.530333333333331</v>
      </c>
    </row>
    <row r="68" spans="1:32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456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85100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1613.6936384685253</v>
      </c>
      <c r="W68" s="9">
        <f t="shared" si="5"/>
        <v>10.757957589790168</v>
      </c>
      <c r="X68" s="8">
        <f t="shared" si="6"/>
        <v>4609.583333333333</v>
      </c>
      <c r="Y68" s="7">
        <f t="shared" si="7"/>
        <v>30.730555555555554</v>
      </c>
      <c r="Z68" s="2">
        <f t="shared" si="8"/>
        <v>25530</v>
      </c>
      <c r="AA68" s="2">
        <f t="shared" si="9"/>
        <v>4964.166666666667</v>
      </c>
      <c r="AB68" s="2">
        <f t="shared" si="10"/>
        <v>55315</v>
      </c>
      <c r="AC68" s="6">
        <f t="shared" si="11"/>
        <v>4978.3499999999995</v>
      </c>
      <c r="AD68" s="6">
        <f t="shared" si="12"/>
        <v>1327.56</v>
      </c>
      <c r="AE68" s="6">
        <f t="shared" si="13"/>
        <v>11270.076666666666</v>
      </c>
      <c r="AF68" s="5">
        <f t="shared" si="14"/>
        <v>75.133844444444435</v>
      </c>
    </row>
    <row r="69" spans="1:32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456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6000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113.77393455712281</v>
      </c>
      <c r="W69" s="9">
        <f t="shared" ref="W69:W132" si="20">V69/P69</f>
        <v>0.75849289704748546</v>
      </c>
      <c r="X69" s="8">
        <f t="shared" ref="X69:X132" si="21">(H69*N69/100)/O69</f>
        <v>325</v>
      </c>
      <c r="Y69" s="7">
        <f t="shared" ref="Y69:Y132" si="22">X69/P69</f>
        <v>2.1666666666666665</v>
      </c>
      <c r="Z69" s="2">
        <f t="shared" ref="Z69:Z132" si="23">H69*M69/100</f>
        <v>1800</v>
      </c>
      <c r="AA69" s="2">
        <f t="shared" ref="AA69:AA132" si="24">(H69-Z69)/O69</f>
        <v>350</v>
      </c>
      <c r="AB69" s="2">
        <f t="shared" ref="AB69:AB132" si="25">(Z69+H69)/2</f>
        <v>3900</v>
      </c>
      <c r="AC69" s="6">
        <f t="shared" ref="AC69:AC132" si="26">AB69*intir</f>
        <v>351</v>
      </c>
      <c r="AD69" s="6">
        <f t="shared" ref="AD69:AD132" si="27">AB69*itr</f>
        <v>93.600000000000009</v>
      </c>
      <c r="AE69" s="6">
        <f t="shared" ref="AE69:AE132" si="28">AA69+AC69+AD69</f>
        <v>794.6</v>
      </c>
      <c r="AF69" s="5">
        <f t="shared" ref="AF69:AF132" si="29">AE69/P69</f>
        <v>5.2973333333333334</v>
      </c>
    </row>
    <row r="70" spans="1:32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456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11900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225.65163687162692</v>
      </c>
      <c r="W70" s="9">
        <f t="shared" si="20"/>
        <v>1.504344245810846</v>
      </c>
      <c r="X70" s="8">
        <f t="shared" si="21"/>
        <v>644.58333333333337</v>
      </c>
      <c r="Y70" s="7">
        <f t="shared" si="22"/>
        <v>4.2972222222222225</v>
      </c>
      <c r="Z70" s="2">
        <f t="shared" si="23"/>
        <v>3570</v>
      </c>
      <c r="AA70" s="2">
        <f t="shared" si="24"/>
        <v>694.16666666666663</v>
      </c>
      <c r="AB70" s="2">
        <f t="shared" si="25"/>
        <v>7735</v>
      </c>
      <c r="AC70" s="6">
        <f t="shared" si="26"/>
        <v>696.15</v>
      </c>
      <c r="AD70" s="6">
        <f t="shared" si="27"/>
        <v>185.64000000000001</v>
      </c>
      <c r="AE70" s="6">
        <f t="shared" si="28"/>
        <v>1575.9566666666667</v>
      </c>
      <c r="AF70" s="5">
        <f t="shared" si="29"/>
        <v>10.506377777777779</v>
      </c>
    </row>
    <row r="71" spans="1:32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456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456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248.40642378305151</v>
      </c>
      <c r="W72" s="9">
        <f t="shared" si="20"/>
        <v>1.6560428252203434</v>
      </c>
      <c r="X72" s="8">
        <f t="shared" si="21"/>
        <v>709.58333333333337</v>
      </c>
      <c r="Y72" s="7">
        <f t="shared" si="22"/>
        <v>4.7305555555555561</v>
      </c>
      <c r="Z72" s="2">
        <f t="shared" si="23"/>
        <v>3930</v>
      </c>
      <c r="AA72" s="2">
        <f t="shared" si="24"/>
        <v>764.16666666666663</v>
      </c>
      <c r="AB72" s="2">
        <f t="shared" si="25"/>
        <v>8515</v>
      </c>
      <c r="AC72" s="6">
        <f t="shared" si="26"/>
        <v>766.35</v>
      </c>
      <c r="AD72" s="6">
        <f t="shared" si="27"/>
        <v>204.36</v>
      </c>
      <c r="AE72" s="6">
        <f t="shared" si="28"/>
        <v>1734.8766666666666</v>
      </c>
      <c r="AF72" s="5">
        <f t="shared" si="29"/>
        <v>11.565844444444444</v>
      </c>
    </row>
    <row r="73" spans="1:32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456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12500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237.0290303273392</v>
      </c>
      <c r="W73" s="9">
        <f t="shared" si="20"/>
        <v>1.5801935355155947</v>
      </c>
      <c r="X73" s="8">
        <f t="shared" si="21"/>
        <v>677.08333333333337</v>
      </c>
      <c r="Y73" s="7">
        <f t="shared" si="22"/>
        <v>4.5138888888888893</v>
      </c>
      <c r="Z73" s="2">
        <f t="shared" si="23"/>
        <v>3750</v>
      </c>
      <c r="AA73" s="2">
        <f t="shared" si="24"/>
        <v>729.16666666666663</v>
      </c>
      <c r="AB73" s="2">
        <f t="shared" si="25"/>
        <v>8125</v>
      </c>
      <c r="AC73" s="6">
        <f t="shared" si="26"/>
        <v>731.25</v>
      </c>
      <c r="AD73" s="6">
        <f t="shared" si="27"/>
        <v>195</v>
      </c>
      <c r="AE73" s="6">
        <f t="shared" si="28"/>
        <v>1655.4166666666665</v>
      </c>
      <c r="AF73" s="5">
        <f t="shared" si="29"/>
        <v>11.03611111111111</v>
      </c>
    </row>
    <row r="74" spans="1:32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456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14100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267.36874620923862</v>
      </c>
      <c r="W74" s="9">
        <f t="shared" si="20"/>
        <v>1.7824583080615908</v>
      </c>
      <c r="X74" s="8">
        <f t="shared" si="21"/>
        <v>763.75</v>
      </c>
      <c r="Y74" s="7">
        <f t="shared" si="22"/>
        <v>5.0916666666666668</v>
      </c>
      <c r="Z74" s="2">
        <f t="shared" si="23"/>
        <v>4230</v>
      </c>
      <c r="AA74" s="2">
        <f t="shared" si="24"/>
        <v>822.5</v>
      </c>
      <c r="AB74" s="2">
        <f t="shared" si="25"/>
        <v>9165</v>
      </c>
      <c r="AC74" s="6">
        <f t="shared" si="26"/>
        <v>824.85</v>
      </c>
      <c r="AD74" s="6">
        <f t="shared" si="27"/>
        <v>219.96</v>
      </c>
      <c r="AE74" s="6">
        <f t="shared" si="28"/>
        <v>1867.31</v>
      </c>
      <c r="AF74" s="5">
        <f t="shared" si="29"/>
        <v>12.448733333333333</v>
      </c>
    </row>
    <row r="75" spans="1:32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456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19200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364.07659058279302</v>
      </c>
      <c r="W75" s="9">
        <f t="shared" si="20"/>
        <v>2.4271772705519536</v>
      </c>
      <c r="X75" s="8">
        <f t="shared" si="21"/>
        <v>1040</v>
      </c>
      <c r="Y75" s="7">
        <f t="shared" si="22"/>
        <v>6.9333333333333336</v>
      </c>
      <c r="Z75" s="2">
        <f t="shared" si="23"/>
        <v>5760</v>
      </c>
      <c r="AA75" s="2">
        <f t="shared" si="24"/>
        <v>1120</v>
      </c>
      <c r="AB75" s="2">
        <f t="shared" si="25"/>
        <v>12480</v>
      </c>
      <c r="AC75" s="6">
        <f t="shared" si="26"/>
        <v>1123.2</v>
      </c>
      <c r="AD75" s="6">
        <f t="shared" si="27"/>
        <v>299.52</v>
      </c>
      <c r="AE75" s="6">
        <f t="shared" si="28"/>
        <v>2542.7199999999998</v>
      </c>
      <c r="AF75" s="5">
        <f t="shared" si="29"/>
        <v>16.951466666666665</v>
      </c>
    </row>
    <row r="76" spans="1:32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456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24000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455.09573822849126</v>
      </c>
      <c r="W76" s="9">
        <f t="shared" si="20"/>
        <v>3.0339715881899418</v>
      </c>
      <c r="X76" s="8">
        <f t="shared" si="21"/>
        <v>1300</v>
      </c>
      <c r="Y76" s="7">
        <f t="shared" si="22"/>
        <v>8.6666666666666661</v>
      </c>
      <c r="Z76" s="2">
        <f t="shared" si="23"/>
        <v>7200</v>
      </c>
      <c r="AA76" s="2">
        <f t="shared" si="24"/>
        <v>1400</v>
      </c>
      <c r="AB76" s="2">
        <f t="shared" si="25"/>
        <v>15600</v>
      </c>
      <c r="AC76" s="6">
        <f t="shared" si="26"/>
        <v>1404</v>
      </c>
      <c r="AD76" s="6">
        <f t="shared" si="27"/>
        <v>374.40000000000003</v>
      </c>
      <c r="AE76" s="6">
        <f t="shared" si="28"/>
        <v>3178.4</v>
      </c>
      <c r="AF76" s="5">
        <f t="shared" si="29"/>
        <v>21.189333333333334</v>
      </c>
    </row>
    <row r="77" spans="1:32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456</v>
      </c>
      <c r="E77" s="160" t="s">
        <v>492</v>
      </c>
      <c r="F77" s="160" t="s">
        <v>25</v>
      </c>
      <c r="G77" s="160" t="str">
        <f t="shared" si="16"/>
        <v>Cult &amp; PD Ridge Till 8R-30</v>
      </c>
      <c r="H77" s="30">
        <v>30100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853.83165865557692</v>
      </c>
      <c r="W77" s="9">
        <f t="shared" si="20"/>
        <v>4.2691582932778847</v>
      </c>
      <c r="X77" s="8">
        <f t="shared" si="21"/>
        <v>2884.5833333333335</v>
      </c>
      <c r="Y77" s="7">
        <f t="shared" si="22"/>
        <v>14.422916666666667</v>
      </c>
      <c r="Z77" s="2">
        <f t="shared" si="23"/>
        <v>7525</v>
      </c>
      <c r="AA77" s="2">
        <f t="shared" si="24"/>
        <v>1881.25</v>
      </c>
      <c r="AB77" s="2">
        <f t="shared" si="25"/>
        <v>18812.5</v>
      </c>
      <c r="AC77" s="6">
        <f t="shared" si="26"/>
        <v>1693.125</v>
      </c>
      <c r="AD77" s="6">
        <f t="shared" si="27"/>
        <v>451.5</v>
      </c>
      <c r="AE77" s="6">
        <f t="shared" si="28"/>
        <v>4025.875</v>
      </c>
      <c r="AF77" s="5">
        <f t="shared" si="29"/>
        <v>20.129375</v>
      </c>
    </row>
    <row r="78" spans="1:32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456</v>
      </c>
      <c r="E78" s="160" t="s">
        <v>494</v>
      </c>
      <c r="F78" s="160" t="s">
        <v>6</v>
      </c>
      <c r="G78" s="160" t="str">
        <f t="shared" si="16"/>
        <v>Cult &amp; PD Ridge Till 12R-30</v>
      </c>
      <c r="H78" s="30">
        <v>41300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1171.5364618762565</v>
      </c>
      <c r="W78" s="9">
        <f t="shared" si="20"/>
        <v>5.857682309381282</v>
      </c>
      <c r="X78" s="8">
        <f t="shared" si="21"/>
        <v>3957.9166666666665</v>
      </c>
      <c r="Y78" s="7">
        <f t="shared" si="22"/>
        <v>19.789583333333333</v>
      </c>
      <c r="Z78" s="2">
        <f t="shared" si="23"/>
        <v>10325</v>
      </c>
      <c r="AA78" s="2">
        <f t="shared" si="24"/>
        <v>2581.25</v>
      </c>
      <c r="AB78" s="2">
        <f t="shared" si="25"/>
        <v>25812.5</v>
      </c>
      <c r="AC78" s="6">
        <f t="shared" si="26"/>
        <v>2323.125</v>
      </c>
      <c r="AD78" s="6">
        <f t="shared" si="27"/>
        <v>619.5</v>
      </c>
      <c r="AE78" s="6">
        <f t="shared" si="28"/>
        <v>5523.875</v>
      </c>
      <c r="AF78" s="5">
        <f t="shared" si="29"/>
        <v>27.619375000000002</v>
      </c>
    </row>
    <row r="79" spans="1:32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456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210.48177893067719</v>
      </c>
      <c r="W79" s="9">
        <f t="shared" si="20"/>
        <v>1.403211859537848</v>
      </c>
      <c r="X79" s="8">
        <f t="shared" si="21"/>
        <v>444</v>
      </c>
      <c r="Y79" s="7">
        <f t="shared" si="22"/>
        <v>2.96</v>
      </c>
      <c r="Z79" s="2">
        <f t="shared" si="23"/>
        <v>3330</v>
      </c>
      <c r="AA79" s="2">
        <f t="shared" si="24"/>
        <v>777</v>
      </c>
      <c r="AB79" s="2">
        <f t="shared" si="25"/>
        <v>7215</v>
      </c>
      <c r="AC79" s="6">
        <f t="shared" si="26"/>
        <v>649.35</v>
      </c>
      <c r="AD79" s="6">
        <f t="shared" si="27"/>
        <v>173.16</v>
      </c>
      <c r="AE79" s="6">
        <f t="shared" si="28"/>
        <v>1599.51</v>
      </c>
      <c r="AF79" s="5">
        <f t="shared" si="29"/>
        <v>10.663399999999999</v>
      </c>
    </row>
    <row r="80" spans="1:32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456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11900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225.65163687162692</v>
      </c>
      <c r="W80" s="9">
        <f t="shared" si="20"/>
        <v>1.504344245810846</v>
      </c>
      <c r="X80" s="8">
        <f t="shared" si="21"/>
        <v>476</v>
      </c>
      <c r="Y80" s="7">
        <f t="shared" si="22"/>
        <v>3.1733333333333333</v>
      </c>
      <c r="Z80" s="2">
        <f t="shared" si="23"/>
        <v>3570</v>
      </c>
      <c r="AA80" s="2">
        <f t="shared" si="24"/>
        <v>833</v>
      </c>
      <c r="AB80" s="2">
        <f t="shared" si="25"/>
        <v>7735</v>
      </c>
      <c r="AC80" s="6">
        <f t="shared" si="26"/>
        <v>696.15</v>
      </c>
      <c r="AD80" s="6">
        <f t="shared" si="27"/>
        <v>185.64000000000001</v>
      </c>
      <c r="AE80" s="6">
        <f t="shared" si="28"/>
        <v>1714.7900000000002</v>
      </c>
      <c r="AF80" s="5">
        <f t="shared" si="29"/>
        <v>11.431933333333335</v>
      </c>
    </row>
    <row r="81" spans="1:32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456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15900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301.50092657637543</v>
      </c>
      <c r="W81" s="9">
        <f t="shared" si="20"/>
        <v>2.0100061771758364</v>
      </c>
      <c r="X81" s="8">
        <f t="shared" si="21"/>
        <v>636</v>
      </c>
      <c r="Y81" s="7">
        <f t="shared" si="22"/>
        <v>4.24</v>
      </c>
      <c r="Z81" s="2">
        <f t="shared" si="23"/>
        <v>4770</v>
      </c>
      <c r="AA81" s="2">
        <f t="shared" si="24"/>
        <v>1113</v>
      </c>
      <c r="AB81" s="2">
        <f t="shared" si="25"/>
        <v>10335</v>
      </c>
      <c r="AC81" s="6">
        <f t="shared" si="26"/>
        <v>930.15</v>
      </c>
      <c r="AD81" s="6">
        <f t="shared" si="27"/>
        <v>248.04</v>
      </c>
      <c r="AE81" s="6">
        <f t="shared" si="28"/>
        <v>2291.19</v>
      </c>
      <c r="AF81" s="5">
        <f t="shared" si="29"/>
        <v>15.2746</v>
      </c>
    </row>
    <row r="82" spans="1:32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456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15700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297.70846209113802</v>
      </c>
      <c r="W82" s="9">
        <f t="shared" si="20"/>
        <v>1.9847230806075868</v>
      </c>
      <c r="X82" s="8">
        <f t="shared" si="21"/>
        <v>628</v>
      </c>
      <c r="Y82" s="7">
        <f t="shared" si="22"/>
        <v>4.1866666666666665</v>
      </c>
      <c r="Z82" s="2">
        <f t="shared" si="23"/>
        <v>4710</v>
      </c>
      <c r="AA82" s="2">
        <f t="shared" si="24"/>
        <v>1099</v>
      </c>
      <c r="AB82" s="2">
        <f t="shared" si="25"/>
        <v>10205</v>
      </c>
      <c r="AC82" s="6">
        <f t="shared" si="26"/>
        <v>918.44999999999993</v>
      </c>
      <c r="AD82" s="6">
        <f t="shared" si="27"/>
        <v>244.92000000000002</v>
      </c>
      <c r="AE82" s="6">
        <f t="shared" si="28"/>
        <v>2262.37</v>
      </c>
      <c r="AF82" s="5">
        <f t="shared" si="29"/>
        <v>15.082466666666665</v>
      </c>
    </row>
    <row r="83" spans="1:32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456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20600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390.62384197945499</v>
      </c>
      <c r="W83" s="9">
        <f t="shared" si="20"/>
        <v>2.6041589465296999</v>
      </c>
      <c r="X83" s="8">
        <f t="shared" si="21"/>
        <v>824</v>
      </c>
      <c r="Y83" s="7">
        <f t="shared" si="22"/>
        <v>5.4933333333333332</v>
      </c>
      <c r="Z83" s="2">
        <f t="shared" si="23"/>
        <v>6180</v>
      </c>
      <c r="AA83" s="2">
        <f t="shared" si="24"/>
        <v>1442</v>
      </c>
      <c r="AB83" s="2">
        <f t="shared" si="25"/>
        <v>13390</v>
      </c>
      <c r="AC83" s="6">
        <f t="shared" si="26"/>
        <v>1205.0999999999999</v>
      </c>
      <c r="AD83" s="6">
        <f t="shared" si="27"/>
        <v>321.36</v>
      </c>
      <c r="AE83" s="6">
        <f t="shared" si="28"/>
        <v>2968.46</v>
      </c>
      <c r="AF83" s="5">
        <f t="shared" si="29"/>
        <v>19.789733333333334</v>
      </c>
    </row>
    <row r="84" spans="1:32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456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21800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413.37862889087955</v>
      </c>
      <c r="W84" s="9">
        <f t="shared" si="20"/>
        <v>2.7558575259391969</v>
      </c>
      <c r="X84" s="8">
        <f t="shared" si="21"/>
        <v>872</v>
      </c>
      <c r="Y84" s="7">
        <f t="shared" si="22"/>
        <v>5.8133333333333335</v>
      </c>
      <c r="Z84" s="2">
        <f t="shared" si="23"/>
        <v>6540</v>
      </c>
      <c r="AA84" s="2">
        <f t="shared" si="24"/>
        <v>1526</v>
      </c>
      <c r="AB84" s="2">
        <f t="shared" si="25"/>
        <v>14170</v>
      </c>
      <c r="AC84" s="6">
        <f t="shared" si="26"/>
        <v>1275.3</v>
      </c>
      <c r="AD84" s="6">
        <f t="shared" si="27"/>
        <v>340.08</v>
      </c>
      <c r="AE84" s="6">
        <f t="shared" si="28"/>
        <v>3141.38</v>
      </c>
      <c r="AF84" s="5">
        <f t="shared" si="29"/>
        <v>20.942533333333333</v>
      </c>
    </row>
    <row r="85" spans="1:32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456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28200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534.73749241847725</v>
      </c>
      <c r="W85" s="9">
        <f t="shared" si="20"/>
        <v>3.5649166161231816</v>
      </c>
      <c r="X85" s="8">
        <f t="shared" si="21"/>
        <v>1128</v>
      </c>
      <c r="Y85" s="7">
        <f t="shared" si="22"/>
        <v>7.52</v>
      </c>
      <c r="Z85" s="2">
        <f t="shared" si="23"/>
        <v>8460</v>
      </c>
      <c r="AA85" s="2">
        <f t="shared" si="24"/>
        <v>1974</v>
      </c>
      <c r="AB85" s="2">
        <f t="shared" si="25"/>
        <v>18330</v>
      </c>
      <c r="AC85" s="6">
        <f t="shared" si="26"/>
        <v>1649.7</v>
      </c>
      <c r="AD85" s="6">
        <f t="shared" si="27"/>
        <v>439.92</v>
      </c>
      <c r="AE85" s="6">
        <f t="shared" si="28"/>
        <v>4063.62</v>
      </c>
      <c r="AF85" s="5">
        <f t="shared" si="29"/>
        <v>27.090799999999998</v>
      </c>
    </row>
    <row r="86" spans="1:32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456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36300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688.33230407059295</v>
      </c>
      <c r="W86" s="9">
        <f t="shared" si="20"/>
        <v>4.5888820271372861</v>
      </c>
      <c r="X86" s="8">
        <f t="shared" si="21"/>
        <v>1452</v>
      </c>
      <c r="Y86" s="7">
        <f t="shared" si="22"/>
        <v>9.68</v>
      </c>
      <c r="Z86" s="2">
        <f t="shared" si="23"/>
        <v>10890</v>
      </c>
      <c r="AA86" s="2">
        <f t="shared" si="24"/>
        <v>2541</v>
      </c>
      <c r="AB86" s="2">
        <f t="shared" si="25"/>
        <v>23595</v>
      </c>
      <c r="AC86" s="6">
        <f t="shared" si="26"/>
        <v>2123.5499999999997</v>
      </c>
      <c r="AD86" s="6">
        <f t="shared" si="27"/>
        <v>566.28</v>
      </c>
      <c r="AE86" s="6">
        <f t="shared" si="28"/>
        <v>5230.829999999999</v>
      </c>
      <c r="AF86" s="5">
        <f t="shared" si="29"/>
        <v>34.872199999999992</v>
      </c>
    </row>
    <row r="87" spans="1:32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456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29700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563.18097605775802</v>
      </c>
      <c r="W87" s="9">
        <f t="shared" si="20"/>
        <v>3.7545398403850534</v>
      </c>
      <c r="X87" s="8">
        <f t="shared" si="21"/>
        <v>1188</v>
      </c>
      <c r="Y87" s="7">
        <f t="shared" si="22"/>
        <v>7.92</v>
      </c>
      <c r="Z87" s="2">
        <f t="shared" si="23"/>
        <v>8910</v>
      </c>
      <c r="AA87" s="2">
        <f t="shared" si="24"/>
        <v>2079</v>
      </c>
      <c r="AB87" s="2">
        <f t="shared" si="25"/>
        <v>19305</v>
      </c>
      <c r="AC87" s="6">
        <f t="shared" si="26"/>
        <v>1737.45</v>
      </c>
      <c r="AD87" s="6">
        <f t="shared" si="27"/>
        <v>463.32</v>
      </c>
      <c r="AE87" s="6">
        <f t="shared" si="28"/>
        <v>4279.7699999999995</v>
      </c>
      <c r="AF87" s="5">
        <f t="shared" si="29"/>
        <v>28.531799999999997</v>
      </c>
    </row>
    <row r="88" spans="1:32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456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37400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709.19085873939889</v>
      </c>
      <c r="W88" s="9">
        <f t="shared" si="20"/>
        <v>4.7279390582626597</v>
      </c>
      <c r="X88" s="8">
        <f t="shared" si="21"/>
        <v>1496</v>
      </c>
      <c r="Y88" s="7">
        <f t="shared" si="22"/>
        <v>9.9733333333333327</v>
      </c>
      <c r="Z88" s="2">
        <f t="shared" si="23"/>
        <v>11220</v>
      </c>
      <c r="AA88" s="2">
        <f t="shared" si="24"/>
        <v>2618</v>
      </c>
      <c r="AB88" s="2">
        <f t="shared" si="25"/>
        <v>24310</v>
      </c>
      <c r="AC88" s="6">
        <f t="shared" si="26"/>
        <v>2187.9</v>
      </c>
      <c r="AD88" s="6">
        <f t="shared" si="27"/>
        <v>583.44000000000005</v>
      </c>
      <c r="AE88" s="6">
        <f t="shared" si="28"/>
        <v>5389.34</v>
      </c>
      <c r="AF88" s="5">
        <f t="shared" si="29"/>
        <v>35.928933333333333</v>
      </c>
    </row>
    <row r="89" spans="1:32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456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45200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857.09697366365856</v>
      </c>
      <c r="W89" s="9">
        <f t="shared" si="20"/>
        <v>5.7139798244243902</v>
      </c>
      <c r="X89" s="8">
        <f t="shared" si="21"/>
        <v>1808</v>
      </c>
      <c r="Y89" s="7">
        <f t="shared" si="22"/>
        <v>12.053333333333333</v>
      </c>
      <c r="Z89" s="2">
        <f t="shared" si="23"/>
        <v>13560</v>
      </c>
      <c r="AA89" s="2">
        <f t="shared" si="24"/>
        <v>3164</v>
      </c>
      <c r="AB89" s="2">
        <f t="shared" si="25"/>
        <v>29380</v>
      </c>
      <c r="AC89" s="6">
        <f t="shared" si="26"/>
        <v>2644.2</v>
      </c>
      <c r="AD89" s="6">
        <f t="shared" si="27"/>
        <v>705.12</v>
      </c>
      <c r="AE89" s="6">
        <f t="shared" si="28"/>
        <v>6513.32</v>
      </c>
      <c r="AF89" s="5">
        <f t="shared" si="29"/>
        <v>43.422133333333335</v>
      </c>
    </row>
    <row r="90" spans="1:32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456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17100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324.25571348779999</v>
      </c>
      <c r="W90" s="9">
        <f t="shared" si="20"/>
        <v>2.1617047565853333</v>
      </c>
      <c r="X90" s="8">
        <f t="shared" si="21"/>
        <v>684</v>
      </c>
      <c r="Y90" s="7">
        <f t="shared" si="22"/>
        <v>4.5599999999999996</v>
      </c>
      <c r="Z90" s="2">
        <f t="shared" si="23"/>
        <v>5130</v>
      </c>
      <c r="AA90" s="2">
        <f t="shared" si="24"/>
        <v>1197</v>
      </c>
      <c r="AB90" s="2">
        <f t="shared" si="25"/>
        <v>11115</v>
      </c>
      <c r="AC90" s="6">
        <f t="shared" si="26"/>
        <v>1000.3499999999999</v>
      </c>
      <c r="AD90" s="6">
        <f t="shared" si="27"/>
        <v>266.76</v>
      </c>
      <c r="AE90" s="6">
        <f t="shared" si="28"/>
        <v>2464.1099999999997</v>
      </c>
      <c r="AF90" s="5">
        <f t="shared" si="29"/>
        <v>16.427399999999999</v>
      </c>
    </row>
    <row r="91" spans="1:32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456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17800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337.52933918613098</v>
      </c>
      <c r="W91" s="9">
        <f t="shared" si="20"/>
        <v>2.2501955945742065</v>
      </c>
      <c r="X91" s="8">
        <f t="shared" si="21"/>
        <v>712</v>
      </c>
      <c r="Y91" s="7">
        <f t="shared" si="22"/>
        <v>4.746666666666667</v>
      </c>
      <c r="Z91" s="2">
        <f t="shared" si="23"/>
        <v>5340</v>
      </c>
      <c r="AA91" s="2">
        <f t="shared" si="24"/>
        <v>1246</v>
      </c>
      <c r="AB91" s="2">
        <f t="shared" si="25"/>
        <v>11570</v>
      </c>
      <c r="AC91" s="6">
        <f t="shared" si="26"/>
        <v>1041.3</v>
      </c>
      <c r="AD91" s="6">
        <f t="shared" si="27"/>
        <v>277.68</v>
      </c>
      <c r="AE91" s="6">
        <f t="shared" si="28"/>
        <v>2564.98</v>
      </c>
      <c r="AF91" s="5">
        <f t="shared" si="29"/>
        <v>17.099866666666667</v>
      </c>
    </row>
    <row r="92" spans="1:32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456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21900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415.27486113349823</v>
      </c>
      <c r="W92" s="9">
        <f t="shared" si="20"/>
        <v>2.7684990742233215</v>
      </c>
      <c r="X92" s="8">
        <f t="shared" si="21"/>
        <v>876</v>
      </c>
      <c r="Y92" s="7">
        <f t="shared" si="22"/>
        <v>5.84</v>
      </c>
      <c r="Z92" s="2">
        <f t="shared" si="23"/>
        <v>6570</v>
      </c>
      <c r="AA92" s="2">
        <f t="shared" si="24"/>
        <v>1533</v>
      </c>
      <c r="AB92" s="2">
        <f t="shared" si="25"/>
        <v>14235</v>
      </c>
      <c r="AC92" s="6">
        <f t="shared" si="26"/>
        <v>1281.1499999999999</v>
      </c>
      <c r="AD92" s="6">
        <f t="shared" si="27"/>
        <v>341.64</v>
      </c>
      <c r="AE92" s="6">
        <f t="shared" si="28"/>
        <v>3155.7899999999995</v>
      </c>
      <c r="AF92" s="5">
        <f t="shared" si="29"/>
        <v>21.038599999999995</v>
      </c>
    </row>
    <row r="93" spans="1:32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456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21700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411.48239664826082</v>
      </c>
      <c r="W93" s="9">
        <f t="shared" si="20"/>
        <v>2.7432159776550722</v>
      </c>
      <c r="X93" s="8">
        <f t="shared" si="21"/>
        <v>868</v>
      </c>
      <c r="Y93" s="7">
        <f t="shared" si="22"/>
        <v>5.7866666666666671</v>
      </c>
      <c r="Z93" s="2">
        <f t="shared" si="23"/>
        <v>6510</v>
      </c>
      <c r="AA93" s="2">
        <f t="shared" si="24"/>
        <v>1519</v>
      </c>
      <c r="AB93" s="2">
        <f t="shared" si="25"/>
        <v>14105</v>
      </c>
      <c r="AC93" s="6">
        <f t="shared" si="26"/>
        <v>1269.45</v>
      </c>
      <c r="AD93" s="6">
        <f t="shared" si="27"/>
        <v>338.52</v>
      </c>
      <c r="AE93" s="6">
        <f t="shared" si="28"/>
        <v>3126.97</v>
      </c>
      <c r="AF93" s="5">
        <f t="shared" si="29"/>
        <v>20.846466666666664</v>
      </c>
    </row>
    <row r="94" spans="1:32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456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26500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502.50154429395917</v>
      </c>
      <c r="W94" s="9">
        <f t="shared" si="20"/>
        <v>3.3500102952930613</v>
      </c>
      <c r="X94" s="8">
        <f t="shared" si="21"/>
        <v>1060</v>
      </c>
      <c r="Y94" s="7">
        <f t="shared" si="22"/>
        <v>7.0666666666666664</v>
      </c>
      <c r="Z94" s="2">
        <f t="shared" si="23"/>
        <v>7950</v>
      </c>
      <c r="AA94" s="2">
        <f t="shared" si="24"/>
        <v>1855</v>
      </c>
      <c r="AB94" s="2">
        <f t="shared" si="25"/>
        <v>17225</v>
      </c>
      <c r="AC94" s="6">
        <f t="shared" si="26"/>
        <v>1550.25</v>
      </c>
      <c r="AD94" s="6">
        <f t="shared" si="27"/>
        <v>413.40000000000003</v>
      </c>
      <c r="AE94" s="6">
        <f t="shared" si="28"/>
        <v>3818.65</v>
      </c>
      <c r="AF94" s="5">
        <f t="shared" si="29"/>
        <v>25.457666666666668</v>
      </c>
    </row>
    <row r="95" spans="1:32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456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27800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527.15256344800241</v>
      </c>
      <c r="W95" s="9">
        <f t="shared" si="20"/>
        <v>3.5143504229866829</v>
      </c>
      <c r="X95" s="8">
        <f t="shared" si="21"/>
        <v>1112</v>
      </c>
      <c r="Y95" s="7">
        <f t="shared" si="22"/>
        <v>7.4133333333333331</v>
      </c>
      <c r="Z95" s="2">
        <f t="shared" si="23"/>
        <v>8340</v>
      </c>
      <c r="AA95" s="2">
        <f t="shared" si="24"/>
        <v>1946</v>
      </c>
      <c r="AB95" s="2">
        <f t="shared" si="25"/>
        <v>18070</v>
      </c>
      <c r="AC95" s="6">
        <f t="shared" si="26"/>
        <v>1626.3</v>
      </c>
      <c r="AD95" s="6">
        <f t="shared" si="27"/>
        <v>433.68</v>
      </c>
      <c r="AE95" s="6">
        <f t="shared" si="28"/>
        <v>4005.98</v>
      </c>
      <c r="AF95" s="5">
        <f t="shared" si="29"/>
        <v>26.706533333333333</v>
      </c>
    </row>
    <row r="96" spans="1:32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456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34100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646.61519473298131</v>
      </c>
      <c r="W96" s="9">
        <f t="shared" si="20"/>
        <v>4.3107679648865425</v>
      </c>
      <c r="X96" s="8">
        <f t="shared" si="21"/>
        <v>1364</v>
      </c>
      <c r="Y96" s="7">
        <f t="shared" si="22"/>
        <v>9.0933333333333337</v>
      </c>
      <c r="Z96" s="2">
        <f t="shared" si="23"/>
        <v>10230</v>
      </c>
      <c r="AA96" s="2">
        <f t="shared" si="24"/>
        <v>2387</v>
      </c>
      <c r="AB96" s="2">
        <f t="shared" si="25"/>
        <v>22165</v>
      </c>
      <c r="AC96" s="6">
        <f t="shared" si="26"/>
        <v>1994.85</v>
      </c>
      <c r="AD96" s="6">
        <f t="shared" si="27"/>
        <v>531.96</v>
      </c>
      <c r="AE96" s="6">
        <f t="shared" si="28"/>
        <v>4913.8100000000004</v>
      </c>
      <c r="AF96" s="5">
        <f t="shared" si="29"/>
        <v>32.758733333333339</v>
      </c>
    </row>
    <row r="97" spans="1:32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456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42200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800.21000638509713</v>
      </c>
      <c r="W97" s="9">
        <f t="shared" si="20"/>
        <v>5.3347333759006474</v>
      </c>
      <c r="X97" s="8">
        <f t="shared" si="21"/>
        <v>1688</v>
      </c>
      <c r="Y97" s="7">
        <f t="shared" si="22"/>
        <v>11.253333333333334</v>
      </c>
      <c r="Z97" s="2">
        <f t="shared" si="23"/>
        <v>12660</v>
      </c>
      <c r="AA97" s="2">
        <f t="shared" si="24"/>
        <v>2954</v>
      </c>
      <c r="AB97" s="2">
        <f t="shared" si="25"/>
        <v>27430</v>
      </c>
      <c r="AC97" s="6">
        <f t="shared" si="26"/>
        <v>2468.6999999999998</v>
      </c>
      <c r="AD97" s="6">
        <f t="shared" si="27"/>
        <v>658.32</v>
      </c>
      <c r="AE97" s="6">
        <f t="shared" si="28"/>
        <v>6081.0199999999995</v>
      </c>
      <c r="AF97" s="5">
        <f t="shared" si="29"/>
        <v>40.54013333333333</v>
      </c>
    </row>
    <row r="98" spans="1:32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456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37100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703.50216201154274</v>
      </c>
      <c r="W98" s="9">
        <f t="shared" si="20"/>
        <v>4.6900144134102852</v>
      </c>
      <c r="X98" s="8">
        <f t="shared" si="21"/>
        <v>1484</v>
      </c>
      <c r="Y98" s="7">
        <f t="shared" si="22"/>
        <v>9.8933333333333326</v>
      </c>
      <c r="Z98" s="2">
        <f t="shared" si="23"/>
        <v>11130</v>
      </c>
      <c r="AA98" s="2">
        <f t="shared" si="24"/>
        <v>2597</v>
      </c>
      <c r="AB98" s="2">
        <f t="shared" si="25"/>
        <v>24115</v>
      </c>
      <c r="AC98" s="6">
        <f t="shared" si="26"/>
        <v>2170.35</v>
      </c>
      <c r="AD98" s="6">
        <f t="shared" si="27"/>
        <v>578.76</v>
      </c>
      <c r="AE98" s="6">
        <f t="shared" si="28"/>
        <v>5346.1100000000006</v>
      </c>
      <c r="AF98" s="5">
        <f t="shared" si="29"/>
        <v>35.640733333333337</v>
      </c>
    </row>
    <row r="99" spans="1:32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456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44700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847.61581245056493</v>
      </c>
      <c r="W99" s="9">
        <f t="shared" si="20"/>
        <v>5.6507720830037664</v>
      </c>
      <c r="X99" s="8">
        <f t="shared" si="21"/>
        <v>1788</v>
      </c>
      <c r="Y99" s="7">
        <f t="shared" si="22"/>
        <v>11.92</v>
      </c>
      <c r="Z99" s="2">
        <f t="shared" si="23"/>
        <v>13410</v>
      </c>
      <c r="AA99" s="2">
        <f t="shared" si="24"/>
        <v>3129</v>
      </c>
      <c r="AB99" s="2">
        <f t="shared" si="25"/>
        <v>29055</v>
      </c>
      <c r="AC99" s="6">
        <f t="shared" si="26"/>
        <v>2614.9499999999998</v>
      </c>
      <c r="AD99" s="6">
        <f t="shared" si="27"/>
        <v>697.32</v>
      </c>
      <c r="AE99" s="6">
        <f t="shared" si="28"/>
        <v>6441.2699999999995</v>
      </c>
      <c r="AF99" s="5">
        <f t="shared" si="29"/>
        <v>42.941799999999994</v>
      </c>
    </row>
    <row r="100" spans="1:32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456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52600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997.41815961744339</v>
      </c>
      <c r="W100" s="9">
        <f t="shared" si="20"/>
        <v>6.649454397449623</v>
      </c>
      <c r="X100" s="8">
        <f t="shared" si="21"/>
        <v>2104</v>
      </c>
      <c r="Y100" s="7">
        <f t="shared" si="22"/>
        <v>14.026666666666667</v>
      </c>
      <c r="Z100" s="2">
        <f t="shared" si="23"/>
        <v>15780</v>
      </c>
      <c r="AA100" s="2">
        <f t="shared" si="24"/>
        <v>3682</v>
      </c>
      <c r="AB100" s="2">
        <f t="shared" si="25"/>
        <v>34190</v>
      </c>
      <c r="AC100" s="6">
        <f t="shared" si="26"/>
        <v>3077.1</v>
      </c>
      <c r="AD100" s="6">
        <f t="shared" si="27"/>
        <v>820.56000000000006</v>
      </c>
      <c r="AE100" s="6">
        <f t="shared" si="28"/>
        <v>7579.6600000000008</v>
      </c>
      <c r="AF100" s="5">
        <f t="shared" si="29"/>
        <v>50.531066666666675</v>
      </c>
    </row>
    <row r="101" spans="1:32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456</v>
      </c>
      <c r="E101" s="160" t="s">
        <v>493</v>
      </c>
      <c r="F101" s="160" t="s">
        <v>25</v>
      </c>
      <c r="G101" s="160" t="str">
        <f t="shared" si="16"/>
        <v>Cultivate Ridge Till 8R-30</v>
      </c>
      <c r="H101" s="30">
        <v>25000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709.16250718901722</v>
      </c>
      <c r="W101" s="9">
        <f t="shared" si="20"/>
        <v>3.5458125359450863</v>
      </c>
      <c r="X101" s="8">
        <f t="shared" si="21"/>
        <v>2395.8333333333335</v>
      </c>
      <c r="Y101" s="7">
        <f t="shared" si="22"/>
        <v>11.979166666666668</v>
      </c>
      <c r="Z101" s="2">
        <f t="shared" si="23"/>
        <v>6250</v>
      </c>
      <c r="AA101" s="2">
        <f t="shared" si="24"/>
        <v>1562.5</v>
      </c>
      <c r="AB101" s="2">
        <f t="shared" si="25"/>
        <v>15625</v>
      </c>
      <c r="AC101" s="6">
        <f t="shared" si="26"/>
        <v>1406.25</v>
      </c>
      <c r="AD101" s="6">
        <f t="shared" si="27"/>
        <v>375</v>
      </c>
      <c r="AE101" s="6">
        <f t="shared" si="28"/>
        <v>3343.75</v>
      </c>
      <c r="AF101" s="5">
        <f t="shared" si="29"/>
        <v>16.71875</v>
      </c>
    </row>
    <row r="102" spans="1:32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456</v>
      </c>
      <c r="E102" s="160" t="s">
        <v>495</v>
      </c>
      <c r="F102" s="160" t="s">
        <v>6</v>
      </c>
      <c r="G102" s="160" t="str">
        <f t="shared" si="16"/>
        <v>Cultivate Ridge Till 12R-30</v>
      </c>
      <c r="H102" s="30">
        <v>35400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1004.1741101796484</v>
      </c>
      <c r="W102" s="9">
        <f t="shared" si="20"/>
        <v>5.0208705508982421</v>
      </c>
      <c r="X102" s="8">
        <f t="shared" si="21"/>
        <v>3392.5</v>
      </c>
      <c r="Y102" s="7">
        <f t="shared" si="22"/>
        <v>16.962499999999999</v>
      </c>
      <c r="Z102" s="2">
        <f t="shared" si="23"/>
        <v>8850</v>
      </c>
      <c r="AA102" s="2">
        <f t="shared" si="24"/>
        <v>2212.5</v>
      </c>
      <c r="AB102" s="2">
        <f t="shared" si="25"/>
        <v>22125</v>
      </c>
      <c r="AC102" s="6">
        <f t="shared" si="26"/>
        <v>1991.25</v>
      </c>
      <c r="AD102" s="6">
        <f t="shared" si="27"/>
        <v>531</v>
      </c>
      <c r="AE102" s="6">
        <f t="shared" si="28"/>
        <v>4734.75</v>
      </c>
      <c r="AF102" s="5">
        <f t="shared" si="29"/>
        <v>23.673749999999998</v>
      </c>
    </row>
    <row r="103" spans="1:32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456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27800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788.5887079941873</v>
      </c>
      <c r="W103" s="9">
        <f t="shared" si="20"/>
        <v>3.9429435399709365</v>
      </c>
      <c r="X103" s="8">
        <f t="shared" si="21"/>
        <v>1668</v>
      </c>
      <c r="Y103" s="7">
        <f t="shared" si="22"/>
        <v>8.34</v>
      </c>
      <c r="Z103" s="2">
        <f t="shared" si="23"/>
        <v>8340</v>
      </c>
      <c r="AA103" s="2">
        <f t="shared" si="24"/>
        <v>1946</v>
      </c>
      <c r="AB103" s="2">
        <f t="shared" si="25"/>
        <v>18070</v>
      </c>
      <c r="AC103" s="6">
        <f t="shared" si="26"/>
        <v>1626.3</v>
      </c>
      <c r="AD103" s="6">
        <f t="shared" si="27"/>
        <v>433.68</v>
      </c>
      <c r="AE103" s="6">
        <f t="shared" si="28"/>
        <v>4005.98</v>
      </c>
      <c r="AF103" s="5">
        <f t="shared" si="29"/>
        <v>20.029900000000001</v>
      </c>
    </row>
    <row r="104" spans="1:32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456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43600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1067.1654604850621</v>
      </c>
      <c r="W104" s="9">
        <f t="shared" si="20"/>
        <v>5.9286970026947898</v>
      </c>
      <c r="X104" s="8">
        <f t="shared" si="21"/>
        <v>2616</v>
      </c>
      <c r="Y104" s="7">
        <f t="shared" si="22"/>
        <v>14.533333333333333</v>
      </c>
      <c r="Z104" s="2">
        <f t="shared" si="23"/>
        <v>13080</v>
      </c>
      <c r="AA104" s="2">
        <f t="shared" si="24"/>
        <v>3052</v>
      </c>
      <c r="AB104" s="2">
        <f t="shared" si="25"/>
        <v>28340</v>
      </c>
      <c r="AC104" s="6">
        <f t="shared" si="26"/>
        <v>2550.6</v>
      </c>
      <c r="AD104" s="6">
        <f t="shared" si="27"/>
        <v>680.16</v>
      </c>
      <c r="AE104" s="6">
        <f t="shared" si="28"/>
        <v>6282.76</v>
      </c>
      <c r="AF104" s="5">
        <f t="shared" si="29"/>
        <v>34.904222222222224</v>
      </c>
    </row>
    <row r="105" spans="1:32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456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48500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1375.7752639466935</v>
      </c>
      <c r="W105" s="9">
        <f t="shared" si="20"/>
        <v>6.8788763197334672</v>
      </c>
      <c r="X105" s="8">
        <f t="shared" si="21"/>
        <v>2910</v>
      </c>
      <c r="Y105" s="7">
        <f t="shared" si="22"/>
        <v>14.55</v>
      </c>
      <c r="Z105" s="2">
        <f t="shared" si="23"/>
        <v>14550</v>
      </c>
      <c r="AA105" s="2">
        <f t="shared" si="24"/>
        <v>3395</v>
      </c>
      <c r="AB105" s="2">
        <f t="shared" si="25"/>
        <v>31525</v>
      </c>
      <c r="AC105" s="6">
        <f t="shared" si="26"/>
        <v>2837.25</v>
      </c>
      <c r="AD105" s="6">
        <f t="shared" si="27"/>
        <v>756.6</v>
      </c>
      <c r="AE105" s="6">
        <f t="shared" si="28"/>
        <v>6988.85</v>
      </c>
      <c r="AF105" s="5">
        <f t="shared" si="29"/>
        <v>34.944250000000004</v>
      </c>
    </row>
    <row r="106" spans="1:32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456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1452.3648147231074</v>
      </c>
      <c r="W106" s="9">
        <f t="shared" si="20"/>
        <v>7.2618240736155375</v>
      </c>
      <c r="X106" s="8">
        <f t="shared" si="21"/>
        <v>3072</v>
      </c>
      <c r="Y106" s="7">
        <f t="shared" si="22"/>
        <v>15.36</v>
      </c>
      <c r="Z106" s="2">
        <f t="shared" si="23"/>
        <v>15360</v>
      </c>
      <c r="AA106" s="2">
        <f t="shared" si="24"/>
        <v>3584</v>
      </c>
      <c r="AB106" s="2">
        <f t="shared" si="25"/>
        <v>33280</v>
      </c>
      <c r="AC106" s="6">
        <f t="shared" si="26"/>
        <v>2995.2</v>
      </c>
      <c r="AD106" s="6">
        <f t="shared" si="27"/>
        <v>798.72</v>
      </c>
      <c r="AE106" s="6">
        <f t="shared" si="28"/>
        <v>7377.92</v>
      </c>
      <c r="AF106" s="5">
        <f t="shared" si="29"/>
        <v>36.889600000000002</v>
      </c>
    </row>
    <row r="107" spans="1:32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456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56800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1611.2172163334474</v>
      </c>
      <c r="W107" s="9">
        <f t="shared" si="20"/>
        <v>8.0560860816672371</v>
      </c>
      <c r="X107" s="8">
        <f t="shared" si="21"/>
        <v>3408</v>
      </c>
      <c r="Y107" s="7">
        <f t="shared" si="22"/>
        <v>17.04</v>
      </c>
      <c r="Z107" s="2">
        <f t="shared" si="23"/>
        <v>17040</v>
      </c>
      <c r="AA107" s="2">
        <f t="shared" si="24"/>
        <v>3976</v>
      </c>
      <c r="AB107" s="2">
        <f t="shared" si="25"/>
        <v>36920</v>
      </c>
      <c r="AC107" s="6">
        <f t="shared" si="26"/>
        <v>3322.7999999999997</v>
      </c>
      <c r="AD107" s="6">
        <f t="shared" si="27"/>
        <v>886.08</v>
      </c>
      <c r="AE107" s="6">
        <f t="shared" si="28"/>
        <v>8184.8799999999992</v>
      </c>
      <c r="AF107" s="5">
        <f t="shared" si="29"/>
        <v>40.924399999999999</v>
      </c>
    </row>
    <row r="108" spans="1:32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456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21800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533.58273024253106</v>
      </c>
      <c r="W108" s="9">
        <f t="shared" si="20"/>
        <v>2.9643485013473949</v>
      </c>
      <c r="X108" s="8">
        <f t="shared" si="21"/>
        <v>1090</v>
      </c>
      <c r="Y108" s="7">
        <f t="shared" si="22"/>
        <v>6.0555555555555554</v>
      </c>
      <c r="Z108" s="2">
        <f t="shared" si="23"/>
        <v>6540</v>
      </c>
      <c r="AA108" s="2">
        <f t="shared" si="24"/>
        <v>1526</v>
      </c>
      <c r="AB108" s="2">
        <f t="shared" si="25"/>
        <v>14170</v>
      </c>
      <c r="AC108" s="6">
        <f t="shared" si="26"/>
        <v>1275.3</v>
      </c>
      <c r="AD108" s="6">
        <f t="shared" si="27"/>
        <v>340.08</v>
      </c>
      <c r="AE108" s="6">
        <f t="shared" si="28"/>
        <v>3141.38</v>
      </c>
      <c r="AF108" s="5">
        <f t="shared" si="29"/>
        <v>17.452111111111112</v>
      </c>
    </row>
    <row r="109" spans="1:32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456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37700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922.75545551116613</v>
      </c>
      <c r="W109" s="9">
        <f t="shared" si="20"/>
        <v>5.1264191972842559</v>
      </c>
      <c r="X109" s="8">
        <f t="shared" si="21"/>
        <v>1885</v>
      </c>
      <c r="Y109" s="7">
        <f t="shared" si="22"/>
        <v>10.472222222222221</v>
      </c>
      <c r="Z109" s="2">
        <f t="shared" si="23"/>
        <v>11310</v>
      </c>
      <c r="AA109" s="2">
        <f t="shared" si="24"/>
        <v>2639</v>
      </c>
      <c r="AB109" s="2">
        <f t="shared" si="25"/>
        <v>24505</v>
      </c>
      <c r="AC109" s="6">
        <f t="shared" si="26"/>
        <v>2205.4499999999998</v>
      </c>
      <c r="AD109" s="6">
        <f t="shared" si="27"/>
        <v>588.12</v>
      </c>
      <c r="AE109" s="6">
        <f t="shared" si="28"/>
        <v>5432.57</v>
      </c>
      <c r="AF109" s="5">
        <f t="shared" si="29"/>
        <v>30.180944444444442</v>
      </c>
    </row>
    <row r="110" spans="1:32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456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42600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1042.6891884555882</v>
      </c>
      <c r="W110" s="9">
        <f t="shared" si="20"/>
        <v>5.7927177136421566</v>
      </c>
      <c r="X110" s="8">
        <f t="shared" si="21"/>
        <v>2130</v>
      </c>
      <c r="Y110" s="7">
        <f t="shared" si="22"/>
        <v>11.833333333333334</v>
      </c>
      <c r="Z110" s="2">
        <f t="shared" si="23"/>
        <v>12780</v>
      </c>
      <c r="AA110" s="2">
        <f t="shared" si="24"/>
        <v>2982</v>
      </c>
      <c r="AB110" s="2">
        <f t="shared" si="25"/>
        <v>27690</v>
      </c>
      <c r="AC110" s="6">
        <f t="shared" si="26"/>
        <v>2492.1</v>
      </c>
      <c r="AD110" s="6">
        <f t="shared" si="27"/>
        <v>664.56000000000006</v>
      </c>
      <c r="AE110" s="6">
        <f t="shared" si="28"/>
        <v>6138.6600000000008</v>
      </c>
      <c r="AF110" s="5">
        <f t="shared" si="29"/>
        <v>34.103666666666669</v>
      </c>
    </row>
    <row r="111" spans="1:32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456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45200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1106.3274957322205</v>
      </c>
      <c r="W111" s="9">
        <f t="shared" si="20"/>
        <v>6.1462638651790034</v>
      </c>
      <c r="X111" s="8">
        <f t="shared" si="21"/>
        <v>2260</v>
      </c>
      <c r="Y111" s="7">
        <f t="shared" si="22"/>
        <v>12.555555555555555</v>
      </c>
      <c r="Z111" s="2">
        <f t="shared" si="23"/>
        <v>13560</v>
      </c>
      <c r="AA111" s="2">
        <f t="shared" si="24"/>
        <v>3164</v>
      </c>
      <c r="AB111" s="2">
        <f t="shared" si="25"/>
        <v>29380</v>
      </c>
      <c r="AC111" s="6">
        <f t="shared" si="26"/>
        <v>2644.2</v>
      </c>
      <c r="AD111" s="6">
        <f t="shared" si="27"/>
        <v>705.12</v>
      </c>
      <c r="AE111" s="6">
        <f t="shared" si="28"/>
        <v>6513.32</v>
      </c>
      <c r="AF111" s="5">
        <f t="shared" si="29"/>
        <v>36.185111111111112</v>
      </c>
    </row>
    <row r="112" spans="1:32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456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50800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1243.3946190972742</v>
      </c>
      <c r="W112" s="9">
        <f t="shared" si="20"/>
        <v>6.9077478838737454</v>
      </c>
      <c r="X112" s="8">
        <f t="shared" si="21"/>
        <v>2540</v>
      </c>
      <c r="Y112" s="7">
        <f t="shared" si="22"/>
        <v>14.111111111111111</v>
      </c>
      <c r="Z112" s="2">
        <f t="shared" si="23"/>
        <v>15240</v>
      </c>
      <c r="AA112" s="2">
        <f t="shared" si="24"/>
        <v>3556</v>
      </c>
      <c r="AB112" s="2">
        <f t="shared" si="25"/>
        <v>33020</v>
      </c>
      <c r="AC112" s="6">
        <f t="shared" si="26"/>
        <v>2971.7999999999997</v>
      </c>
      <c r="AD112" s="6">
        <f t="shared" si="27"/>
        <v>792.48</v>
      </c>
      <c r="AE112" s="6">
        <f t="shared" si="28"/>
        <v>7320.2799999999988</v>
      </c>
      <c r="AF112" s="5">
        <f t="shared" si="29"/>
        <v>40.668222222222212</v>
      </c>
    </row>
    <row r="113" spans="1:32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456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99500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2435.3890669326533</v>
      </c>
      <c r="W113" s="9">
        <f t="shared" si="20"/>
        <v>13.529939260736963</v>
      </c>
      <c r="X113" s="8">
        <f t="shared" si="21"/>
        <v>4975</v>
      </c>
      <c r="Y113" s="7">
        <f t="shared" si="22"/>
        <v>27.638888888888889</v>
      </c>
      <c r="Z113" s="2">
        <f t="shared" si="23"/>
        <v>29850</v>
      </c>
      <c r="AA113" s="2">
        <f t="shared" si="24"/>
        <v>6965</v>
      </c>
      <c r="AB113" s="2">
        <f t="shared" si="25"/>
        <v>64675</v>
      </c>
      <c r="AC113" s="6">
        <f t="shared" si="26"/>
        <v>5820.75</v>
      </c>
      <c r="AD113" s="6">
        <f t="shared" si="27"/>
        <v>1552.2</v>
      </c>
      <c r="AE113" s="6">
        <f t="shared" si="28"/>
        <v>14337.95</v>
      </c>
      <c r="AF113" s="5">
        <f t="shared" si="29"/>
        <v>79.655277777777783</v>
      </c>
    </row>
    <row r="114" spans="1:32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456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14100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345.1154356155821</v>
      </c>
      <c r="W114" s="9">
        <f t="shared" si="20"/>
        <v>1.9173079756421227</v>
      </c>
      <c r="X114" s="8">
        <f t="shared" si="21"/>
        <v>705</v>
      </c>
      <c r="Y114" s="7">
        <f t="shared" si="22"/>
        <v>3.9166666666666665</v>
      </c>
      <c r="Z114" s="2">
        <f t="shared" si="23"/>
        <v>4230</v>
      </c>
      <c r="AA114" s="2">
        <f t="shared" si="24"/>
        <v>987</v>
      </c>
      <c r="AB114" s="2">
        <f t="shared" si="25"/>
        <v>9165</v>
      </c>
      <c r="AC114" s="6">
        <f t="shared" si="26"/>
        <v>824.85</v>
      </c>
      <c r="AD114" s="6">
        <f t="shared" si="27"/>
        <v>219.96</v>
      </c>
      <c r="AE114" s="6">
        <f t="shared" si="28"/>
        <v>2031.81</v>
      </c>
      <c r="AF114" s="5">
        <f t="shared" si="29"/>
        <v>11.287833333333333</v>
      </c>
    </row>
    <row r="115" spans="1:32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456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40400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988.84138999074571</v>
      </c>
      <c r="W115" s="9">
        <f t="shared" si="20"/>
        <v>5.4935632777263654</v>
      </c>
      <c r="X115" s="8">
        <f t="shared" si="21"/>
        <v>2020</v>
      </c>
      <c r="Y115" s="7">
        <f t="shared" si="22"/>
        <v>11.222222222222221</v>
      </c>
      <c r="Z115" s="2">
        <f t="shared" si="23"/>
        <v>12120</v>
      </c>
      <c r="AA115" s="2">
        <f t="shared" si="24"/>
        <v>2828</v>
      </c>
      <c r="AB115" s="2">
        <f t="shared" si="25"/>
        <v>26260</v>
      </c>
      <c r="AC115" s="6">
        <f t="shared" si="26"/>
        <v>2363.4</v>
      </c>
      <c r="AD115" s="6">
        <f t="shared" si="27"/>
        <v>630.24</v>
      </c>
      <c r="AE115" s="6">
        <f t="shared" si="28"/>
        <v>5821.6399999999994</v>
      </c>
      <c r="AF115" s="5">
        <f t="shared" si="29"/>
        <v>32.342444444444439</v>
      </c>
    </row>
    <row r="116" spans="1:32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456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4910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139.279516411923</v>
      </c>
      <c r="W116" s="9">
        <f t="shared" si="20"/>
        <v>0.69639758205961499</v>
      </c>
      <c r="X116" s="8">
        <f t="shared" si="21"/>
        <v>392.8</v>
      </c>
      <c r="Y116" s="7">
        <f t="shared" si="22"/>
        <v>1.964</v>
      </c>
      <c r="Z116" s="2">
        <f t="shared" si="23"/>
        <v>1473</v>
      </c>
      <c r="AA116" s="2">
        <f t="shared" si="24"/>
        <v>343.7</v>
      </c>
      <c r="AB116" s="2">
        <f t="shared" si="25"/>
        <v>3191.5</v>
      </c>
      <c r="AC116" s="6">
        <f t="shared" si="26"/>
        <v>287.23500000000001</v>
      </c>
      <c r="AD116" s="6">
        <f t="shared" si="27"/>
        <v>76.596000000000004</v>
      </c>
      <c r="AE116" s="6">
        <f t="shared" si="28"/>
        <v>707.53099999999995</v>
      </c>
      <c r="AF116" s="5">
        <f t="shared" si="29"/>
        <v>3.5376549999999995</v>
      </c>
    </row>
    <row r="117" spans="1:32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456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4910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139.279516411923</v>
      </c>
      <c r="W117" s="9">
        <f t="shared" si="20"/>
        <v>0.69639758205961499</v>
      </c>
      <c r="X117" s="8">
        <f t="shared" si="21"/>
        <v>392.8</v>
      </c>
      <c r="Y117" s="7">
        <f t="shared" si="22"/>
        <v>1.964</v>
      </c>
      <c r="Z117" s="2">
        <f t="shared" si="23"/>
        <v>1473</v>
      </c>
      <c r="AA117" s="2">
        <f t="shared" si="24"/>
        <v>343.7</v>
      </c>
      <c r="AB117" s="2">
        <f t="shared" si="25"/>
        <v>3191.5</v>
      </c>
      <c r="AC117" s="6">
        <f t="shared" si="26"/>
        <v>287.23500000000001</v>
      </c>
      <c r="AD117" s="6">
        <f t="shared" si="27"/>
        <v>76.596000000000004</v>
      </c>
      <c r="AE117" s="6">
        <f t="shared" si="28"/>
        <v>707.53099999999995</v>
      </c>
      <c r="AF117" s="5">
        <f t="shared" si="29"/>
        <v>3.5376549999999995</v>
      </c>
    </row>
    <row r="118" spans="1:32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456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13500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255.99135275352634</v>
      </c>
      <c r="W118" s="9">
        <f t="shared" si="20"/>
        <v>1.7066090183568423</v>
      </c>
      <c r="X118" s="8">
        <f t="shared" si="21"/>
        <v>1350</v>
      </c>
      <c r="Y118" s="7">
        <f t="shared" si="22"/>
        <v>9</v>
      </c>
      <c r="Z118" s="2">
        <f t="shared" si="23"/>
        <v>5400</v>
      </c>
      <c r="AA118" s="2">
        <f t="shared" si="24"/>
        <v>1012.5</v>
      </c>
      <c r="AB118" s="2">
        <f t="shared" si="25"/>
        <v>9450</v>
      </c>
      <c r="AC118" s="6">
        <f t="shared" si="26"/>
        <v>850.5</v>
      </c>
      <c r="AD118" s="6">
        <f t="shared" si="27"/>
        <v>226.8</v>
      </c>
      <c r="AE118" s="6">
        <f t="shared" si="28"/>
        <v>2089.8000000000002</v>
      </c>
      <c r="AF118" s="5">
        <f t="shared" si="29"/>
        <v>13.932</v>
      </c>
    </row>
    <row r="119" spans="1:32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456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16300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309.08585554685033</v>
      </c>
      <c r="W119" s="9">
        <f t="shared" si="20"/>
        <v>2.0605723703123355</v>
      </c>
      <c r="X119" s="8">
        <f t="shared" si="21"/>
        <v>1630</v>
      </c>
      <c r="Y119" s="7">
        <f t="shared" si="22"/>
        <v>10.866666666666667</v>
      </c>
      <c r="Z119" s="2">
        <f t="shared" si="23"/>
        <v>6520</v>
      </c>
      <c r="AA119" s="2">
        <f t="shared" si="24"/>
        <v>1222.5</v>
      </c>
      <c r="AB119" s="2">
        <f t="shared" si="25"/>
        <v>11410</v>
      </c>
      <c r="AC119" s="6">
        <f t="shared" si="26"/>
        <v>1026.8999999999999</v>
      </c>
      <c r="AD119" s="6">
        <f t="shared" si="27"/>
        <v>273.84000000000003</v>
      </c>
      <c r="AE119" s="6">
        <f t="shared" si="28"/>
        <v>2523.2399999999998</v>
      </c>
      <c r="AF119" s="5">
        <f t="shared" si="29"/>
        <v>16.8216</v>
      </c>
    </row>
    <row r="120" spans="1:32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456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14500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274.95367517971351</v>
      </c>
      <c r="W120" s="9">
        <f t="shared" si="20"/>
        <v>1.8330245011980901</v>
      </c>
      <c r="X120" s="8">
        <f t="shared" si="21"/>
        <v>1450</v>
      </c>
      <c r="Y120" s="7">
        <f t="shared" si="22"/>
        <v>9.6666666666666661</v>
      </c>
      <c r="Z120" s="2">
        <f t="shared" si="23"/>
        <v>5800</v>
      </c>
      <c r="AA120" s="2">
        <f t="shared" si="24"/>
        <v>1087.5</v>
      </c>
      <c r="AB120" s="2">
        <f t="shared" si="25"/>
        <v>10150</v>
      </c>
      <c r="AC120" s="6">
        <f t="shared" si="26"/>
        <v>913.5</v>
      </c>
      <c r="AD120" s="6">
        <f t="shared" si="27"/>
        <v>243.6</v>
      </c>
      <c r="AE120" s="6">
        <f t="shared" si="28"/>
        <v>2244.6</v>
      </c>
      <c r="AF120" s="5">
        <f t="shared" si="29"/>
        <v>14.963999999999999</v>
      </c>
    </row>
    <row r="121" spans="1:32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456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15200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288.22730087804445</v>
      </c>
      <c r="W121" s="9">
        <f t="shared" si="20"/>
        <v>1.921515339186963</v>
      </c>
      <c r="X121" s="8">
        <f t="shared" si="21"/>
        <v>1520</v>
      </c>
      <c r="Y121" s="7">
        <f t="shared" si="22"/>
        <v>10.133333333333333</v>
      </c>
      <c r="Z121" s="2">
        <f t="shared" si="23"/>
        <v>6080</v>
      </c>
      <c r="AA121" s="2">
        <f t="shared" si="24"/>
        <v>1140</v>
      </c>
      <c r="AB121" s="2">
        <f t="shared" si="25"/>
        <v>10640</v>
      </c>
      <c r="AC121" s="6">
        <f t="shared" si="26"/>
        <v>957.59999999999991</v>
      </c>
      <c r="AD121" s="6">
        <f t="shared" si="27"/>
        <v>255.36</v>
      </c>
      <c r="AE121" s="6">
        <f t="shared" si="28"/>
        <v>2352.96</v>
      </c>
      <c r="AF121" s="5">
        <f t="shared" si="29"/>
        <v>15.686400000000001</v>
      </c>
    </row>
    <row r="122" spans="1:32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456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17300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328.04817797303741</v>
      </c>
      <c r="W122" s="9">
        <f t="shared" si="20"/>
        <v>2.1869878531535827</v>
      </c>
      <c r="X122" s="8">
        <f t="shared" si="21"/>
        <v>1730</v>
      </c>
      <c r="Y122" s="7">
        <f t="shared" si="22"/>
        <v>11.533333333333333</v>
      </c>
      <c r="Z122" s="2">
        <f t="shared" si="23"/>
        <v>6920</v>
      </c>
      <c r="AA122" s="2">
        <f t="shared" si="24"/>
        <v>1297.5</v>
      </c>
      <c r="AB122" s="2">
        <f t="shared" si="25"/>
        <v>12110</v>
      </c>
      <c r="AC122" s="6">
        <f t="shared" si="26"/>
        <v>1089.8999999999999</v>
      </c>
      <c r="AD122" s="6">
        <f t="shared" si="27"/>
        <v>290.64</v>
      </c>
      <c r="AE122" s="6">
        <f t="shared" si="28"/>
        <v>2678.0399999999995</v>
      </c>
      <c r="AF122" s="5">
        <f t="shared" si="29"/>
        <v>17.853599999999997</v>
      </c>
    </row>
    <row r="123" spans="1:32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456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18600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352.69919712708071</v>
      </c>
      <c r="W123" s="9">
        <f t="shared" si="20"/>
        <v>2.3513279808472047</v>
      </c>
      <c r="X123" s="8">
        <f t="shared" si="21"/>
        <v>1860</v>
      </c>
      <c r="Y123" s="7">
        <f t="shared" si="22"/>
        <v>12.4</v>
      </c>
      <c r="Z123" s="2">
        <f t="shared" si="23"/>
        <v>7440</v>
      </c>
      <c r="AA123" s="2">
        <f t="shared" si="24"/>
        <v>1395</v>
      </c>
      <c r="AB123" s="2">
        <f t="shared" si="25"/>
        <v>13020</v>
      </c>
      <c r="AC123" s="6">
        <f t="shared" si="26"/>
        <v>1171.8</v>
      </c>
      <c r="AD123" s="6">
        <f t="shared" si="27"/>
        <v>312.48</v>
      </c>
      <c r="AE123" s="6">
        <f t="shared" si="28"/>
        <v>2879.28</v>
      </c>
      <c r="AF123" s="5">
        <f t="shared" si="29"/>
        <v>19.1952</v>
      </c>
    </row>
    <row r="124" spans="1:32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456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19400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367.86905506803043</v>
      </c>
      <c r="W124" s="9">
        <f t="shared" si="20"/>
        <v>2.452460367120203</v>
      </c>
      <c r="X124" s="8">
        <f t="shared" si="21"/>
        <v>1940</v>
      </c>
      <c r="Y124" s="7">
        <f t="shared" si="22"/>
        <v>12.933333333333334</v>
      </c>
      <c r="Z124" s="2">
        <f t="shared" si="23"/>
        <v>7760</v>
      </c>
      <c r="AA124" s="2">
        <f t="shared" si="24"/>
        <v>1455</v>
      </c>
      <c r="AB124" s="2">
        <f t="shared" si="25"/>
        <v>13580</v>
      </c>
      <c r="AC124" s="6">
        <f t="shared" si="26"/>
        <v>1222.2</v>
      </c>
      <c r="AD124" s="6">
        <f t="shared" si="27"/>
        <v>325.92</v>
      </c>
      <c r="AE124" s="6">
        <f t="shared" si="28"/>
        <v>3003.12</v>
      </c>
      <c r="AF124" s="5">
        <f t="shared" si="29"/>
        <v>20.020799999999998</v>
      </c>
    </row>
    <row r="125" spans="1:32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456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20300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384.93514525159884</v>
      </c>
      <c r="W125" s="9">
        <f t="shared" si="20"/>
        <v>2.5662343016773255</v>
      </c>
      <c r="X125" s="8">
        <f t="shared" si="21"/>
        <v>2030</v>
      </c>
      <c r="Y125" s="7">
        <f t="shared" si="22"/>
        <v>13.533333333333333</v>
      </c>
      <c r="Z125" s="2">
        <f t="shared" si="23"/>
        <v>8120</v>
      </c>
      <c r="AA125" s="2">
        <f t="shared" si="24"/>
        <v>1522.5</v>
      </c>
      <c r="AB125" s="2">
        <f t="shared" si="25"/>
        <v>14210</v>
      </c>
      <c r="AC125" s="6">
        <f t="shared" si="26"/>
        <v>1278.8999999999999</v>
      </c>
      <c r="AD125" s="6">
        <f t="shared" si="27"/>
        <v>341.04</v>
      </c>
      <c r="AE125" s="6">
        <f t="shared" si="28"/>
        <v>3142.4399999999996</v>
      </c>
      <c r="AF125" s="5">
        <f t="shared" si="29"/>
        <v>20.949599999999997</v>
      </c>
    </row>
    <row r="126" spans="1:32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456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16900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320.46324900256258</v>
      </c>
      <c r="W126" s="9">
        <f t="shared" si="20"/>
        <v>2.136421660017084</v>
      </c>
      <c r="X126" s="8">
        <f t="shared" si="21"/>
        <v>1690</v>
      </c>
      <c r="Y126" s="7">
        <f t="shared" si="22"/>
        <v>11.266666666666667</v>
      </c>
      <c r="Z126" s="2">
        <f t="shared" si="23"/>
        <v>6760</v>
      </c>
      <c r="AA126" s="2">
        <f t="shared" si="24"/>
        <v>1267.5</v>
      </c>
      <c r="AB126" s="2">
        <f t="shared" si="25"/>
        <v>11830</v>
      </c>
      <c r="AC126" s="6">
        <f t="shared" si="26"/>
        <v>1064.7</v>
      </c>
      <c r="AD126" s="6">
        <f t="shared" si="27"/>
        <v>283.92</v>
      </c>
      <c r="AE126" s="6">
        <f t="shared" si="28"/>
        <v>2616.12</v>
      </c>
      <c r="AF126" s="5">
        <f t="shared" si="29"/>
        <v>17.440799999999999</v>
      </c>
    </row>
    <row r="127" spans="1:32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456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18500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350.80296488446197</v>
      </c>
      <c r="W127" s="9">
        <f t="shared" si="20"/>
        <v>2.3386864325630796</v>
      </c>
      <c r="X127" s="8">
        <f t="shared" si="21"/>
        <v>1850</v>
      </c>
      <c r="Y127" s="7">
        <f t="shared" si="22"/>
        <v>12.333333333333334</v>
      </c>
      <c r="Z127" s="2">
        <f t="shared" si="23"/>
        <v>7400</v>
      </c>
      <c r="AA127" s="2">
        <f t="shared" si="24"/>
        <v>1387.5</v>
      </c>
      <c r="AB127" s="2">
        <f t="shared" si="25"/>
        <v>12950</v>
      </c>
      <c r="AC127" s="6">
        <f t="shared" si="26"/>
        <v>1165.5</v>
      </c>
      <c r="AD127" s="6">
        <f t="shared" si="27"/>
        <v>310.8</v>
      </c>
      <c r="AE127" s="6">
        <f t="shared" si="28"/>
        <v>2863.8</v>
      </c>
      <c r="AF127" s="5">
        <f t="shared" si="29"/>
        <v>19.092000000000002</v>
      </c>
    </row>
    <row r="128" spans="1:32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456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60400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649.23317373864381</v>
      </c>
      <c r="W128" s="9">
        <f t="shared" si="20"/>
        <v>6.4923317373864382</v>
      </c>
      <c r="X128" s="8">
        <f t="shared" si="21"/>
        <v>1510</v>
      </c>
      <c r="Y128" s="7">
        <f t="shared" si="22"/>
        <v>15.1</v>
      </c>
      <c r="Z128" s="2">
        <f t="shared" si="23"/>
        <v>18120</v>
      </c>
      <c r="AA128" s="2">
        <f t="shared" si="24"/>
        <v>4228</v>
      </c>
      <c r="AB128" s="2">
        <f t="shared" si="25"/>
        <v>39260</v>
      </c>
      <c r="AC128" s="6">
        <f t="shared" si="26"/>
        <v>3533.4</v>
      </c>
      <c r="AD128" s="6">
        <f t="shared" si="27"/>
        <v>942.24</v>
      </c>
      <c r="AE128" s="6">
        <f t="shared" si="28"/>
        <v>8703.64</v>
      </c>
      <c r="AF128" s="5">
        <f t="shared" si="29"/>
        <v>87.0364</v>
      </c>
    </row>
    <row r="129" spans="1:32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456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70900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762.09655659056023</v>
      </c>
      <c r="W129" s="9">
        <f t="shared" si="20"/>
        <v>7.6209655659056024</v>
      </c>
      <c r="X129" s="8">
        <f t="shared" si="21"/>
        <v>1772.5</v>
      </c>
      <c r="Y129" s="7">
        <f t="shared" si="22"/>
        <v>17.725000000000001</v>
      </c>
      <c r="Z129" s="2">
        <f t="shared" si="23"/>
        <v>21270</v>
      </c>
      <c r="AA129" s="2">
        <f t="shared" si="24"/>
        <v>4963</v>
      </c>
      <c r="AB129" s="2">
        <f t="shared" si="25"/>
        <v>46085</v>
      </c>
      <c r="AC129" s="6">
        <f t="shared" si="26"/>
        <v>4147.6499999999996</v>
      </c>
      <c r="AD129" s="6">
        <f t="shared" si="27"/>
        <v>1106.04</v>
      </c>
      <c r="AE129" s="6">
        <f t="shared" si="28"/>
        <v>10216.689999999999</v>
      </c>
      <c r="AF129" s="5">
        <f t="shared" si="29"/>
        <v>102.16689999999998</v>
      </c>
    </row>
    <row r="130" spans="1:32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456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32200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346.11437407921073</v>
      </c>
      <c r="W130" s="9">
        <f t="shared" si="20"/>
        <v>3.4611437407921075</v>
      </c>
      <c r="X130" s="8">
        <f t="shared" si="21"/>
        <v>805</v>
      </c>
      <c r="Y130" s="7">
        <f t="shared" si="22"/>
        <v>8.0500000000000007</v>
      </c>
      <c r="Z130" s="2">
        <f t="shared" si="23"/>
        <v>9660</v>
      </c>
      <c r="AA130" s="2">
        <f t="shared" si="24"/>
        <v>2254</v>
      </c>
      <c r="AB130" s="2">
        <f t="shared" si="25"/>
        <v>20930</v>
      </c>
      <c r="AC130" s="6">
        <f t="shared" si="26"/>
        <v>1883.6999999999998</v>
      </c>
      <c r="AD130" s="6">
        <f t="shared" si="27"/>
        <v>502.32</v>
      </c>
      <c r="AE130" s="6">
        <f t="shared" si="28"/>
        <v>4640.0199999999995</v>
      </c>
      <c r="AF130" s="5">
        <f t="shared" si="29"/>
        <v>46.400199999999998</v>
      </c>
    </row>
    <row r="131" spans="1:32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456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44700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480.47554414101609</v>
      </c>
      <c r="W131" s="9">
        <f t="shared" si="20"/>
        <v>4.804755441410161</v>
      </c>
      <c r="X131" s="8">
        <f t="shared" si="21"/>
        <v>1117.5</v>
      </c>
      <c r="Y131" s="7">
        <f t="shared" si="22"/>
        <v>11.175000000000001</v>
      </c>
      <c r="Z131" s="2">
        <f t="shared" si="23"/>
        <v>13410</v>
      </c>
      <c r="AA131" s="2">
        <f t="shared" si="24"/>
        <v>3129</v>
      </c>
      <c r="AB131" s="2">
        <f t="shared" si="25"/>
        <v>29055</v>
      </c>
      <c r="AC131" s="6">
        <f t="shared" si="26"/>
        <v>2614.9499999999998</v>
      </c>
      <c r="AD131" s="6">
        <f t="shared" si="27"/>
        <v>697.32</v>
      </c>
      <c r="AE131" s="6">
        <f t="shared" si="28"/>
        <v>6441.2699999999995</v>
      </c>
      <c r="AF131" s="5">
        <f t="shared" si="29"/>
        <v>64.412700000000001</v>
      </c>
    </row>
    <row r="132" spans="1:32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456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17500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188.10563808652756</v>
      </c>
      <c r="W132" s="9">
        <f t="shared" si="20"/>
        <v>1.8810563808652756</v>
      </c>
      <c r="X132" s="8">
        <f t="shared" si="21"/>
        <v>437.5</v>
      </c>
      <c r="Y132" s="7">
        <f t="shared" si="22"/>
        <v>4.375</v>
      </c>
      <c r="Z132" s="2">
        <f t="shared" si="23"/>
        <v>5250</v>
      </c>
      <c r="AA132" s="2">
        <f t="shared" si="24"/>
        <v>1225</v>
      </c>
      <c r="AB132" s="2">
        <f t="shared" si="25"/>
        <v>11375</v>
      </c>
      <c r="AC132" s="6">
        <f t="shared" si="26"/>
        <v>1023.75</v>
      </c>
      <c r="AD132" s="6">
        <f t="shared" si="27"/>
        <v>273</v>
      </c>
      <c r="AE132" s="6">
        <f t="shared" si="28"/>
        <v>2521.75</v>
      </c>
      <c r="AF132" s="5">
        <f t="shared" si="29"/>
        <v>25.217500000000001</v>
      </c>
    </row>
    <row r="133" spans="1:32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456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26200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281.62101244954414</v>
      </c>
      <c r="W133" s="9">
        <f t="shared" ref="W133:W196" si="35">V133/P133</f>
        <v>2.8162101244954414</v>
      </c>
      <c r="X133" s="8">
        <f t="shared" ref="X133:X196" si="36">(H133*N133/100)/O133</f>
        <v>655</v>
      </c>
      <c r="Y133" s="7">
        <f t="shared" ref="Y133:Y196" si="37">X133/P133</f>
        <v>6.55</v>
      </c>
      <c r="Z133" s="2">
        <f t="shared" ref="Z133:Z196" si="38">H133*M133/100</f>
        <v>7860</v>
      </c>
      <c r="AA133" s="2">
        <f t="shared" ref="AA133:AA196" si="39">(H133-Z133)/O133</f>
        <v>1834</v>
      </c>
      <c r="AB133" s="2">
        <f t="shared" ref="AB133:AB196" si="40">(Z133+H133)/2</f>
        <v>17030</v>
      </c>
      <c r="AC133" s="6">
        <f t="shared" ref="AC133:AC196" si="41">AB133*intir</f>
        <v>1532.7</v>
      </c>
      <c r="AD133" s="6">
        <f t="shared" ref="AD133:AD196" si="42">AB133*itr</f>
        <v>408.72</v>
      </c>
      <c r="AE133" s="6">
        <f t="shared" ref="AE133:AE196" si="43">AA133+AC133+AD133</f>
        <v>3775.42</v>
      </c>
      <c r="AF133" s="5">
        <f t="shared" ref="AF133:AF196" si="44">AE133/P133</f>
        <v>37.754199999999997</v>
      </c>
    </row>
    <row r="134" spans="1:32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456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37300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400.9337314644273</v>
      </c>
      <c r="W134" s="9">
        <f t="shared" si="35"/>
        <v>4.0093373146442728</v>
      </c>
      <c r="X134" s="8">
        <f t="shared" si="36"/>
        <v>932.5</v>
      </c>
      <c r="Y134" s="7">
        <f t="shared" si="37"/>
        <v>9.3249999999999993</v>
      </c>
      <c r="Z134" s="2">
        <f t="shared" si="38"/>
        <v>11190</v>
      </c>
      <c r="AA134" s="2">
        <f t="shared" si="39"/>
        <v>2611</v>
      </c>
      <c r="AB134" s="2">
        <f t="shared" si="40"/>
        <v>24245</v>
      </c>
      <c r="AC134" s="6">
        <f t="shared" si="41"/>
        <v>2182.0499999999997</v>
      </c>
      <c r="AD134" s="6">
        <f t="shared" si="42"/>
        <v>581.88</v>
      </c>
      <c r="AE134" s="6">
        <f t="shared" si="43"/>
        <v>5374.9299999999994</v>
      </c>
      <c r="AF134" s="5">
        <f t="shared" si="44"/>
        <v>53.749299999999991</v>
      </c>
    </row>
    <row r="135" spans="1:32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456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53000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569.69136106205497</v>
      </c>
      <c r="W135" s="9">
        <f t="shared" si="35"/>
        <v>5.69691361062055</v>
      </c>
      <c r="X135" s="8">
        <f t="shared" si="36"/>
        <v>1325</v>
      </c>
      <c r="Y135" s="7">
        <f t="shared" si="37"/>
        <v>13.25</v>
      </c>
      <c r="Z135" s="2">
        <f t="shared" si="38"/>
        <v>15900</v>
      </c>
      <c r="AA135" s="2">
        <f t="shared" si="39"/>
        <v>3710</v>
      </c>
      <c r="AB135" s="2">
        <f t="shared" si="40"/>
        <v>34450</v>
      </c>
      <c r="AC135" s="6">
        <f t="shared" si="41"/>
        <v>3100.5</v>
      </c>
      <c r="AD135" s="6">
        <f t="shared" si="42"/>
        <v>826.80000000000007</v>
      </c>
      <c r="AE135" s="6">
        <f t="shared" si="43"/>
        <v>7637.3</v>
      </c>
      <c r="AF135" s="5">
        <f t="shared" si="44"/>
        <v>76.373000000000005</v>
      </c>
    </row>
    <row r="136" spans="1:32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456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63300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680.40496519298256</v>
      </c>
      <c r="W136" s="9">
        <f t="shared" si="35"/>
        <v>6.8040496519298257</v>
      </c>
      <c r="X136" s="8">
        <f t="shared" si="36"/>
        <v>1582.5</v>
      </c>
      <c r="Y136" s="7">
        <f t="shared" si="37"/>
        <v>15.824999999999999</v>
      </c>
      <c r="Z136" s="2">
        <f t="shared" si="38"/>
        <v>18990</v>
      </c>
      <c r="AA136" s="2">
        <f t="shared" si="39"/>
        <v>4431</v>
      </c>
      <c r="AB136" s="2">
        <f t="shared" si="40"/>
        <v>41145</v>
      </c>
      <c r="AC136" s="6">
        <f t="shared" si="41"/>
        <v>3703.0499999999997</v>
      </c>
      <c r="AD136" s="6">
        <f t="shared" si="42"/>
        <v>987.48</v>
      </c>
      <c r="AE136" s="6">
        <f t="shared" si="43"/>
        <v>9121.5299999999988</v>
      </c>
      <c r="AF136" s="5">
        <f t="shared" si="44"/>
        <v>91.215299999999985</v>
      </c>
    </row>
    <row r="137" spans="1:32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456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11500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123.61227645686097</v>
      </c>
      <c r="W137" s="9">
        <f t="shared" si="35"/>
        <v>1.2361227645686097</v>
      </c>
      <c r="X137" s="8">
        <f t="shared" si="36"/>
        <v>287.5</v>
      </c>
      <c r="Y137" s="7">
        <f t="shared" si="37"/>
        <v>2.875</v>
      </c>
      <c r="Z137" s="2">
        <f t="shared" si="38"/>
        <v>3450</v>
      </c>
      <c r="AA137" s="2">
        <f t="shared" si="39"/>
        <v>805</v>
      </c>
      <c r="AB137" s="2">
        <f t="shared" si="40"/>
        <v>7475</v>
      </c>
      <c r="AC137" s="6">
        <f t="shared" si="41"/>
        <v>672.75</v>
      </c>
      <c r="AD137" s="6">
        <f t="shared" si="42"/>
        <v>179.4</v>
      </c>
      <c r="AE137" s="6">
        <f t="shared" si="43"/>
        <v>1657.15</v>
      </c>
      <c r="AF137" s="5">
        <f t="shared" si="44"/>
        <v>16.5715</v>
      </c>
    </row>
    <row r="138" spans="1:32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456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23200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439.92588028754153</v>
      </c>
      <c r="W138" s="9">
        <f t="shared" si="35"/>
        <v>2.9328392019169436</v>
      </c>
      <c r="X138" s="8">
        <f t="shared" si="36"/>
        <v>1305</v>
      </c>
      <c r="Y138" s="7">
        <f t="shared" si="37"/>
        <v>8.6999999999999993</v>
      </c>
      <c r="Z138" s="2">
        <f t="shared" si="38"/>
        <v>10440</v>
      </c>
      <c r="AA138" s="2">
        <f t="shared" si="39"/>
        <v>1595</v>
      </c>
      <c r="AB138" s="2">
        <f t="shared" si="40"/>
        <v>16820</v>
      </c>
      <c r="AC138" s="6">
        <f t="shared" si="41"/>
        <v>1513.8</v>
      </c>
      <c r="AD138" s="6">
        <f t="shared" si="42"/>
        <v>403.68</v>
      </c>
      <c r="AE138" s="6">
        <f t="shared" si="43"/>
        <v>3512.48</v>
      </c>
      <c r="AF138" s="5">
        <f t="shared" si="44"/>
        <v>23.416533333333334</v>
      </c>
    </row>
    <row r="139" spans="1:32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456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25900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491.12415083824686</v>
      </c>
      <c r="W139" s="9">
        <f t="shared" si="35"/>
        <v>3.2741610055883124</v>
      </c>
      <c r="X139" s="8">
        <f t="shared" si="36"/>
        <v>1456.875</v>
      </c>
      <c r="Y139" s="7">
        <f t="shared" si="37"/>
        <v>9.7125000000000004</v>
      </c>
      <c r="Z139" s="2">
        <f t="shared" si="38"/>
        <v>11655</v>
      </c>
      <c r="AA139" s="2">
        <f t="shared" si="39"/>
        <v>1780.625</v>
      </c>
      <c r="AB139" s="2">
        <f t="shared" si="40"/>
        <v>18777.5</v>
      </c>
      <c r="AC139" s="6">
        <f t="shared" si="41"/>
        <v>1689.9749999999999</v>
      </c>
      <c r="AD139" s="6">
        <f t="shared" si="42"/>
        <v>450.66</v>
      </c>
      <c r="AE139" s="6">
        <f t="shared" si="43"/>
        <v>3921.2599999999998</v>
      </c>
      <c r="AF139" s="5">
        <f t="shared" si="44"/>
        <v>26.141733333333331</v>
      </c>
    </row>
    <row r="140" spans="1:32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456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22700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430.44471907444796</v>
      </c>
      <c r="W140" s="9">
        <f t="shared" si="35"/>
        <v>2.8696314604963198</v>
      </c>
      <c r="X140" s="8">
        <f t="shared" si="36"/>
        <v>1276.875</v>
      </c>
      <c r="Y140" s="7">
        <f t="shared" si="37"/>
        <v>8.5124999999999993</v>
      </c>
      <c r="Z140" s="2">
        <f t="shared" si="38"/>
        <v>10215</v>
      </c>
      <c r="AA140" s="2">
        <f t="shared" si="39"/>
        <v>1560.625</v>
      </c>
      <c r="AB140" s="2">
        <f t="shared" si="40"/>
        <v>16457.5</v>
      </c>
      <c r="AC140" s="6">
        <f t="shared" si="41"/>
        <v>1481.175</v>
      </c>
      <c r="AD140" s="6">
        <f t="shared" si="42"/>
        <v>394.98</v>
      </c>
      <c r="AE140" s="6">
        <f t="shared" si="43"/>
        <v>3436.78</v>
      </c>
      <c r="AF140" s="5">
        <f t="shared" si="44"/>
        <v>22.911866666666668</v>
      </c>
    </row>
    <row r="141" spans="1:32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456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30500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578.35083399870757</v>
      </c>
      <c r="W141" s="9">
        <f t="shared" si="35"/>
        <v>3.8556722266580503</v>
      </c>
      <c r="X141" s="8">
        <f t="shared" si="36"/>
        <v>1715.625</v>
      </c>
      <c r="Y141" s="7">
        <f t="shared" si="37"/>
        <v>11.4375</v>
      </c>
      <c r="Z141" s="2">
        <f t="shared" si="38"/>
        <v>13725</v>
      </c>
      <c r="AA141" s="2">
        <f t="shared" si="39"/>
        <v>2096.875</v>
      </c>
      <c r="AB141" s="2">
        <f t="shared" si="40"/>
        <v>22112.5</v>
      </c>
      <c r="AC141" s="6">
        <f t="shared" si="41"/>
        <v>1990.125</v>
      </c>
      <c r="AD141" s="6">
        <f t="shared" si="42"/>
        <v>530.70000000000005</v>
      </c>
      <c r="AE141" s="6">
        <f t="shared" si="43"/>
        <v>4617.7</v>
      </c>
      <c r="AF141" s="5">
        <f t="shared" si="44"/>
        <v>30.784666666666666</v>
      </c>
    </row>
    <row r="142" spans="1:32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456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37600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712.98332322463625</v>
      </c>
      <c r="W142" s="9">
        <f t="shared" si="35"/>
        <v>4.7532221548309082</v>
      </c>
      <c r="X142" s="8">
        <f t="shared" si="36"/>
        <v>2115</v>
      </c>
      <c r="Y142" s="7">
        <f t="shared" si="37"/>
        <v>14.1</v>
      </c>
      <c r="Z142" s="2">
        <f t="shared" si="38"/>
        <v>16920</v>
      </c>
      <c r="AA142" s="2">
        <f t="shared" si="39"/>
        <v>2585</v>
      </c>
      <c r="AB142" s="2">
        <f t="shared" si="40"/>
        <v>27260</v>
      </c>
      <c r="AC142" s="6">
        <f t="shared" si="41"/>
        <v>2453.4</v>
      </c>
      <c r="AD142" s="6">
        <f t="shared" si="42"/>
        <v>654.24</v>
      </c>
      <c r="AE142" s="6">
        <f t="shared" si="43"/>
        <v>5692.6399999999994</v>
      </c>
      <c r="AF142" s="5">
        <f t="shared" si="44"/>
        <v>37.950933333333332</v>
      </c>
    </row>
    <row r="143" spans="1:32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456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56700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1075.1636815648108</v>
      </c>
      <c r="W143" s="9">
        <f t="shared" si="35"/>
        <v>7.1677578770987385</v>
      </c>
      <c r="X143" s="8">
        <f t="shared" si="36"/>
        <v>3189.375</v>
      </c>
      <c r="Y143" s="7">
        <f t="shared" si="37"/>
        <v>21.262499999999999</v>
      </c>
      <c r="Z143" s="2">
        <f t="shared" si="38"/>
        <v>25515</v>
      </c>
      <c r="AA143" s="2">
        <f t="shared" si="39"/>
        <v>3898.125</v>
      </c>
      <c r="AB143" s="2">
        <f t="shared" si="40"/>
        <v>41107.5</v>
      </c>
      <c r="AC143" s="6">
        <f t="shared" si="41"/>
        <v>3699.6749999999997</v>
      </c>
      <c r="AD143" s="6">
        <f t="shared" si="42"/>
        <v>986.58</v>
      </c>
      <c r="AE143" s="6">
        <f t="shared" si="43"/>
        <v>8584.3799999999992</v>
      </c>
      <c r="AF143" s="5">
        <f t="shared" si="44"/>
        <v>57.229199999999992</v>
      </c>
    </row>
    <row r="144" spans="1:32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456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61300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1162.3903647252714</v>
      </c>
      <c r="W144" s="9">
        <f t="shared" si="35"/>
        <v>7.749269098168476</v>
      </c>
      <c r="X144" s="8">
        <f t="shared" si="36"/>
        <v>3448.125</v>
      </c>
      <c r="Y144" s="7">
        <f t="shared" si="37"/>
        <v>22.987500000000001</v>
      </c>
      <c r="Z144" s="2">
        <f t="shared" si="38"/>
        <v>27585</v>
      </c>
      <c r="AA144" s="2">
        <f t="shared" si="39"/>
        <v>4214.375</v>
      </c>
      <c r="AB144" s="2">
        <f t="shared" si="40"/>
        <v>44442.5</v>
      </c>
      <c r="AC144" s="6">
        <f t="shared" si="41"/>
        <v>3999.8249999999998</v>
      </c>
      <c r="AD144" s="6">
        <f t="shared" si="42"/>
        <v>1066.6200000000001</v>
      </c>
      <c r="AE144" s="6">
        <f t="shared" si="43"/>
        <v>9280.8200000000015</v>
      </c>
      <c r="AF144" s="5">
        <f t="shared" si="44"/>
        <v>61.872133333333345</v>
      </c>
    </row>
    <row r="145" spans="1:32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456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86100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1632.6559608947123</v>
      </c>
      <c r="W145" s="9">
        <f t="shared" si="35"/>
        <v>10.884373072631416</v>
      </c>
      <c r="X145" s="8">
        <f t="shared" si="36"/>
        <v>4843.125</v>
      </c>
      <c r="Y145" s="7">
        <f t="shared" si="37"/>
        <v>32.287500000000001</v>
      </c>
      <c r="Z145" s="2">
        <f t="shared" si="38"/>
        <v>38745</v>
      </c>
      <c r="AA145" s="2">
        <f t="shared" si="39"/>
        <v>5919.375</v>
      </c>
      <c r="AB145" s="2">
        <f t="shared" si="40"/>
        <v>62422.5</v>
      </c>
      <c r="AC145" s="6">
        <f t="shared" si="41"/>
        <v>5618.0249999999996</v>
      </c>
      <c r="AD145" s="6">
        <f t="shared" si="42"/>
        <v>1498.14</v>
      </c>
      <c r="AE145" s="6">
        <f t="shared" si="43"/>
        <v>13035.539999999999</v>
      </c>
      <c r="AF145" s="5">
        <f t="shared" si="44"/>
        <v>86.903599999999997</v>
      </c>
    </row>
    <row r="146" spans="1:32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456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29100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551.80358260204571</v>
      </c>
      <c r="W146" s="9">
        <f t="shared" si="35"/>
        <v>3.6786905506803049</v>
      </c>
      <c r="X146" s="8">
        <f t="shared" si="36"/>
        <v>1636.875</v>
      </c>
      <c r="Y146" s="7">
        <f t="shared" si="37"/>
        <v>10.9125</v>
      </c>
      <c r="Z146" s="2">
        <f t="shared" si="38"/>
        <v>13095</v>
      </c>
      <c r="AA146" s="2">
        <f t="shared" si="39"/>
        <v>2000.625</v>
      </c>
      <c r="AB146" s="2">
        <f t="shared" si="40"/>
        <v>21097.5</v>
      </c>
      <c r="AC146" s="6">
        <f t="shared" si="41"/>
        <v>1898.7749999999999</v>
      </c>
      <c r="AD146" s="6">
        <f t="shared" si="42"/>
        <v>506.34000000000003</v>
      </c>
      <c r="AE146" s="6">
        <f t="shared" si="43"/>
        <v>4405.74</v>
      </c>
      <c r="AF146" s="5">
        <f t="shared" si="44"/>
        <v>29.371599999999997</v>
      </c>
    </row>
    <row r="147" spans="1:32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456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603.00185315275087</v>
      </c>
      <c r="W147" s="9">
        <f t="shared" si="35"/>
        <v>4.0200123543516728</v>
      </c>
      <c r="X147" s="8">
        <f t="shared" si="36"/>
        <v>1788.75</v>
      </c>
      <c r="Y147" s="7">
        <f t="shared" si="37"/>
        <v>11.925000000000001</v>
      </c>
      <c r="Z147" s="2">
        <f t="shared" si="38"/>
        <v>14310</v>
      </c>
      <c r="AA147" s="2">
        <f t="shared" si="39"/>
        <v>2186.25</v>
      </c>
      <c r="AB147" s="2">
        <f t="shared" si="40"/>
        <v>23055</v>
      </c>
      <c r="AC147" s="6">
        <f t="shared" si="41"/>
        <v>2074.9499999999998</v>
      </c>
      <c r="AD147" s="6">
        <f t="shared" si="42"/>
        <v>553.32000000000005</v>
      </c>
      <c r="AE147" s="6">
        <f t="shared" si="43"/>
        <v>4814.5199999999995</v>
      </c>
      <c r="AF147" s="5">
        <f t="shared" si="44"/>
        <v>32.096799999999995</v>
      </c>
    </row>
    <row r="148" spans="1:32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456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28700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544.21865363157087</v>
      </c>
      <c r="W148" s="9">
        <f t="shared" si="35"/>
        <v>3.6281243575438058</v>
      </c>
      <c r="X148" s="8">
        <f t="shared" si="36"/>
        <v>1614.375</v>
      </c>
      <c r="Y148" s="7">
        <f t="shared" si="37"/>
        <v>10.762499999999999</v>
      </c>
      <c r="Z148" s="2">
        <f t="shared" si="38"/>
        <v>12915</v>
      </c>
      <c r="AA148" s="2">
        <f t="shared" si="39"/>
        <v>1973.125</v>
      </c>
      <c r="AB148" s="2">
        <f t="shared" si="40"/>
        <v>20807.5</v>
      </c>
      <c r="AC148" s="6">
        <f t="shared" si="41"/>
        <v>1872.675</v>
      </c>
      <c r="AD148" s="6">
        <f t="shared" si="42"/>
        <v>499.38</v>
      </c>
      <c r="AE148" s="6">
        <f t="shared" si="43"/>
        <v>4345.18</v>
      </c>
      <c r="AF148" s="5">
        <f t="shared" si="44"/>
        <v>28.967866666666669</v>
      </c>
    </row>
    <row r="149" spans="1:32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456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36500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692.12476855583043</v>
      </c>
      <c r="W149" s="9">
        <f t="shared" si="35"/>
        <v>4.6141651237055363</v>
      </c>
      <c r="X149" s="8">
        <f t="shared" si="36"/>
        <v>2053.125</v>
      </c>
      <c r="Y149" s="7">
        <f t="shared" si="37"/>
        <v>13.6875</v>
      </c>
      <c r="Z149" s="2">
        <f t="shared" si="38"/>
        <v>16425</v>
      </c>
      <c r="AA149" s="2">
        <f t="shared" si="39"/>
        <v>2509.375</v>
      </c>
      <c r="AB149" s="2">
        <f t="shared" si="40"/>
        <v>26462.5</v>
      </c>
      <c r="AC149" s="6">
        <f t="shared" si="41"/>
        <v>2381.625</v>
      </c>
      <c r="AD149" s="6">
        <f t="shared" si="42"/>
        <v>635.1</v>
      </c>
      <c r="AE149" s="6">
        <f t="shared" si="43"/>
        <v>5526.1</v>
      </c>
      <c r="AF149" s="5">
        <f t="shared" si="44"/>
        <v>36.840666666666671</v>
      </c>
    </row>
    <row r="150" spans="1:32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456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43500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824.86102553914043</v>
      </c>
      <c r="W150" s="9">
        <f t="shared" si="35"/>
        <v>5.4990735035942695</v>
      </c>
      <c r="X150" s="8">
        <f t="shared" si="36"/>
        <v>2446.875</v>
      </c>
      <c r="Y150" s="7">
        <f t="shared" si="37"/>
        <v>16.3125</v>
      </c>
      <c r="Z150" s="2">
        <f t="shared" si="38"/>
        <v>19575</v>
      </c>
      <c r="AA150" s="2">
        <f t="shared" si="39"/>
        <v>2990.625</v>
      </c>
      <c r="AB150" s="2">
        <f t="shared" si="40"/>
        <v>31537.5</v>
      </c>
      <c r="AC150" s="6">
        <f t="shared" si="41"/>
        <v>2838.375</v>
      </c>
      <c r="AD150" s="6">
        <f t="shared" si="42"/>
        <v>756.9</v>
      </c>
      <c r="AE150" s="6">
        <f t="shared" si="43"/>
        <v>6585.9</v>
      </c>
      <c r="AF150" s="5">
        <f t="shared" si="44"/>
        <v>43.905999999999999</v>
      </c>
    </row>
    <row r="151" spans="1:32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456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62700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1188.9376161219334</v>
      </c>
      <c r="W151" s="9">
        <f t="shared" si="35"/>
        <v>7.9262507741462223</v>
      </c>
      <c r="X151" s="8">
        <f t="shared" si="36"/>
        <v>3526.875</v>
      </c>
      <c r="Y151" s="7">
        <f t="shared" si="37"/>
        <v>23.512499999999999</v>
      </c>
      <c r="Z151" s="2">
        <f t="shared" si="38"/>
        <v>28215</v>
      </c>
      <c r="AA151" s="2">
        <f t="shared" si="39"/>
        <v>4310.625</v>
      </c>
      <c r="AB151" s="2">
        <f t="shared" si="40"/>
        <v>45457.5</v>
      </c>
      <c r="AC151" s="6">
        <f t="shared" si="41"/>
        <v>4091.1749999999997</v>
      </c>
      <c r="AD151" s="6">
        <f t="shared" si="42"/>
        <v>1090.98</v>
      </c>
      <c r="AE151" s="6">
        <f t="shared" si="43"/>
        <v>9492.7799999999988</v>
      </c>
      <c r="AF151" s="5">
        <f t="shared" si="44"/>
        <v>63.285199999999989</v>
      </c>
    </row>
    <row r="152" spans="1:32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456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68700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1302.7115506790562</v>
      </c>
      <c r="W152" s="9">
        <f t="shared" si="35"/>
        <v>8.6847436711937078</v>
      </c>
      <c r="X152" s="8">
        <f t="shared" si="36"/>
        <v>3864.375</v>
      </c>
      <c r="Y152" s="7">
        <f t="shared" si="37"/>
        <v>25.762499999999999</v>
      </c>
      <c r="Z152" s="2">
        <f t="shared" si="38"/>
        <v>30915</v>
      </c>
      <c r="AA152" s="2">
        <f t="shared" si="39"/>
        <v>4723.125</v>
      </c>
      <c r="AB152" s="2">
        <f t="shared" si="40"/>
        <v>49807.5</v>
      </c>
      <c r="AC152" s="6">
        <f t="shared" si="41"/>
        <v>4482.6750000000002</v>
      </c>
      <c r="AD152" s="6">
        <f t="shared" si="42"/>
        <v>1195.3800000000001</v>
      </c>
      <c r="AE152" s="6">
        <f t="shared" si="43"/>
        <v>10401.18</v>
      </c>
      <c r="AF152" s="5">
        <f t="shared" si="44"/>
        <v>69.341200000000001</v>
      </c>
    </row>
    <row r="153" spans="1:32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456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93500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1772.9771468484971</v>
      </c>
      <c r="W153" s="9">
        <f t="shared" si="35"/>
        <v>11.819847645656647</v>
      </c>
      <c r="X153" s="8">
        <f t="shared" si="36"/>
        <v>5259.375</v>
      </c>
      <c r="Y153" s="7">
        <f t="shared" si="37"/>
        <v>35.0625</v>
      </c>
      <c r="Z153" s="2">
        <f t="shared" si="38"/>
        <v>42075</v>
      </c>
      <c r="AA153" s="2">
        <f t="shared" si="39"/>
        <v>6428.125</v>
      </c>
      <c r="AB153" s="2">
        <f t="shared" si="40"/>
        <v>67787.5</v>
      </c>
      <c r="AC153" s="6">
        <f t="shared" si="41"/>
        <v>6100.875</v>
      </c>
      <c r="AD153" s="6">
        <f t="shared" si="42"/>
        <v>1626.9</v>
      </c>
      <c r="AE153" s="6">
        <f t="shared" si="43"/>
        <v>14155.9</v>
      </c>
      <c r="AF153" s="5">
        <f t="shared" si="44"/>
        <v>94.37266666666666</v>
      </c>
    </row>
    <row r="154" spans="1:32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456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39600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750.90796807701054</v>
      </c>
      <c r="W154" s="9">
        <f t="shared" si="35"/>
        <v>5.0060531205134033</v>
      </c>
      <c r="X154" s="8">
        <f t="shared" si="36"/>
        <v>2227.5</v>
      </c>
      <c r="Y154" s="7">
        <f t="shared" si="37"/>
        <v>14.85</v>
      </c>
      <c r="Z154" s="2">
        <f t="shared" si="38"/>
        <v>17820</v>
      </c>
      <c r="AA154" s="2">
        <f t="shared" si="39"/>
        <v>2722.5</v>
      </c>
      <c r="AB154" s="2">
        <f t="shared" si="40"/>
        <v>28710</v>
      </c>
      <c r="AC154" s="6">
        <f t="shared" si="41"/>
        <v>2583.9</v>
      </c>
      <c r="AD154" s="6">
        <f t="shared" si="42"/>
        <v>689.04</v>
      </c>
      <c r="AE154" s="6">
        <f t="shared" si="43"/>
        <v>5995.44</v>
      </c>
      <c r="AF154" s="5">
        <f t="shared" si="44"/>
        <v>39.9696</v>
      </c>
    </row>
    <row r="155" spans="1:32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456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6330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179.55994682025917</v>
      </c>
      <c r="W155" s="9">
        <f t="shared" si="35"/>
        <v>0.89779973410129588</v>
      </c>
      <c r="X155" s="8">
        <f t="shared" si="36"/>
        <v>443.1</v>
      </c>
      <c r="Y155" s="7">
        <f t="shared" si="37"/>
        <v>2.2155</v>
      </c>
      <c r="Z155" s="2">
        <f t="shared" si="38"/>
        <v>1899</v>
      </c>
      <c r="AA155" s="2">
        <f t="shared" si="39"/>
        <v>443.1</v>
      </c>
      <c r="AB155" s="2">
        <f t="shared" si="40"/>
        <v>4114.5</v>
      </c>
      <c r="AC155" s="6">
        <f t="shared" si="41"/>
        <v>370.30500000000001</v>
      </c>
      <c r="AD155" s="6">
        <f t="shared" si="42"/>
        <v>98.748000000000005</v>
      </c>
      <c r="AE155" s="6">
        <f t="shared" si="43"/>
        <v>912.15300000000002</v>
      </c>
      <c r="AF155" s="5">
        <f t="shared" si="44"/>
        <v>4.560765</v>
      </c>
    </row>
    <row r="156" spans="1:32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456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5150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146.08747648093754</v>
      </c>
      <c r="W156" s="9">
        <f t="shared" si="35"/>
        <v>0.7304373824046877</v>
      </c>
      <c r="X156" s="8">
        <f t="shared" si="36"/>
        <v>360.5</v>
      </c>
      <c r="Y156" s="7">
        <f t="shared" si="37"/>
        <v>1.8025</v>
      </c>
      <c r="Z156" s="2">
        <f t="shared" si="38"/>
        <v>1545</v>
      </c>
      <c r="AA156" s="2">
        <f t="shared" si="39"/>
        <v>360.5</v>
      </c>
      <c r="AB156" s="2">
        <f t="shared" si="40"/>
        <v>3347.5</v>
      </c>
      <c r="AC156" s="6">
        <f t="shared" si="41"/>
        <v>301.27499999999998</v>
      </c>
      <c r="AD156" s="6">
        <f t="shared" si="42"/>
        <v>80.34</v>
      </c>
      <c r="AE156" s="6">
        <f t="shared" si="43"/>
        <v>742.11500000000001</v>
      </c>
      <c r="AF156" s="5">
        <f t="shared" si="44"/>
        <v>3.710575</v>
      </c>
    </row>
    <row r="157" spans="1:32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456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12000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340.39800345072825</v>
      </c>
      <c r="W157" s="9">
        <f t="shared" si="35"/>
        <v>1.7019900172536413</v>
      </c>
      <c r="X157" s="8">
        <f t="shared" si="36"/>
        <v>840</v>
      </c>
      <c r="Y157" s="7">
        <f t="shared" si="37"/>
        <v>4.2</v>
      </c>
      <c r="Z157" s="2">
        <f t="shared" si="38"/>
        <v>3600</v>
      </c>
      <c r="AA157" s="2">
        <f t="shared" si="39"/>
        <v>840</v>
      </c>
      <c r="AB157" s="2">
        <f t="shared" si="40"/>
        <v>7800</v>
      </c>
      <c r="AC157" s="6">
        <f t="shared" si="41"/>
        <v>702</v>
      </c>
      <c r="AD157" s="6">
        <f t="shared" si="42"/>
        <v>187.20000000000002</v>
      </c>
      <c r="AE157" s="6">
        <f t="shared" si="43"/>
        <v>1729.2</v>
      </c>
      <c r="AF157" s="5">
        <f t="shared" si="44"/>
        <v>8.6460000000000008</v>
      </c>
    </row>
    <row r="158" spans="1:32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456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14500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411.31425416963003</v>
      </c>
      <c r="W158" s="9">
        <f t="shared" si="35"/>
        <v>2.0565712708481501</v>
      </c>
      <c r="X158" s="8">
        <f t="shared" si="36"/>
        <v>1015</v>
      </c>
      <c r="Y158" s="7">
        <f t="shared" si="37"/>
        <v>5.0750000000000002</v>
      </c>
      <c r="Z158" s="2">
        <f t="shared" si="38"/>
        <v>4350</v>
      </c>
      <c r="AA158" s="2">
        <f t="shared" si="39"/>
        <v>1015</v>
      </c>
      <c r="AB158" s="2">
        <f t="shared" si="40"/>
        <v>9425</v>
      </c>
      <c r="AC158" s="6">
        <f t="shared" si="41"/>
        <v>848.25</v>
      </c>
      <c r="AD158" s="6">
        <f t="shared" si="42"/>
        <v>226.20000000000002</v>
      </c>
      <c r="AE158" s="6">
        <f t="shared" si="43"/>
        <v>2089.4499999999998</v>
      </c>
      <c r="AF158" s="5">
        <f t="shared" si="44"/>
        <v>10.447249999999999</v>
      </c>
    </row>
    <row r="159" spans="1:32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456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17800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504.9237051185803</v>
      </c>
      <c r="W159" s="9">
        <f t="shared" si="35"/>
        <v>2.5246185255929015</v>
      </c>
      <c r="X159" s="8">
        <f t="shared" si="36"/>
        <v>1246</v>
      </c>
      <c r="Y159" s="7">
        <f t="shared" si="37"/>
        <v>6.23</v>
      </c>
      <c r="Z159" s="2">
        <f t="shared" si="38"/>
        <v>5340</v>
      </c>
      <c r="AA159" s="2">
        <f t="shared" si="39"/>
        <v>1246</v>
      </c>
      <c r="AB159" s="2">
        <f t="shared" si="40"/>
        <v>11570</v>
      </c>
      <c r="AC159" s="6">
        <f t="shared" si="41"/>
        <v>1041.3</v>
      </c>
      <c r="AD159" s="6">
        <f t="shared" si="42"/>
        <v>277.68</v>
      </c>
      <c r="AE159" s="6">
        <f t="shared" si="43"/>
        <v>2564.98</v>
      </c>
      <c r="AF159" s="5">
        <f t="shared" si="44"/>
        <v>12.8249</v>
      </c>
    </row>
    <row r="160" spans="1:32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456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21500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609.87975618255484</v>
      </c>
      <c r="W160" s="9">
        <f t="shared" si="35"/>
        <v>3.0493987809127741</v>
      </c>
      <c r="X160" s="8">
        <f t="shared" si="36"/>
        <v>1505</v>
      </c>
      <c r="Y160" s="7">
        <f t="shared" si="37"/>
        <v>7.5250000000000004</v>
      </c>
      <c r="Z160" s="2">
        <f t="shared" si="38"/>
        <v>6450</v>
      </c>
      <c r="AA160" s="2">
        <f t="shared" si="39"/>
        <v>1505</v>
      </c>
      <c r="AB160" s="2">
        <f t="shared" si="40"/>
        <v>13975</v>
      </c>
      <c r="AC160" s="6">
        <f t="shared" si="41"/>
        <v>1257.75</v>
      </c>
      <c r="AD160" s="6">
        <f t="shared" si="42"/>
        <v>335.40000000000003</v>
      </c>
      <c r="AE160" s="6">
        <f t="shared" si="43"/>
        <v>3098.15</v>
      </c>
      <c r="AF160" s="5">
        <f t="shared" si="44"/>
        <v>15.49075</v>
      </c>
    </row>
    <row r="161" spans="1:32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456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4360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123.67794125376462</v>
      </c>
      <c r="W161" s="9">
        <f t="shared" si="35"/>
        <v>0.61838970626882306</v>
      </c>
      <c r="X161" s="8">
        <f t="shared" si="36"/>
        <v>305.2</v>
      </c>
      <c r="Y161" s="7">
        <f t="shared" si="37"/>
        <v>1.526</v>
      </c>
      <c r="Z161" s="2">
        <f t="shared" si="38"/>
        <v>1308</v>
      </c>
      <c r="AA161" s="2">
        <f t="shared" si="39"/>
        <v>305.2</v>
      </c>
      <c r="AB161" s="2">
        <f t="shared" si="40"/>
        <v>2834</v>
      </c>
      <c r="AC161" s="6">
        <f t="shared" si="41"/>
        <v>255.06</v>
      </c>
      <c r="AD161" s="6">
        <f t="shared" si="42"/>
        <v>68.016000000000005</v>
      </c>
      <c r="AE161" s="6">
        <f t="shared" si="43"/>
        <v>628.27599999999995</v>
      </c>
      <c r="AF161" s="5">
        <f t="shared" si="44"/>
        <v>3.1413799999999998</v>
      </c>
    </row>
    <row r="162" spans="1:32" x14ac:dyDescent="0.25">
      <c r="A162" s="241"/>
      <c r="B162" s="1" t="str">
        <f t="shared" si="30"/>
        <v>1.58, Heavy Disk 14'</v>
      </c>
      <c r="C162" s="164">
        <v>1.58</v>
      </c>
      <c r="D162" s="160" t="s">
        <v>456</v>
      </c>
      <c r="E162" s="160" t="s">
        <v>440</v>
      </c>
      <c r="F162" s="160" t="s">
        <v>12</v>
      </c>
      <c r="G162" s="160" t="str">
        <f t="shared" si="31"/>
        <v>Heavy Disk 14'</v>
      </c>
      <c r="H162" s="30">
        <v>23200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567.8495110837946</v>
      </c>
      <c r="W162" s="9">
        <f t="shared" si="35"/>
        <v>3.1547195060210811</v>
      </c>
      <c r="X162" s="8">
        <f t="shared" si="36"/>
        <v>1160</v>
      </c>
      <c r="Y162" s="7">
        <f t="shared" si="37"/>
        <v>6.4444444444444446</v>
      </c>
      <c r="Z162" s="2">
        <f t="shared" si="38"/>
        <v>6960</v>
      </c>
      <c r="AA162" s="2">
        <f t="shared" si="39"/>
        <v>1624</v>
      </c>
      <c r="AB162" s="2">
        <f t="shared" si="40"/>
        <v>15080</v>
      </c>
      <c r="AC162" s="6">
        <f t="shared" si="41"/>
        <v>1357.2</v>
      </c>
      <c r="AD162" s="6">
        <f t="shared" si="42"/>
        <v>361.92</v>
      </c>
      <c r="AE162" s="6">
        <f t="shared" si="43"/>
        <v>3343.12</v>
      </c>
      <c r="AF162" s="5">
        <f t="shared" si="44"/>
        <v>18.572888888888887</v>
      </c>
    </row>
    <row r="163" spans="1:32" x14ac:dyDescent="0.25">
      <c r="A163" s="241"/>
      <c r="B163" s="1" t="str">
        <f t="shared" si="30"/>
        <v>1.59, Heavy Disk 21'</v>
      </c>
      <c r="C163" s="164">
        <v>1.59</v>
      </c>
      <c r="D163" s="160" t="s">
        <v>456</v>
      </c>
      <c r="E163" s="160" t="s">
        <v>440</v>
      </c>
      <c r="F163" s="160" t="s">
        <v>39</v>
      </c>
      <c r="G163" s="160" t="str">
        <f t="shared" si="31"/>
        <v>Heavy Disk 21'</v>
      </c>
      <c r="H163" s="30">
        <v>32700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800.37409536379664</v>
      </c>
      <c r="W163" s="9">
        <f t="shared" si="35"/>
        <v>4.4465227520210924</v>
      </c>
      <c r="X163" s="8">
        <f t="shared" si="36"/>
        <v>1635</v>
      </c>
      <c r="Y163" s="7">
        <f t="shared" si="37"/>
        <v>9.0833333333333339</v>
      </c>
      <c r="Z163" s="2">
        <f t="shared" si="38"/>
        <v>9810</v>
      </c>
      <c r="AA163" s="2">
        <f t="shared" si="39"/>
        <v>2289</v>
      </c>
      <c r="AB163" s="2">
        <f t="shared" si="40"/>
        <v>21255</v>
      </c>
      <c r="AC163" s="6">
        <f t="shared" si="41"/>
        <v>1912.9499999999998</v>
      </c>
      <c r="AD163" s="6">
        <f t="shared" si="42"/>
        <v>510.12</v>
      </c>
      <c r="AE163" s="6">
        <f t="shared" si="43"/>
        <v>4712.07</v>
      </c>
      <c r="AF163" s="5">
        <f t="shared" si="44"/>
        <v>26.178166666666666</v>
      </c>
    </row>
    <row r="164" spans="1:32" x14ac:dyDescent="0.25">
      <c r="A164" s="241"/>
      <c r="B164" s="1" t="str">
        <f t="shared" si="30"/>
        <v>1.6, Heavy Disk 27'</v>
      </c>
      <c r="C164" s="164">
        <v>1.6</v>
      </c>
      <c r="D164" s="160" t="s">
        <v>456</v>
      </c>
      <c r="E164" s="160" t="s">
        <v>440</v>
      </c>
      <c r="F164" s="160" t="s">
        <v>17</v>
      </c>
      <c r="G164" s="160" t="str">
        <f t="shared" si="31"/>
        <v>Heavy Disk 27'</v>
      </c>
      <c r="H164" s="30">
        <v>43100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1054.9273244703252</v>
      </c>
      <c r="W164" s="9">
        <f t="shared" si="35"/>
        <v>5.8607073581684732</v>
      </c>
      <c r="X164" s="8">
        <f t="shared" si="36"/>
        <v>2155</v>
      </c>
      <c r="Y164" s="7">
        <f t="shared" si="37"/>
        <v>11.972222222222221</v>
      </c>
      <c r="Z164" s="2">
        <f t="shared" si="38"/>
        <v>12930</v>
      </c>
      <c r="AA164" s="2">
        <f t="shared" si="39"/>
        <v>3017</v>
      </c>
      <c r="AB164" s="2">
        <f t="shared" si="40"/>
        <v>28015</v>
      </c>
      <c r="AC164" s="6">
        <f t="shared" si="41"/>
        <v>2521.35</v>
      </c>
      <c r="AD164" s="6">
        <f t="shared" si="42"/>
        <v>672.36</v>
      </c>
      <c r="AE164" s="6">
        <f t="shared" si="43"/>
        <v>6210.71</v>
      </c>
      <c r="AF164" s="5">
        <f t="shared" si="44"/>
        <v>34.503944444444443</v>
      </c>
    </row>
    <row r="165" spans="1:32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456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348.9079535369965</v>
      </c>
      <c r="W165" s="9">
        <f t="shared" si="35"/>
        <v>1.7445397676849825</v>
      </c>
      <c r="X165" s="8">
        <f t="shared" si="36"/>
        <v>492</v>
      </c>
      <c r="Y165" s="7">
        <f t="shared" si="37"/>
        <v>2.46</v>
      </c>
      <c r="Z165" s="2">
        <f t="shared" si="38"/>
        <v>3690</v>
      </c>
      <c r="AA165" s="2">
        <f t="shared" si="39"/>
        <v>861</v>
      </c>
      <c r="AB165" s="2">
        <f t="shared" si="40"/>
        <v>7995</v>
      </c>
      <c r="AC165" s="6">
        <f t="shared" si="41"/>
        <v>719.55</v>
      </c>
      <c r="AD165" s="6">
        <f t="shared" si="42"/>
        <v>191.88</v>
      </c>
      <c r="AE165" s="6">
        <f t="shared" si="43"/>
        <v>1772.4299999999998</v>
      </c>
      <c r="AF165" s="5">
        <f t="shared" si="44"/>
        <v>8.8621499999999997</v>
      </c>
    </row>
    <row r="166" spans="1:32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456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10200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109.63871477043321</v>
      </c>
      <c r="W166" s="9">
        <f t="shared" si="35"/>
        <v>1.0963871477043321</v>
      </c>
      <c r="X166" s="8">
        <f t="shared" si="36"/>
        <v>204</v>
      </c>
      <c r="Y166" s="7">
        <f t="shared" si="37"/>
        <v>2.04</v>
      </c>
      <c r="Z166" s="2">
        <f t="shared" si="38"/>
        <v>3060</v>
      </c>
      <c r="AA166" s="2">
        <f t="shared" si="39"/>
        <v>714</v>
      </c>
      <c r="AB166" s="2">
        <f t="shared" si="40"/>
        <v>6630</v>
      </c>
      <c r="AC166" s="6">
        <f t="shared" si="41"/>
        <v>596.69999999999993</v>
      </c>
      <c r="AD166" s="6">
        <f t="shared" si="42"/>
        <v>159.12</v>
      </c>
      <c r="AE166" s="6">
        <f t="shared" si="43"/>
        <v>1469.8199999999997</v>
      </c>
      <c r="AF166" s="5">
        <f t="shared" si="44"/>
        <v>14.698199999999996</v>
      </c>
    </row>
    <row r="167" spans="1:32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456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7120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76.53212246720436</v>
      </c>
      <c r="W167" s="9">
        <f t="shared" si="35"/>
        <v>0.76532122467204355</v>
      </c>
      <c r="X167" s="8">
        <f t="shared" si="36"/>
        <v>142.4</v>
      </c>
      <c r="Y167" s="7">
        <f t="shared" si="37"/>
        <v>1.4240000000000002</v>
      </c>
      <c r="Z167" s="2">
        <f t="shared" si="38"/>
        <v>2136</v>
      </c>
      <c r="AA167" s="2">
        <f t="shared" si="39"/>
        <v>498.4</v>
      </c>
      <c r="AB167" s="2">
        <f t="shared" si="40"/>
        <v>4628</v>
      </c>
      <c r="AC167" s="6">
        <f t="shared" si="41"/>
        <v>416.52</v>
      </c>
      <c r="AD167" s="6">
        <f t="shared" si="42"/>
        <v>111.072</v>
      </c>
      <c r="AE167" s="6">
        <f t="shared" si="43"/>
        <v>1025.992</v>
      </c>
      <c r="AF167" s="5">
        <f t="shared" si="44"/>
        <v>10.259919999999999</v>
      </c>
    </row>
    <row r="168" spans="1:32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456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7120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76.53212246720436</v>
      </c>
      <c r="W168" s="9">
        <f t="shared" si="35"/>
        <v>0.76532122467204355</v>
      </c>
      <c r="X168" s="8">
        <f t="shared" si="36"/>
        <v>142.4</v>
      </c>
      <c r="Y168" s="7">
        <f t="shared" si="37"/>
        <v>1.4240000000000002</v>
      </c>
      <c r="Z168" s="2">
        <f t="shared" si="38"/>
        <v>2136</v>
      </c>
      <c r="AA168" s="2">
        <f t="shared" si="39"/>
        <v>498.4</v>
      </c>
      <c r="AB168" s="2">
        <f t="shared" si="40"/>
        <v>4628</v>
      </c>
      <c r="AC168" s="6">
        <f t="shared" si="41"/>
        <v>416.52</v>
      </c>
      <c r="AD168" s="6">
        <f t="shared" si="42"/>
        <v>111.072</v>
      </c>
      <c r="AE168" s="6">
        <f t="shared" si="43"/>
        <v>1025.992</v>
      </c>
      <c r="AF168" s="5">
        <f t="shared" si="44"/>
        <v>10.259919999999999</v>
      </c>
    </row>
    <row r="169" spans="1:32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456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456.99197047110994</v>
      </c>
      <c r="W169" s="9">
        <f t="shared" si="35"/>
        <v>3.0466131364740661</v>
      </c>
      <c r="X169" s="8">
        <f t="shared" si="36"/>
        <v>1355.625</v>
      </c>
      <c r="Y169" s="7">
        <f t="shared" si="37"/>
        <v>9.0374999999999996</v>
      </c>
      <c r="Z169" s="2">
        <f t="shared" si="38"/>
        <v>10845</v>
      </c>
      <c r="AA169" s="2">
        <f t="shared" si="39"/>
        <v>1656.875</v>
      </c>
      <c r="AB169" s="2">
        <f t="shared" si="40"/>
        <v>17472.5</v>
      </c>
      <c r="AC169" s="6">
        <f t="shared" si="41"/>
        <v>1572.5249999999999</v>
      </c>
      <c r="AD169" s="6">
        <f t="shared" si="42"/>
        <v>419.34000000000003</v>
      </c>
      <c r="AE169" s="6">
        <f t="shared" si="43"/>
        <v>3648.74</v>
      </c>
      <c r="AF169" s="5">
        <f t="shared" si="44"/>
        <v>24.32493333333333</v>
      </c>
    </row>
    <row r="170" spans="1:32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456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35700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676.95491061488076</v>
      </c>
      <c r="W170" s="9">
        <f t="shared" si="35"/>
        <v>4.5130327374325381</v>
      </c>
      <c r="X170" s="8">
        <f t="shared" si="36"/>
        <v>2008.125</v>
      </c>
      <c r="Y170" s="7">
        <f t="shared" si="37"/>
        <v>13.387499999999999</v>
      </c>
      <c r="Z170" s="2">
        <f t="shared" si="38"/>
        <v>16065</v>
      </c>
      <c r="AA170" s="2">
        <f t="shared" si="39"/>
        <v>2454.375</v>
      </c>
      <c r="AB170" s="2">
        <f t="shared" si="40"/>
        <v>25882.5</v>
      </c>
      <c r="AC170" s="6">
        <f t="shared" si="41"/>
        <v>2329.4249999999997</v>
      </c>
      <c r="AD170" s="6">
        <f t="shared" si="42"/>
        <v>621.18000000000006</v>
      </c>
      <c r="AE170" s="6">
        <f t="shared" si="43"/>
        <v>5404.98</v>
      </c>
      <c r="AF170" s="5">
        <f t="shared" si="44"/>
        <v>36.033199999999994</v>
      </c>
    </row>
    <row r="171" spans="1:32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456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42000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796.41754189985966</v>
      </c>
      <c r="W171" s="9">
        <f t="shared" si="35"/>
        <v>5.3094502793323981</v>
      </c>
      <c r="X171" s="8">
        <f t="shared" si="36"/>
        <v>2362.5</v>
      </c>
      <c r="Y171" s="7">
        <f t="shared" si="37"/>
        <v>15.75</v>
      </c>
      <c r="Z171" s="2">
        <f t="shared" si="38"/>
        <v>18900</v>
      </c>
      <c r="AA171" s="2">
        <f t="shared" si="39"/>
        <v>2887.5</v>
      </c>
      <c r="AB171" s="2">
        <f t="shared" si="40"/>
        <v>30450</v>
      </c>
      <c r="AC171" s="6">
        <f t="shared" si="41"/>
        <v>2740.5</v>
      </c>
      <c r="AD171" s="6">
        <f t="shared" si="42"/>
        <v>730.80000000000007</v>
      </c>
      <c r="AE171" s="6">
        <f t="shared" si="43"/>
        <v>6358.8</v>
      </c>
      <c r="AF171" s="5">
        <f t="shared" si="44"/>
        <v>42.392000000000003</v>
      </c>
    </row>
    <row r="172" spans="1:32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456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48800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925.36133439793218</v>
      </c>
      <c r="W172" s="9">
        <f t="shared" si="35"/>
        <v>6.169075562652881</v>
      </c>
      <c r="X172" s="8">
        <f t="shared" si="36"/>
        <v>2745</v>
      </c>
      <c r="Y172" s="7">
        <f t="shared" si="37"/>
        <v>18.3</v>
      </c>
      <c r="Z172" s="2">
        <f t="shared" si="38"/>
        <v>21960</v>
      </c>
      <c r="AA172" s="2">
        <f t="shared" si="39"/>
        <v>3355</v>
      </c>
      <c r="AB172" s="2">
        <f t="shared" si="40"/>
        <v>35380</v>
      </c>
      <c r="AC172" s="6">
        <f t="shared" si="41"/>
        <v>3184.2</v>
      </c>
      <c r="AD172" s="6">
        <f t="shared" si="42"/>
        <v>849.12</v>
      </c>
      <c r="AE172" s="6">
        <f t="shared" si="43"/>
        <v>7388.32</v>
      </c>
      <c r="AF172" s="5">
        <f t="shared" si="44"/>
        <v>49.255466666666663</v>
      </c>
    </row>
    <row r="173" spans="1:32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456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64400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1221.1735642464514</v>
      </c>
      <c r="W173" s="9">
        <f t="shared" si="35"/>
        <v>8.141157094976343</v>
      </c>
      <c r="X173" s="8">
        <f t="shared" si="36"/>
        <v>3622.5</v>
      </c>
      <c r="Y173" s="7">
        <f t="shared" si="37"/>
        <v>24.15</v>
      </c>
      <c r="Z173" s="2">
        <f t="shared" si="38"/>
        <v>28980</v>
      </c>
      <c r="AA173" s="2">
        <f t="shared" si="39"/>
        <v>4427.5</v>
      </c>
      <c r="AB173" s="2">
        <f t="shared" si="40"/>
        <v>46690</v>
      </c>
      <c r="AC173" s="6">
        <f t="shared" si="41"/>
        <v>4202.0999999999995</v>
      </c>
      <c r="AD173" s="6">
        <f t="shared" si="42"/>
        <v>1120.56</v>
      </c>
      <c r="AE173" s="6">
        <f t="shared" si="43"/>
        <v>9750.159999999998</v>
      </c>
      <c r="AF173" s="5">
        <f t="shared" si="44"/>
        <v>65.001066666666659</v>
      </c>
    </row>
    <row r="174" spans="1:32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456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79200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1501.8159361540211</v>
      </c>
      <c r="W174" s="9">
        <f t="shared" si="35"/>
        <v>10.012106241026807</v>
      </c>
      <c r="X174" s="8">
        <f t="shared" si="36"/>
        <v>4455</v>
      </c>
      <c r="Y174" s="7">
        <f t="shared" si="37"/>
        <v>29.7</v>
      </c>
      <c r="Z174" s="2">
        <f t="shared" si="38"/>
        <v>35640</v>
      </c>
      <c r="AA174" s="2">
        <f t="shared" si="39"/>
        <v>5445</v>
      </c>
      <c r="AB174" s="2">
        <f t="shared" si="40"/>
        <v>57420</v>
      </c>
      <c r="AC174" s="6">
        <f t="shared" si="41"/>
        <v>5167.8</v>
      </c>
      <c r="AD174" s="6">
        <f t="shared" si="42"/>
        <v>1378.08</v>
      </c>
      <c r="AE174" s="6">
        <f t="shared" si="43"/>
        <v>11990.88</v>
      </c>
      <c r="AF174" s="5">
        <f t="shared" si="44"/>
        <v>79.9392</v>
      </c>
    </row>
    <row r="175" spans="1:32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456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90600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1717.9864118125545</v>
      </c>
      <c r="W175" s="9">
        <f t="shared" si="35"/>
        <v>11.453242745417031</v>
      </c>
      <c r="X175" s="8">
        <f t="shared" si="36"/>
        <v>5096.25</v>
      </c>
      <c r="Y175" s="7">
        <f t="shared" si="37"/>
        <v>33.975000000000001</v>
      </c>
      <c r="Z175" s="2">
        <f t="shared" si="38"/>
        <v>40770</v>
      </c>
      <c r="AA175" s="2">
        <f t="shared" si="39"/>
        <v>6228.75</v>
      </c>
      <c r="AB175" s="2">
        <f t="shared" si="40"/>
        <v>65685</v>
      </c>
      <c r="AC175" s="6">
        <f t="shared" si="41"/>
        <v>5911.65</v>
      </c>
      <c r="AD175" s="6">
        <f t="shared" si="42"/>
        <v>1576.44</v>
      </c>
      <c r="AE175" s="6">
        <f t="shared" si="43"/>
        <v>13716.84</v>
      </c>
      <c r="AF175" s="5">
        <f t="shared" si="44"/>
        <v>91.445599999999999</v>
      </c>
    </row>
    <row r="176" spans="1:32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456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30000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568.86967278561417</v>
      </c>
      <c r="W176" s="9">
        <f t="shared" si="35"/>
        <v>3.7924644852374279</v>
      </c>
      <c r="X176" s="8">
        <f t="shared" si="36"/>
        <v>1687.5</v>
      </c>
      <c r="Y176" s="7">
        <f t="shared" si="37"/>
        <v>11.25</v>
      </c>
      <c r="Z176" s="2">
        <f t="shared" si="38"/>
        <v>13500</v>
      </c>
      <c r="AA176" s="2">
        <f t="shared" si="39"/>
        <v>2062.5</v>
      </c>
      <c r="AB176" s="2">
        <f t="shared" si="40"/>
        <v>21750</v>
      </c>
      <c r="AC176" s="6">
        <f t="shared" si="41"/>
        <v>1957.5</v>
      </c>
      <c r="AD176" s="6">
        <f t="shared" si="42"/>
        <v>522</v>
      </c>
      <c r="AE176" s="6">
        <f t="shared" si="43"/>
        <v>4542</v>
      </c>
      <c r="AF176" s="5">
        <f t="shared" si="44"/>
        <v>30.28</v>
      </c>
    </row>
    <row r="177" spans="1:32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456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41600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788.83261292938482</v>
      </c>
      <c r="W177" s="9">
        <f t="shared" si="35"/>
        <v>5.2588840861958985</v>
      </c>
      <c r="X177" s="8">
        <f t="shared" si="36"/>
        <v>2340</v>
      </c>
      <c r="Y177" s="7">
        <f t="shared" si="37"/>
        <v>15.6</v>
      </c>
      <c r="Z177" s="2">
        <f t="shared" si="38"/>
        <v>18720</v>
      </c>
      <c r="AA177" s="2">
        <f t="shared" si="39"/>
        <v>2860</v>
      </c>
      <c r="AB177" s="2">
        <f t="shared" si="40"/>
        <v>30160</v>
      </c>
      <c r="AC177" s="6">
        <f t="shared" si="41"/>
        <v>2714.4</v>
      </c>
      <c r="AD177" s="6">
        <f t="shared" si="42"/>
        <v>723.84</v>
      </c>
      <c r="AE177" s="6">
        <f t="shared" si="43"/>
        <v>6298.24</v>
      </c>
      <c r="AF177" s="5">
        <f t="shared" si="44"/>
        <v>41.988266666666668</v>
      </c>
    </row>
    <row r="178" spans="1:32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456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47900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908.29524421436372</v>
      </c>
      <c r="W178" s="9">
        <f t="shared" si="35"/>
        <v>6.0553016280957586</v>
      </c>
      <c r="X178" s="8">
        <f t="shared" si="36"/>
        <v>2694.375</v>
      </c>
      <c r="Y178" s="7">
        <f t="shared" si="37"/>
        <v>17.962499999999999</v>
      </c>
      <c r="Z178" s="2">
        <f t="shared" si="38"/>
        <v>21555</v>
      </c>
      <c r="AA178" s="2">
        <f t="shared" si="39"/>
        <v>3293.125</v>
      </c>
      <c r="AB178" s="2">
        <f t="shared" si="40"/>
        <v>34727.5</v>
      </c>
      <c r="AC178" s="6">
        <f t="shared" si="41"/>
        <v>3125.4749999999999</v>
      </c>
      <c r="AD178" s="6">
        <f t="shared" si="42"/>
        <v>833.46</v>
      </c>
      <c r="AE178" s="6">
        <f t="shared" si="43"/>
        <v>7252.06</v>
      </c>
      <c r="AF178" s="5">
        <f t="shared" si="44"/>
        <v>48.34706666666667</v>
      </c>
    </row>
    <row r="179" spans="1:32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456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54800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1039.1352689550552</v>
      </c>
      <c r="W179" s="9">
        <f t="shared" si="35"/>
        <v>6.9275684597003675</v>
      </c>
      <c r="X179" s="8">
        <f t="shared" si="36"/>
        <v>3082.5</v>
      </c>
      <c r="Y179" s="7">
        <f t="shared" si="37"/>
        <v>20.55</v>
      </c>
      <c r="Z179" s="2">
        <f t="shared" si="38"/>
        <v>24660</v>
      </c>
      <c r="AA179" s="2">
        <f t="shared" si="39"/>
        <v>3767.5</v>
      </c>
      <c r="AB179" s="2">
        <f t="shared" si="40"/>
        <v>39730</v>
      </c>
      <c r="AC179" s="6">
        <f t="shared" si="41"/>
        <v>3575.7</v>
      </c>
      <c r="AD179" s="6">
        <f t="shared" si="42"/>
        <v>953.52</v>
      </c>
      <c r="AE179" s="6">
        <f t="shared" si="43"/>
        <v>8296.7199999999993</v>
      </c>
      <c r="AF179" s="5">
        <f t="shared" si="44"/>
        <v>55.311466666666661</v>
      </c>
    </row>
    <row r="180" spans="1:32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456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70400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1334.9474988035743</v>
      </c>
      <c r="W180" s="9">
        <f t="shared" si="35"/>
        <v>8.8996499920238286</v>
      </c>
      <c r="X180" s="8">
        <f t="shared" si="36"/>
        <v>3960</v>
      </c>
      <c r="Y180" s="7">
        <f t="shared" si="37"/>
        <v>26.4</v>
      </c>
      <c r="Z180" s="2">
        <f t="shared" si="38"/>
        <v>31680</v>
      </c>
      <c r="AA180" s="2">
        <f t="shared" si="39"/>
        <v>4840</v>
      </c>
      <c r="AB180" s="2">
        <f t="shared" si="40"/>
        <v>51040</v>
      </c>
      <c r="AC180" s="6">
        <f t="shared" si="41"/>
        <v>4593.5999999999995</v>
      </c>
      <c r="AD180" s="6">
        <f t="shared" si="42"/>
        <v>1224.96</v>
      </c>
      <c r="AE180" s="6">
        <f t="shared" si="43"/>
        <v>10658.559999999998</v>
      </c>
      <c r="AF180" s="5">
        <f t="shared" si="44"/>
        <v>71.057066666666657</v>
      </c>
    </row>
    <row r="181" spans="1:32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456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85200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1615.5898707111439</v>
      </c>
      <c r="W181" s="9">
        <f t="shared" si="35"/>
        <v>10.770599138074292</v>
      </c>
      <c r="X181" s="8">
        <f t="shared" si="36"/>
        <v>4792.5</v>
      </c>
      <c r="Y181" s="7">
        <f t="shared" si="37"/>
        <v>31.95</v>
      </c>
      <c r="Z181" s="2">
        <f t="shared" si="38"/>
        <v>38340</v>
      </c>
      <c r="AA181" s="2">
        <f t="shared" si="39"/>
        <v>5857.5</v>
      </c>
      <c r="AB181" s="2">
        <f t="shared" si="40"/>
        <v>61770</v>
      </c>
      <c r="AC181" s="6">
        <f t="shared" si="41"/>
        <v>5559.3</v>
      </c>
      <c r="AD181" s="6">
        <f t="shared" si="42"/>
        <v>1482.48</v>
      </c>
      <c r="AE181" s="6">
        <f t="shared" si="43"/>
        <v>12899.279999999999</v>
      </c>
      <c r="AF181" s="5">
        <f t="shared" si="44"/>
        <v>85.995199999999997</v>
      </c>
    </row>
    <row r="182" spans="1:32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456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98000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1858.3075977663393</v>
      </c>
      <c r="W182" s="9">
        <f t="shared" si="35"/>
        <v>12.388717318442263</v>
      </c>
      <c r="X182" s="8">
        <f t="shared" si="36"/>
        <v>5512.5</v>
      </c>
      <c r="Y182" s="7">
        <f t="shared" si="37"/>
        <v>36.75</v>
      </c>
      <c r="Z182" s="2">
        <f t="shared" si="38"/>
        <v>44100</v>
      </c>
      <c r="AA182" s="2">
        <f t="shared" si="39"/>
        <v>6737.5</v>
      </c>
      <c r="AB182" s="2">
        <f t="shared" si="40"/>
        <v>71050</v>
      </c>
      <c r="AC182" s="6">
        <f t="shared" si="41"/>
        <v>6394.5</v>
      </c>
      <c r="AD182" s="6">
        <f t="shared" si="42"/>
        <v>1705.2</v>
      </c>
      <c r="AE182" s="6">
        <f t="shared" si="43"/>
        <v>14837.2</v>
      </c>
      <c r="AF182" s="5">
        <f t="shared" si="44"/>
        <v>98.914666666666676</v>
      </c>
    </row>
    <row r="183" spans="1:32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456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70200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1331.1550343183369</v>
      </c>
      <c r="W183" s="9">
        <f t="shared" si="35"/>
        <v>8.8743668954555801</v>
      </c>
      <c r="X183" s="8">
        <f t="shared" si="36"/>
        <v>3948.75</v>
      </c>
      <c r="Y183" s="7">
        <f t="shared" si="37"/>
        <v>26.324999999999999</v>
      </c>
      <c r="Z183" s="2">
        <f t="shared" si="38"/>
        <v>31590</v>
      </c>
      <c r="AA183" s="2">
        <f t="shared" si="39"/>
        <v>4826.25</v>
      </c>
      <c r="AB183" s="2">
        <f t="shared" si="40"/>
        <v>50895</v>
      </c>
      <c r="AC183" s="6">
        <f t="shared" si="41"/>
        <v>4580.55</v>
      </c>
      <c r="AD183" s="6">
        <f t="shared" si="42"/>
        <v>1221.48</v>
      </c>
      <c r="AE183" s="6">
        <f t="shared" si="43"/>
        <v>10628.279999999999</v>
      </c>
      <c r="AF183" s="5">
        <f t="shared" si="44"/>
        <v>70.855199999999996</v>
      </c>
    </row>
    <row r="184" spans="1:32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456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48000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910.19147645698251</v>
      </c>
      <c r="W184" s="9">
        <f t="shared" si="35"/>
        <v>6.0679431763798837</v>
      </c>
      <c r="X184" s="8">
        <f t="shared" si="36"/>
        <v>2700</v>
      </c>
      <c r="Y184" s="7">
        <f t="shared" si="37"/>
        <v>18</v>
      </c>
      <c r="Z184" s="2">
        <f t="shared" si="38"/>
        <v>21600</v>
      </c>
      <c r="AA184" s="2">
        <f t="shared" si="39"/>
        <v>3300</v>
      </c>
      <c r="AB184" s="2">
        <f t="shared" si="40"/>
        <v>34800</v>
      </c>
      <c r="AC184" s="6">
        <f t="shared" si="41"/>
        <v>3132</v>
      </c>
      <c r="AD184" s="6">
        <f t="shared" si="42"/>
        <v>835.2</v>
      </c>
      <c r="AE184" s="6">
        <f t="shared" si="43"/>
        <v>7267.2</v>
      </c>
      <c r="AF184" s="5">
        <f t="shared" si="44"/>
        <v>48.448</v>
      </c>
    </row>
    <row r="185" spans="1:32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456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129000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2446.1395929781406</v>
      </c>
      <c r="W185" s="9">
        <f t="shared" si="35"/>
        <v>16.307597286520938</v>
      </c>
      <c r="X185" s="8">
        <f t="shared" si="36"/>
        <v>7256.25</v>
      </c>
      <c r="Y185" s="7">
        <f t="shared" si="37"/>
        <v>48.375</v>
      </c>
      <c r="Z185" s="2">
        <f t="shared" si="38"/>
        <v>58050</v>
      </c>
      <c r="AA185" s="2">
        <f t="shared" si="39"/>
        <v>8868.75</v>
      </c>
      <c r="AB185" s="2">
        <f t="shared" si="40"/>
        <v>93525</v>
      </c>
      <c r="AC185" s="6">
        <f t="shared" si="41"/>
        <v>8417.25</v>
      </c>
      <c r="AD185" s="6">
        <f t="shared" si="42"/>
        <v>2244.6</v>
      </c>
      <c r="AE185" s="6">
        <f t="shared" si="43"/>
        <v>19530.599999999999</v>
      </c>
      <c r="AF185" s="5">
        <f t="shared" si="44"/>
        <v>130.20399999999998</v>
      </c>
    </row>
    <row r="186" spans="1:32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456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72000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1365.2872146854738</v>
      </c>
      <c r="W186" s="9">
        <f t="shared" si="35"/>
        <v>9.1019147645698251</v>
      </c>
      <c r="X186" s="8">
        <f t="shared" si="36"/>
        <v>4050</v>
      </c>
      <c r="Y186" s="7">
        <f t="shared" si="37"/>
        <v>27</v>
      </c>
      <c r="Z186" s="2">
        <f t="shared" si="38"/>
        <v>32400</v>
      </c>
      <c r="AA186" s="2">
        <f t="shared" si="39"/>
        <v>4950</v>
      </c>
      <c r="AB186" s="2">
        <f t="shared" si="40"/>
        <v>52200</v>
      </c>
      <c r="AC186" s="6">
        <f t="shared" si="41"/>
        <v>4698</v>
      </c>
      <c r="AD186" s="6">
        <f t="shared" si="42"/>
        <v>1252.8</v>
      </c>
      <c r="AE186" s="6">
        <f t="shared" si="43"/>
        <v>10900.8</v>
      </c>
      <c r="AF186" s="5">
        <f t="shared" si="44"/>
        <v>72.671999999999997</v>
      </c>
    </row>
    <row r="187" spans="1:32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456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2521.9888826828887</v>
      </c>
      <c r="W187" s="9">
        <f t="shared" si="35"/>
        <v>16.813259217885925</v>
      </c>
      <c r="X187" s="8">
        <f t="shared" si="36"/>
        <v>7481.25</v>
      </c>
      <c r="Y187" s="7">
        <f t="shared" si="37"/>
        <v>49.875</v>
      </c>
      <c r="Z187" s="2">
        <f t="shared" si="38"/>
        <v>59850</v>
      </c>
      <c r="AA187" s="2">
        <f t="shared" si="39"/>
        <v>9143.75</v>
      </c>
      <c r="AB187" s="2">
        <f t="shared" si="40"/>
        <v>96425</v>
      </c>
      <c r="AC187" s="6">
        <f t="shared" si="41"/>
        <v>8678.25</v>
      </c>
      <c r="AD187" s="6">
        <f t="shared" si="42"/>
        <v>2314.2000000000003</v>
      </c>
      <c r="AE187" s="6">
        <f t="shared" si="43"/>
        <v>20136.2</v>
      </c>
      <c r="AF187" s="5">
        <f t="shared" si="44"/>
        <v>134.24133333333333</v>
      </c>
    </row>
    <row r="188" spans="1:32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456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80800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1532.1556520359204</v>
      </c>
      <c r="W188" s="9">
        <f t="shared" si="35"/>
        <v>10.214371013572803</v>
      </c>
      <c r="X188" s="8">
        <f t="shared" si="36"/>
        <v>4545</v>
      </c>
      <c r="Y188" s="7">
        <f t="shared" si="37"/>
        <v>30.3</v>
      </c>
      <c r="Z188" s="2">
        <f t="shared" si="38"/>
        <v>36360</v>
      </c>
      <c r="AA188" s="2">
        <f t="shared" si="39"/>
        <v>5555</v>
      </c>
      <c r="AB188" s="2">
        <f t="shared" si="40"/>
        <v>58580</v>
      </c>
      <c r="AC188" s="6">
        <f t="shared" si="41"/>
        <v>5272.2</v>
      </c>
      <c r="AD188" s="6">
        <f t="shared" si="42"/>
        <v>1405.92</v>
      </c>
      <c r="AE188" s="6">
        <f t="shared" si="43"/>
        <v>12233.12</v>
      </c>
      <c r="AF188" s="5">
        <f t="shared" si="44"/>
        <v>81.55413333333334</v>
      </c>
    </row>
    <row r="189" spans="1:32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456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80800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1532.1556520359204</v>
      </c>
      <c r="W189" s="9">
        <f t="shared" si="35"/>
        <v>10.214371013572803</v>
      </c>
      <c r="X189" s="8">
        <f t="shared" si="36"/>
        <v>4545</v>
      </c>
      <c r="Y189" s="7">
        <f t="shared" si="37"/>
        <v>30.3</v>
      </c>
      <c r="Z189" s="2">
        <f t="shared" si="38"/>
        <v>36360</v>
      </c>
      <c r="AA189" s="2">
        <f t="shared" si="39"/>
        <v>5555</v>
      </c>
      <c r="AB189" s="2">
        <f t="shared" si="40"/>
        <v>58580</v>
      </c>
      <c r="AC189" s="6">
        <f t="shared" si="41"/>
        <v>5272.2</v>
      </c>
      <c r="AD189" s="6">
        <f t="shared" si="42"/>
        <v>1405.92</v>
      </c>
      <c r="AE189" s="6">
        <f t="shared" si="43"/>
        <v>12233.12</v>
      </c>
      <c r="AF189" s="5">
        <f t="shared" si="44"/>
        <v>81.55413333333334</v>
      </c>
    </row>
    <row r="190" spans="1:32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456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147000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2787.461396649509</v>
      </c>
      <c r="W190" s="9">
        <f t="shared" si="35"/>
        <v>18.583075977663395</v>
      </c>
      <c r="X190" s="8">
        <f t="shared" si="36"/>
        <v>8268.75</v>
      </c>
      <c r="Y190" s="7">
        <f t="shared" si="37"/>
        <v>55.125</v>
      </c>
      <c r="Z190" s="2">
        <f t="shared" si="38"/>
        <v>66150</v>
      </c>
      <c r="AA190" s="2">
        <f t="shared" si="39"/>
        <v>10106.25</v>
      </c>
      <c r="AB190" s="2">
        <f t="shared" si="40"/>
        <v>106575</v>
      </c>
      <c r="AC190" s="6">
        <f t="shared" si="41"/>
        <v>9591.75</v>
      </c>
      <c r="AD190" s="6">
        <f t="shared" si="42"/>
        <v>2557.8000000000002</v>
      </c>
      <c r="AE190" s="6">
        <f t="shared" si="43"/>
        <v>22255.8</v>
      </c>
      <c r="AF190" s="5">
        <f t="shared" si="44"/>
        <v>148.37199999999999</v>
      </c>
    </row>
    <row r="191" spans="1:32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456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101000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1915.1945650449006</v>
      </c>
      <c r="W191" s="9">
        <f t="shared" si="35"/>
        <v>12.767963766966004</v>
      </c>
      <c r="X191" s="8">
        <f t="shared" si="36"/>
        <v>5681.25</v>
      </c>
      <c r="Y191" s="7">
        <f t="shared" si="37"/>
        <v>37.875</v>
      </c>
      <c r="Z191" s="2">
        <f t="shared" si="38"/>
        <v>45450</v>
      </c>
      <c r="AA191" s="2">
        <f t="shared" si="39"/>
        <v>6943.75</v>
      </c>
      <c r="AB191" s="2">
        <f t="shared" si="40"/>
        <v>73225</v>
      </c>
      <c r="AC191" s="6">
        <f t="shared" si="41"/>
        <v>6590.25</v>
      </c>
      <c r="AD191" s="6">
        <f t="shared" si="42"/>
        <v>1757.4</v>
      </c>
      <c r="AE191" s="6">
        <f t="shared" si="43"/>
        <v>15291.4</v>
      </c>
      <c r="AF191" s="5">
        <f t="shared" si="44"/>
        <v>101.94266666666667</v>
      </c>
    </row>
    <row r="192" spans="1:32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456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143000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2711.6121069447604</v>
      </c>
      <c r="W192" s="9">
        <f t="shared" si="35"/>
        <v>18.077414046298404</v>
      </c>
      <c r="X192" s="8">
        <f t="shared" si="36"/>
        <v>8043.75</v>
      </c>
      <c r="Y192" s="7">
        <f t="shared" si="37"/>
        <v>53.625</v>
      </c>
      <c r="Z192" s="2">
        <f t="shared" si="38"/>
        <v>64350</v>
      </c>
      <c r="AA192" s="2">
        <f t="shared" si="39"/>
        <v>9831.25</v>
      </c>
      <c r="AB192" s="2">
        <f t="shared" si="40"/>
        <v>103675</v>
      </c>
      <c r="AC192" s="6">
        <f t="shared" si="41"/>
        <v>9330.75</v>
      </c>
      <c r="AD192" s="6">
        <f t="shared" si="42"/>
        <v>2488.2000000000003</v>
      </c>
      <c r="AE192" s="6">
        <f t="shared" si="43"/>
        <v>21650.2</v>
      </c>
      <c r="AF192" s="5">
        <f t="shared" si="44"/>
        <v>144.33466666666666</v>
      </c>
    </row>
    <row r="193" spans="1:32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456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163000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3090.8585554685028</v>
      </c>
      <c r="W193" s="9">
        <f t="shared" si="35"/>
        <v>20.605723703123353</v>
      </c>
      <c r="X193" s="8">
        <f t="shared" si="36"/>
        <v>9168.75</v>
      </c>
      <c r="Y193" s="7">
        <f t="shared" si="37"/>
        <v>61.125</v>
      </c>
      <c r="Z193" s="2">
        <f t="shared" si="38"/>
        <v>73350</v>
      </c>
      <c r="AA193" s="2">
        <f t="shared" si="39"/>
        <v>11206.25</v>
      </c>
      <c r="AB193" s="2">
        <f t="shared" si="40"/>
        <v>118175</v>
      </c>
      <c r="AC193" s="6">
        <f t="shared" si="41"/>
        <v>10635.75</v>
      </c>
      <c r="AD193" s="6">
        <f t="shared" si="42"/>
        <v>2836.2000000000003</v>
      </c>
      <c r="AE193" s="6">
        <f t="shared" si="43"/>
        <v>24678.2</v>
      </c>
      <c r="AF193" s="5">
        <f t="shared" si="44"/>
        <v>164.52133333333333</v>
      </c>
    </row>
    <row r="194" spans="1:32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456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188000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3564.9166161231815</v>
      </c>
      <c r="W194" s="9">
        <f t="shared" si="35"/>
        <v>23.766110774154544</v>
      </c>
      <c r="X194" s="8">
        <f t="shared" si="36"/>
        <v>10575</v>
      </c>
      <c r="Y194" s="7">
        <f t="shared" si="37"/>
        <v>70.5</v>
      </c>
      <c r="Z194" s="2">
        <f t="shared" si="38"/>
        <v>84600</v>
      </c>
      <c r="AA194" s="2">
        <f t="shared" si="39"/>
        <v>12925</v>
      </c>
      <c r="AB194" s="2">
        <f t="shared" si="40"/>
        <v>136300</v>
      </c>
      <c r="AC194" s="6">
        <f t="shared" si="41"/>
        <v>12267</v>
      </c>
      <c r="AD194" s="6">
        <f t="shared" si="42"/>
        <v>3271.2000000000003</v>
      </c>
      <c r="AE194" s="6">
        <f t="shared" si="43"/>
        <v>28463.200000000001</v>
      </c>
      <c r="AF194" s="5">
        <f t="shared" si="44"/>
        <v>189.75466666666668</v>
      </c>
    </row>
    <row r="195" spans="1:32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456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195000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3697.6528731064914</v>
      </c>
      <c r="W195" s="9">
        <f t="shared" si="35"/>
        <v>24.651019154043276</v>
      </c>
      <c r="X195" s="8">
        <f t="shared" si="36"/>
        <v>10968.75</v>
      </c>
      <c r="Y195" s="7">
        <f t="shared" si="37"/>
        <v>73.125</v>
      </c>
      <c r="Z195" s="2">
        <f t="shared" si="38"/>
        <v>87750</v>
      </c>
      <c r="AA195" s="2">
        <f t="shared" si="39"/>
        <v>13406.25</v>
      </c>
      <c r="AB195" s="2">
        <f t="shared" si="40"/>
        <v>141375</v>
      </c>
      <c r="AC195" s="6">
        <f t="shared" si="41"/>
        <v>12723.75</v>
      </c>
      <c r="AD195" s="6">
        <f t="shared" si="42"/>
        <v>3393</v>
      </c>
      <c r="AE195" s="6">
        <f t="shared" si="43"/>
        <v>29523</v>
      </c>
      <c r="AF195" s="5">
        <f t="shared" si="44"/>
        <v>196.82</v>
      </c>
    </row>
    <row r="196" spans="1:32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456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26600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504.39777653657785</v>
      </c>
      <c r="W196" s="9">
        <f t="shared" si="35"/>
        <v>3.3626518435771855</v>
      </c>
      <c r="X196" s="8">
        <f t="shared" si="36"/>
        <v>1496.25</v>
      </c>
      <c r="Y196" s="7">
        <f t="shared" si="37"/>
        <v>9.9749999999999996</v>
      </c>
      <c r="Z196" s="2">
        <f t="shared" si="38"/>
        <v>11970</v>
      </c>
      <c r="AA196" s="2">
        <f t="shared" si="39"/>
        <v>1828.75</v>
      </c>
      <c r="AB196" s="2">
        <f t="shared" si="40"/>
        <v>19285</v>
      </c>
      <c r="AC196" s="6">
        <f t="shared" si="41"/>
        <v>1735.6499999999999</v>
      </c>
      <c r="AD196" s="6">
        <f t="shared" si="42"/>
        <v>462.84000000000003</v>
      </c>
      <c r="AE196" s="6">
        <f t="shared" si="43"/>
        <v>4027.24</v>
      </c>
      <c r="AF196" s="5">
        <f t="shared" si="44"/>
        <v>26.848266666666664</v>
      </c>
    </row>
    <row r="197" spans="1:32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456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28800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546.11488587418955</v>
      </c>
      <c r="W197" s="9">
        <f t="shared" ref="W197:W260" si="50">V197/P197</f>
        <v>3.6407659058279305</v>
      </c>
      <c r="X197" s="8">
        <f t="shared" ref="X197:X260" si="51">(H197*N197/100)/O197</f>
        <v>1620</v>
      </c>
      <c r="Y197" s="7">
        <f t="shared" ref="Y197:Y260" si="52">X197/P197</f>
        <v>10.8</v>
      </c>
      <c r="Z197" s="2">
        <f t="shared" ref="Z197:Z260" si="53">H197*M197/100</f>
        <v>12960</v>
      </c>
      <c r="AA197" s="2">
        <f t="shared" ref="AA197:AA260" si="54">(H197-Z197)/O197</f>
        <v>1980</v>
      </c>
      <c r="AB197" s="2">
        <f t="shared" ref="AB197:AB260" si="55">(Z197+H197)/2</f>
        <v>20880</v>
      </c>
      <c r="AC197" s="6">
        <f t="shared" ref="AC197:AC260" si="56">AB197*intir</f>
        <v>1879.1999999999998</v>
      </c>
      <c r="AD197" s="6">
        <f t="shared" ref="AD197:AD260" si="57">AB197*itr</f>
        <v>501.12</v>
      </c>
      <c r="AE197" s="6">
        <f t="shared" ref="AE197:AE260" si="58">AA197+AC197+AD197</f>
        <v>4360.32</v>
      </c>
      <c r="AF197" s="5">
        <f t="shared" ref="AF197:AF260" si="59">AE197/P197</f>
        <v>29.0688</v>
      </c>
    </row>
    <row r="198" spans="1:32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456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49900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946.21988906673801</v>
      </c>
      <c r="W198" s="9">
        <f t="shared" si="50"/>
        <v>6.3081325937782537</v>
      </c>
      <c r="X198" s="8">
        <f t="shared" si="51"/>
        <v>2806.875</v>
      </c>
      <c r="Y198" s="7">
        <f t="shared" si="52"/>
        <v>18.712499999999999</v>
      </c>
      <c r="Z198" s="2">
        <f t="shared" si="53"/>
        <v>22455</v>
      </c>
      <c r="AA198" s="2">
        <f t="shared" si="54"/>
        <v>3430.625</v>
      </c>
      <c r="AB198" s="2">
        <f t="shared" si="55"/>
        <v>36177.5</v>
      </c>
      <c r="AC198" s="6">
        <f t="shared" si="56"/>
        <v>3255.9749999999999</v>
      </c>
      <c r="AD198" s="6">
        <f t="shared" si="57"/>
        <v>868.26</v>
      </c>
      <c r="AE198" s="6">
        <f t="shared" si="58"/>
        <v>7554.8600000000006</v>
      </c>
      <c r="AF198" s="5">
        <f t="shared" si="59"/>
        <v>50.365733333333338</v>
      </c>
    </row>
    <row r="199" spans="1:32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456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36900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699.70969752630526</v>
      </c>
      <c r="W199" s="9">
        <f t="shared" si="50"/>
        <v>4.664731316842035</v>
      </c>
      <c r="X199" s="8">
        <f t="shared" si="51"/>
        <v>2075.625</v>
      </c>
      <c r="Y199" s="7">
        <f t="shared" si="52"/>
        <v>13.8375</v>
      </c>
      <c r="Z199" s="2">
        <f t="shared" si="53"/>
        <v>16605</v>
      </c>
      <c r="AA199" s="2">
        <f t="shared" si="54"/>
        <v>2536.875</v>
      </c>
      <c r="AB199" s="2">
        <f t="shared" si="55"/>
        <v>26752.5</v>
      </c>
      <c r="AC199" s="6">
        <f t="shared" si="56"/>
        <v>2407.7249999999999</v>
      </c>
      <c r="AD199" s="6">
        <f t="shared" si="57"/>
        <v>642.06000000000006</v>
      </c>
      <c r="AE199" s="6">
        <f t="shared" si="58"/>
        <v>5586.6600000000008</v>
      </c>
      <c r="AF199" s="5">
        <f t="shared" si="59"/>
        <v>37.244400000000006</v>
      </c>
    </row>
    <row r="200" spans="1:32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456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33100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627.65287230679417</v>
      </c>
      <c r="W200" s="9">
        <f t="shared" si="50"/>
        <v>4.1843524820452949</v>
      </c>
      <c r="X200" s="8">
        <f t="shared" si="51"/>
        <v>1861.875</v>
      </c>
      <c r="Y200" s="7">
        <f t="shared" si="52"/>
        <v>12.4125</v>
      </c>
      <c r="Z200" s="2">
        <f t="shared" si="53"/>
        <v>14895</v>
      </c>
      <c r="AA200" s="2">
        <f t="shared" si="54"/>
        <v>2275.625</v>
      </c>
      <c r="AB200" s="2">
        <f t="shared" si="55"/>
        <v>23997.5</v>
      </c>
      <c r="AC200" s="6">
        <f t="shared" si="56"/>
        <v>2159.7750000000001</v>
      </c>
      <c r="AD200" s="6">
        <f t="shared" si="57"/>
        <v>575.94000000000005</v>
      </c>
      <c r="AE200" s="6">
        <f t="shared" si="58"/>
        <v>5011.34</v>
      </c>
      <c r="AF200" s="5">
        <f t="shared" si="59"/>
        <v>33.408933333333337</v>
      </c>
    </row>
    <row r="201" spans="1:32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456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45500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862.7856703915146</v>
      </c>
      <c r="W201" s="9">
        <f t="shared" si="50"/>
        <v>5.7519044692767638</v>
      </c>
      <c r="X201" s="8">
        <f t="shared" si="51"/>
        <v>2559.375</v>
      </c>
      <c r="Y201" s="7">
        <f t="shared" si="52"/>
        <v>17.0625</v>
      </c>
      <c r="Z201" s="2">
        <f t="shared" si="53"/>
        <v>20475</v>
      </c>
      <c r="AA201" s="2">
        <f t="shared" si="54"/>
        <v>3128.125</v>
      </c>
      <c r="AB201" s="2">
        <f t="shared" si="55"/>
        <v>32987.5</v>
      </c>
      <c r="AC201" s="6">
        <f t="shared" si="56"/>
        <v>2968.875</v>
      </c>
      <c r="AD201" s="6">
        <f t="shared" si="57"/>
        <v>791.7</v>
      </c>
      <c r="AE201" s="6">
        <f t="shared" si="58"/>
        <v>6888.7</v>
      </c>
      <c r="AF201" s="5">
        <f t="shared" si="59"/>
        <v>45.924666666666667</v>
      </c>
    </row>
    <row r="202" spans="1:32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456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61400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1164.2865969678901</v>
      </c>
      <c r="W202" s="9">
        <f t="shared" si="50"/>
        <v>7.7619106464526002</v>
      </c>
      <c r="X202" s="8">
        <f t="shared" si="51"/>
        <v>3453.75</v>
      </c>
      <c r="Y202" s="7">
        <f t="shared" si="52"/>
        <v>23.024999999999999</v>
      </c>
      <c r="Z202" s="2">
        <f t="shared" si="53"/>
        <v>27630</v>
      </c>
      <c r="AA202" s="2">
        <f t="shared" si="54"/>
        <v>4221.25</v>
      </c>
      <c r="AB202" s="2">
        <f t="shared" si="55"/>
        <v>44515</v>
      </c>
      <c r="AC202" s="6">
        <f t="shared" si="56"/>
        <v>4006.35</v>
      </c>
      <c r="AD202" s="6">
        <f t="shared" si="57"/>
        <v>1068.3600000000001</v>
      </c>
      <c r="AE202" s="6">
        <f t="shared" si="58"/>
        <v>9295.9600000000009</v>
      </c>
      <c r="AF202" s="5">
        <f t="shared" si="59"/>
        <v>61.973066666666675</v>
      </c>
    </row>
    <row r="203" spans="1:32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456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42200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800.21000638509713</v>
      </c>
      <c r="W203" s="9">
        <f t="shared" si="50"/>
        <v>5.3347333759006474</v>
      </c>
      <c r="X203" s="8">
        <f t="shared" si="51"/>
        <v>2373.75</v>
      </c>
      <c r="Y203" s="7">
        <f t="shared" si="52"/>
        <v>15.824999999999999</v>
      </c>
      <c r="Z203" s="2">
        <f t="shared" si="53"/>
        <v>18990</v>
      </c>
      <c r="AA203" s="2">
        <f t="shared" si="54"/>
        <v>2901.25</v>
      </c>
      <c r="AB203" s="2">
        <f t="shared" si="55"/>
        <v>30595</v>
      </c>
      <c r="AC203" s="6">
        <f t="shared" si="56"/>
        <v>2753.5499999999997</v>
      </c>
      <c r="AD203" s="6">
        <f t="shared" si="57"/>
        <v>734.28</v>
      </c>
      <c r="AE203" s="6">
        <f t="shared" si="58"/>
        <v>6389.079999999999</v>
      </c>
      <c r="AF203" s="5">
        <f t="shared" si="59"/>
        <v>42.593866666666663</v>
      </c>
    </row>
    <row r="204" spans="1:32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456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52100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987.93699840434988</v>
      </c>
      <c r="W204" s="9">
        <f t="shared" si="50"/>
        <v>6.5862466560289992</v>
      </c>
      <c r="X204" s="8">
        <f t="shared" si="51"/>
        <v>2930.625</v>
      </c>
      <c r="Y204" s="7">
        <f t="shared" si="52"/>
        <v>19.537500000000001</v>
      </c>
      <c r="Z204" s="2">
        <f t="shared" si="53"/>
        <v>23445</v>
      </c>
      <c r="AA204" s="2">
        <f t="shared" si="54"/>
        <v>3581.875</v>
      </c>
      <c r="AB204" s="2">
        <f t="shared" si="55"/>
        <v>37772.5</v>
      </c>
      <c r="AC204" s="6">
        <f t="shared" si="56"/>
        <v>3399.5250000000001</v>
      </c>
      <c r="AD204" s="6">
        <f t="shared" si="57"/>
        <v>906.54</v>
      </c>
      <c r="AE204" s="6">
        <f t="shared" si="58"/>
        <v>7887.94</v>
      </c>
      <c r="AF204" s="5">
        <f t="shared" si="59"/>
        <v>52.586266666666667</v>
      </c>
    </row>
    <row r="205" spans="1:32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456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55800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1058.0975913812422</v>
      </c>
      <c r="W205" s="9">
        <f t="shared" si="50"/>
        <v>7.0539839425416142</v>
      </c>
      <c r="X205" s="8">
        <f t="shared" si="51"/>
        <v>3138.75</v>
      </c>
      <c r="Y205" s="7">
        <f t="shared" si="52"/>
        <v>20.925000000000001</v>
      </c>
      <c r="Z205" s="2">
        <f t="shared" si="53"/>
        <v>25110</v>
      </c>
      <c r="AA205" s="2">
        <f t="shared" si="54"/>
        <v>3836.25</v>
      </c>
      <c r="AB205" s="2">
        <f t="shared" si="55"/>
        <v>40455</v>
      </c>
      <c r="AC205" s="6">
        <f t="shared" si="56"/>
        <v>3640.95</v>
      </c>
      <c r="AD205" s="6">
        <f t="shared" si="57"/>
        <v>970.92000000000007</v>
      </c>
      <c r="AE205" s="6">
        <f t="shared" si="58"/>
        <v>8448.119999999999</v>
      </c>
      <c r="AF205" s="5">
        <f t="shared" si="59"/>
        <v>56.320799999999991</v>
      </c>
    </row>
    <row r="206" spans="1:32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456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39800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754.70043256224801</v>
      </c>
      <c r="W206" s="9">
        <f t="shared" si="50"/>
        <v>5.0313362170816536</v>
      </c>
      <c r="X206" s="8">
        <f t="shared" si="51"/>
        <v>2238.75</v>
      </c>
      <c r="Y206" s="7">
        <f t="shared" si="52"/>
        <v>14.925000000000001</v>
      </c>
      <c r="Z206" s="2">
        <f t="shared" si="53"/>
        <v>17910</v>
      </c>
      <c r="AA206" s="2">
        <f t="shared" si="54"/>
        <v>2736.25</v>
      </c>
      <c r="AB206" s="2">
        <f t="shared" si="55"/>
        <v>28855</v>
      </c>
      <c r="AC206" s="6">
        <f t="shared" si="56"/>
        <v>2596.9499999999998</v>
      </c>
      <c r="AD206" s="6">
        <f t="shared" si="57"/>
        <v>692.52</v>
      </c>
      <c r="AE206" s="6">
        <f t="shared" si="58"/>
        <v>6025.7199999999993</v>
      </c>
      <c r="AF206" s="5">
        <f t="shared" si="59"/>
        <v>40.17146666666666</v>
      </c>
    </row>
    <row r="207" spans="1:32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456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46300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877.95552833246438</v>
      </c>
      <c r="W207" s="9">
        <f t="shared" si="50"/>
        <v>5.8530368555497629</v>
      </c>
      <c r="X207" s="8">
        <f t="shared" si="51"/>
        <v>2604.375</v>
      </c>
      <c r="Y207" s="7">
        <f t="shared" si="52"/>
        <v>17.362500000000001</v>
      </c>
      <c r="Z207" s="2">
        <f t="shared" si="53"/>
        <v>20835</v>
      </c>
      <c r="AA207" s="2">
        <f t="shared" si="54"/>
        <v>3183.125</v>
      </c>
      <c r="AB207" s="2">
        <f t="shared" si="55"/>
        <v>33567.5</v>
      </c>
      <c r="AC207" s="6">
        <f t="shared" si="56"/>
        <v>3021.0749999999998</v>
      </c>
      <c r="AD207" s="6">
        <f t="shared" si="57"/>
        <v>805.62</v>
      </c>
      <c r="AE207" s="6">
        <f t="shared" si="58"/>
        <v>7009.82</v>
      </c>
      <c r="AF207" s="5">
        <f t="shared" si="59"/>
        <v>46.73213333333333</v>
      </c>
    </row>
    <row r="208" spans="1:32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456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64700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1226.8622609743077</v>
      </c>
      <c r="W208" s="9">
        <f t="shared" si="50"/>
        <v>8.1790817398287174</v>
      </c>
      <c r="X208" s="8">
        <f t="shared" si="51"/>
        <v>3639.375</v>
      </c>
      <c r="Y208" s="7">
        <f t="shared" si="52"/>
        <v>24.262499999999999</v>
      </c>
      <c r="Z208" s="2">
        <f t="shared" si="53"/>
        <v>29115</v>
      </c>
      <c r="AA208" s="2">
        <f t="shared" si="54"/>
        <v>4448.125</v>
      </c>
      <c r="AB208" s="2">
        <f t="shared" si="55"/>
        <v>46907.5</v>
      </c>
      <c r="AC208" s="6">
        <f t="shared" si="56"/>
        <v>4221.6750000000002</v>
      </c>
      <c r="AD208" s="6">
        <f t="shared" si="57"/>
        <v>1125.78</v>
      </c>
      <c r="AE208" s="6">
        <f t="shared" si="58"/>
        <v>9795.58</v>
      </c>
      <c r="AF208" s="5">
        <f t="shared" si="59"/>
        <v>65.303866666666664</v>
      </c>
    </row>
    <row r="209" spans="1:32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456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120000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2275.4786911424567</v>
      </c>
      <c r="W209" s="9">
        <f t="shared" si="50"/>
        <v>15.169857940949711</v>
      </c>
      <c r="X209" s="8">
        <f t="shared" si="51"/>
        <v>6750</v>
      </c>
      <c r="Y209" s="7">
        <f t="shared" si="52"/>
        <v>45</v>
      </c>
      <c r="Z209" s="2">
        <f t="shared" si="53"/>
        <v>54000</v>
      </c>
      <c r="AA209" s="2">
        <f t="shared" si="54"/>
        <v>8250</v>
      </c>
      <c r="AB209" s="2">
        <f t="shared" si="55"/>
        <v>87000</v>
      </c>
      <c r="AC209" s="6">
        <f t="shared" si="56"/>
        <v>7830</v>
      </c>
      <c r="AD209" s="6">
        <f t="shared" si="57"/>
        <v>2088</v>
      </c>
      <c r="AE209" s="6">
        <f t="shared" si="58"/>
        <v>18168</v>
      </c>
      <c r="AF209" s="5">
        <f t="shared" si="59"/>
        <v>121.12</v>
      </c>
    </row>
    <row r="210" spans="1:32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456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2654.7251396661991</v>
      </c>
      <c r="W210" s="9">
        <f t="shared" si="50"/>
        <v>17.69816759777466</v>
      </c>
      <c r="X210" s="8">
        <f t="shared" si="51"/>
        <v>7875</v>
      </c>
      <c r="Y210" s="7">
        <f t="shared" si="52"/>
        <v>52.5</v>
      </c>
      <c r="Z210" s="2">
        <f t="shared" si="53"/>
        <v>63000</v>
      </c>
      <c r="AA210" s="2">
        <f t="shared" si="54"/>
        <v>9625</v>
      </c>
      <c r="AB210" s="2">
        <f t="shared" si="55"/>
        <v>101500</v>
      </c>
      <c r="AC210" s="6">
        <f t="shared" si="56"/>
        <v>9135</v>
      </c>
      <c r="AD210" s="6">
        <f t="shared" si="57"/>
        <v>2436</v>
      </c>
      <c r="AE210" s="6">
        <f t="shared" si="58"/>
        <v>21196</v>
      </c>
      <c r="AF210" s="5">
        <f t="shared" si="59"/>
        <v>141.30666666666667</v>
      </c>
    </row>
    <row r="211" spans="1:32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456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64200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1217.381099761214</v>
      </c>
      <c r="W211" s="9">
        <f t="shared" si="50"/>
        <v>8.1158739984080928</v>
      </c>
      <c r="X211" s="8">
        <f t="shared" si="51"/>
        <v>3611.25</v>
      </c>
      <c r="Y211" s="7">
        <f t="shared" si="52"/>
        <v>24.074999999999999</v>
      </c>
      <c r="Z211" s="2">
        <f t="shared" si="53"/>
        <v>28890</v>
      </c>
      <c r="AA211" s="2">
        <f t="shared" si="54"/>
        <v>4413.75</v>
      </c>
      <c r="AB211" s="2">
        <f t="shared" si="55"/>
        <v>46545</v>
      </c>
      <c r="AC211" s="6">
        <f t="shared" si="56"/>
        <v>4189.05</v>
      </c>
      <c r="AD211" s="6">
        <f t="shared" si="57"/>
        <v>1117.08</v>
      </c>
      <c r="AE211" s="6">
        <f t="shared" si="58"/>
        <v>9719.8799999999992</v>
      </c>
      <c r="AF211" s="5">
        <f t="shared" si="59"/>
        <v>64.799199999999999</v>
      </c>
    </row>
    <row r="212" spans="1:32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456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42100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798.31377414247834</v>
      </c>
      <c r="W212" s="9">
        <f t="shared" si="50"/>
        <v>5.3220918276165223</v>
      </c>
      <c r="X212" s="8">
        <f t="shared" si="51"/>
        <v>2368.125</v>
      </c>
      <c r="Y212" s="7">
        <f t="shared" si="52"/>
        <v>15.7875</v>
      </c>
      <c r="Z212" s="2">
        <f t="shared" si="53"/>
        <v>18945</v>
      </c>
      <c r="AA212" s="2">
        <f t="shared" si="54"/>
        <v>2894.375</v>
      </c>
      <c r="AB212" s="2">
        <f t="shared" si="55"/>
        <v>30522.5</v>
      </c>
      <c r="AC212" s="6">
        <f t="shared" si="56"/>
        <v>2747.0250000000001</v>
      </c>
      <c r="AD212" s="6">
        <f t="shared" si="57"/>
        <v>732.54</v>
      </c>
      <c r="AE212" s="6">
        <f t="shared" si="58"/>
        <v>6373.94</v>
      </c>
      <c r="AF212" s="5">
        <f t="shared" si="59"/>
        <v>42.492933333333333</v>
      </c>
    </row>
    <row r="213" spans="1:32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456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2313.4033359948303</v>
      </c>
      <c r="W213" s="9">
        <f t="shared" si="50"/>
        <v>15.422688906632201</v>
      </c>
      <c r="X213" s="8">
        <f t="shared" si="51"/>
        <v>6862.5</v>
      </c>
      <c r="Y213" s="7">
        <f t="shared" si="52"/>
        <v>45.75</v>
      </c>
      <c r="Z213" s="2">
        <f t="shared" si="53"/>
        <v>54900</v>
      </c>
      <c r="AA213" s="2">
        <f t="shared" si="54"/>
        <v>8387.5</v>
      </c>
      <c r="AB213" s="2">
        <f t="shared" si="55"/>
        <v>88450</v>
      </c>
      <c r="AC213" s="6">
        <f t="shared" si="56"/>
        <v>7960.5</v>
      </c>
      <c r="AD213" s="6">
        <f t="shared" si="57"/>
        <v>2122.8000000000002</v>
      </c>
      <c r="AE213" s="6">
        <f t="shared" si="58"/>
        <v>18470.8</v>
      </c>
      <c r="AF213" s="5">
        <f t="shared" si="59"/>
        <v>123.13866666666667</v>
      </c>
    </row>
    <row r="214" spans="1:32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456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64600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1224.966028731689</v>
      </c>
      <c r="W214" s="9">
        <f t="shared" si="50"/>
        <v>8.1664401915445932</v>
      </c>
      <c r="X214" s="8">
        <f t="shared" si="51"/>
        <v>3633.75</v>
      </c>
      <c r="Y214" s="7">
        <f t="shared" si="52"/>
        <v>24.225000000000001</v>
      </c>
      <c r="Z214" s="2">
        <f t="shared" si="53"/>
        <v>29070</v>
      </c>
      <c r="AA214" s="2">
        <f t="shared" si="54"/>
        <v>4441.25</v>
      </c>
      <c r="AB214" s="2">
        <f t="shared" si="55"/>
        <v>46835</v>
      </c>
      <c r="AC214" s="6">
        <f t="shared" si="56"/>
        <v>4215.1499999999996</v>
      </c>
      <c r="AD214" s="6">
        <f t="shared" si="57"/>
        <v>1124.04</v>
      </c>
      <c r="AE214" s="6">
        <f t="shared" si="58"/>
        <v>9780.4399999999987</v>
      </c>
      <c r="AF214" s="5">
        <f t="shared" si="59"/>
        <v>65.20293333333332</v>
      </c>
    </row>
    <row r="215" spans="1:32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456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126000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2389.2526256995789</v>
      </c>
      <c r="W215" s="9">
        <f t="shared" si="50"/>
        <v>15.928350837997192</v>
      </c>
      <c r="X215" s="8">
        <f t="shared" si="51"/>
        <v>7087.5</v>
      </c>
      <c r="Y215" s="7">
        <f t="shared" si="52"/>
        <v>47.25</v>
      </c>
      <c r="Z215" s="2">
        <f t="shared" si="53"/>
        <v>56700</v>
      </c>
      <c r="AA215" s="2">
        <f t="shared" si="54"/>
        <v>8662.5</v>
      </c>
      <c r="AB215" s="2">
        <f t="shared" si="55"/>
        <v>91350</v>
      </c>
      <c r="AC215" s="6">
        <f t="shared" si="56"/>
        <v>8221.5</v>
      </c>
      <c r="AD215" s="6">
        <f t="shared" si="57"/>
        <v>2192.4</v>
      </c>
      <c r="AE215" s="6">
        <f t="shared" si="58"/>
        <v>19076.400000000001</v>
      </c>
      <c r="AF215" s="5">
        <f t="shared" si="59"/>
        <v>127.17600000000002</v>
      </c>
    </row>
    <row r="216" spans="1:32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456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63500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1204.1074740628831</v>
      </c>
      <c r="W216" s="9">
        <f t="shared" si="50"/>
        <v>8.0273831604192196</v>
      </c>
      <c r="X216" s="8">
        <f t="shared" si="51"/>
        <v>3571.875</v>
      </c>
      <c r="Y216" s="7">
        <f t="shared" si="52"/>
        <v>23.8125</v>
      </c>
      <c r="Z216" s="2">
        <f t="shared" si="53"/>
        <v>28575</v>
      </c>
      <c r="AA216" s="2">
        <f t="shared" si="54"/>
        <v>4365.625</v>
      </c>
      <c r="AB216" s="2">
        <f t="shared" si="55"/>
        <v>46037.5</v>
      </c>
      <c r="AC216" s="6">
        <f t="shared" si="56"/>
        <v>4143.375</v>
      </c>
      <c r="AD216" s="6">
        <f t="shared" si="57"/>
        <v>1104.9000000000001</v>
      </c>
      <c r="AE216" s="6">
        <f t="shared" si="58"/>
        <v>9613.9</v>
      </c>
      <c r="AF216" s="5">
        <f t="shared" si="59"/>
        <v>64.092666666666659</v>
      </c>
    </row>
    <row r="217" spans="1:32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456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73500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1393.7306983247545</v>
      </c>
      <c r="W217" s="9">
        <f t="shared" si="50"/>
        <v>9.2915379888316973</v>
      </c>
      <c r="X217" s="8">
        <f t="shared" si="51"/>
        <v>4134.375</v>
      </c>
      <c r="Y217" s="7">
        <f t="shared" si="52"/>
        <v>27.5625</v>
      </c>
      <c r="Z217" s="2">
        <f t="shared" si="53"/>
        <v>33075</v>
      </c>
      <c r="AA217" s="2">
        <f t="shared" si="54"/>
        <v>5053.125</v>
      </c>
      <c r="AB217" s="2">
        <f t="shared" si="55"/>
        <v>53287.5</v>
      </c>
      <c r="AC217" s="6">
        <f t="shared" si="56"/>
        <v>4795.875</v>
      </c>
      <c r="AD217" s="6">
        <f t="shared" si="57"/>
        <v>1278.9000000000001</v>
      </c>
      <c r="AE217" s="6">
        <f t="shared" si="58"/>
        <v>11127.9</v>
      </c>
      <c r="AF217" s="5">
        <f t="shared" si="59"/>
        <v>74.185999999999993</v>
      </c>
    </row>
    <row r="218" spans="1:32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456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140000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2654.7251396661991</v>
      </c>
      <c r="W218" s="9">
        <f t="shared" si="50"/>
        <v>17.69816759777466</v>
      </c>
      <c r="X218" s="8">
        <f t="shared" si="51"/>
        <v>7875</v>
      </c>
      <c r="Y218" s="7">
        <f t="shared" si="52"/>
        <v>52.5</v>
      </c>
      <c r="Z218" s="2">
        <f t="shared" si="53"/>
        <v>63000</v>
      </c>
      <c r="AA218" s="2">
        <f t="shared" si="54"/>
        <v>9625</v>
      </c>
      <c r="AB218" s="2">
        <f t="shared" si="55"/>
        <v>101500</v>
      </c>
      <c r="AC218" s="6">
        <f t="shared" si="56"/>
        <v>9135</v>
      </c>
      <c r="AD218" s="6">
        <f t="shared" si="57"/>
        <v>2436</v>
      </c>
      <c r="AE218" s="6">
        <f t="shared" si="58"/>
        <v>21196</v>
      </c>
      <c r="AF218" s="5">
        <f t="shared" si="59"/>
        <v>141.30666666666667</v>
      </c>
    </row>
    <row r="219" spans="1:32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456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93200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1767.2884501206411</v>
      </c>
      <c r="W219" s="9">
        <f t="shared" si="50"/>
        <v>11.781923000804273</v>
      </c>
      <c r="X219" s="8">
        <f t="shared" si="51"/>
        <v>5242.5</v>
      </c>
      <c r="Y219" s="7">
        <f t="shared" si="52"/>
        <v>34.950000000000003</v>
      </c>
      <c r="Z219" s="2">
        <f t="shared" si="53"/>
        <v>41940</v>
      </c>
      <c r="AA219" s="2">
        <f t="shared" si="54"/>
        <v>6407.5</v>
      </c>
      <c r="AB219" s="2">
        <f t="shared" si="55"/>
        <v>67570</v>
      </c>
      <c r="AC219" s="6">
        <f t="shared" si="56"/>
        <v>6081.3</v>
      </c>
      <c r="AD219" s="6">
        <f t="shared" si="57"/>
        <v>1621.68</v>
      </c>
      <c r="AE219" s="6">
        <f t="shared" si="58"/>
        <v>14110.48</v>
      </c>
      <c r="AF219" s="5">
        <f t="shared" si="59"/>
        <v>94.06986666666667</v>
      </c>
    </row>
    <row r="220" spans="1:32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456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136000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2578.8758499614505</v>
      </c>
      <c r="W220" s="9">
        <f t="shared" si="50"/>
        <v>17.192505666409669</v>
      </c>
      <c r="X220" s="8">
        <f t="shared" si="51"/>
        <v>7650</v>
      </c>
      <c r="Y220" s="7">
        <f t="shared" si="52"/>
        <v>51</v>
      </c>
      <c r="Z220" s="2">
        <f t="shared" si="53"/>
        <v>61200</v>
      </c>
      <c r="AA220" s="2">
        <f t="shared" si="54"/>
        <v>9350</v>
      </c>
      <c r="AB220" s="2">
        <f t="shared" si="55"/>
        <v>98600</v>
      </c>
      <c r="AC220" s="6">
        <f t="shared" si="56"/>
        <v>8874</v>
      </c>
      <c r="AD220" s="6">
        <f t="shared" si="57"/>
        <v>2366.4</v>
      </c>
      <c r="AE220" s="6">
        <f t="shared" si="58"/>
        <v>20590.400000000001</v>
      </c>
      <c r="AF220" s="5">
        <f t="shared" si="59"/>
        <v>137.26933333333335</v>
      </c>
    </row>
    <row r="221" spans="1:32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456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155000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2939.1599760590061</v>
      </c>
      <c r="W221" s="9">
        <f t="shared" si="50"/>
        <v>19.594399840393375</v>
      </c>
      <c r="X221" s="8">
        <f t="shared" si="51"/>
        <v>8718.75</v>
      </c>
      <c r="Y221" s="7">
        <f t="shared" si="52"/>
        <v>58.125</v>
      </c>
      <c r="Z221" s="2">
        <f t="shared" si="53"/>
        <v>69750</v>
      </c>
      <c r="AA221" s="2">
        <f t="shared" si="54"/>
        <v>10656.25</v>
      </c>
      <c r="AB221" s="2">
        <f t="shared" si="55"/>
        <v>112375</v>
      </c>
      <c r="AC221" s="6">
        <f t="shared" si="56"/>
        <v>10113.75</v>
      </c>
      <c r="AD221" s="6">
        <f t="shared" si="57"/>
        <v>2697</v>
      </c>
      <c r="AE221" s="6">
        <f t="shared" si="58"/>
        <v>23467</v>
      </c>
      <c r="AF221" s="5">
        <f t="shared" si="59"/>
        <v>156.44666666666666</v>
      </c>
    </row>
    <row r="222" spans="1:32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456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178000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3375.2933918613098</v>
      </c>
      <c r="W222" s="9">
        <f t="shared" si="50"/>
        <v>22.501955945742065</v>
      </c>
      <c r="X222" s="8">
        <f t="shared" si="51"/>
        <v>10012.5</v>
      </c>
      <c r="Y222" s="7">
        <f t="shared" si="52"/>
        <v>66.75</v>
      </c>
      <c r="Z222" s="2">
        <f t="shared" si="53"/>
        <v>80100</v>
      </c>
      <c r="AA222" s="2">
        <f t="shared" si="54"/>
        <v>12237.5</v>
      </c>
      <c r="AB222" s="2">
        <f t="shared" si="55"/>
        <v>129050</v>
      </c>
      <c r="AC222" s="6">
        <f t="shared" si="56"/>
        <v>11614.5</v>
      </c>
      <c r="AD222" s="6">
        <f t="shared" si="57"/>
        <v>3097.2000000000003</v>
      </c>
      <c r="AE222" s="6">
        <f t="shared" si="58"/>
        <v>26949.200000000001</v>
      </c>
      <c r="AF222" s="5">
        <f t="shared" si="59"/>
        <v>179.66133333333335</v>
      </c>
    </row>
    <row r="223" spans="1:32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456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185000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3508.0296488446202</v>
      </c>
      <c r="W223" s="9">
        <f t="shared" si="50"/>
        <v>23.3868643256308</v>
      </c>
      <c r="X223" s="8">
        <f t="shared" si="51"/>
        <v>10406.25</v>
      </c>
      <c r="Y223" s="7">
        <f t="shared" si="52"/>
        <v>69.375</v>
      </c>
      <c r="Z223" s="2">
        <f t="shared" si="53"/>
        <v>83250</v>
      </c>
      <c r="AA223" s="2">
        <f t="shared" si="54"/>
        <v>12718.75</v>
      </c>
      <c r="AB223" s="2">
        <f t="shared" si="55"/>
        <v>134125</v>
      </c>
      <c r="AC223" s="6">
        <f t="shared" si="56"/>
        <v>12071.25</v>
      </c>
      <c r="AD223" s="6">
        <f t="shared" si="57"/>
        <v>3219</v>
      </c>
      <c r="AE223" s="6">
        <f t="shared" si="58"/>
        <v>28009</v>
      </c>
      <c r="AF223" s="5">
        <f t="shared" si="59"/>
        <v>186.72666666666666</v>
      </c>
    </row>
    <row r="224" spans="1:32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456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</row>
    <row r="225" spans="1:32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456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22900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434.23718355968538</v>
      </c>
      <c r="W225" s="9">
        <f t="shared" si="50"/>
        <v>2.8949145570645691</v>
      </c>
      <c r="X225" s="8">
        <f t="shared" si="51"/>
        <v>1288.125</v>
      </c>
      <c r="Y225" s="7">
        <f t="shared" si="52"/>
        <v>8.5875000000000004</v>
      </c>
      <c r="Z225" s="2">
        <f t="shared" si="53"/>
        <v>10305</v>
      </c>
      <c r="AA225" s="2">
        <f t="shared" si="54"/>
        <v>1574.375</v>
      </c>
      <c r="AB225" s="2">
        <f t="shared" si="55"/>
        <v>16602.5</v>
      </c>
      <c r="AC225" s="6">
        <f t="shared" si="56"/>
        <v>1494.2249999999999</v>
      </c>
      <c r="AD225" s="6">
        <f t="shared" si="57"/>
        <v>398.46000000000004</v>
      </c>
      <c r="AE225" s="6">
        <f t="shared" si="58"/>
        <v>3467.06</v>
      </c>
      <c r="AF225" s="5">
        <f t="shared" si="59"/>
        <v>23.113733333333332</v>
      </c>
    </row>
    <row r="226" spans="1:32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456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43900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832.44595450961526</v>
      </c>
      <c r="W226" s="9">
        <f t="shared" si="50"/>
        <v>5.5496396967307682</v>
      </c>
      <c r="X226" s="8">
        <f t="shared" si="51"/>
        <v>2469.375</v>
      </c>
      <c r="Y226" s="7">
        <f t="shared" si="52"/>
        <v>16.462499999999999</v>
      </c>
      <c r="Z226" s="2">
        <f t="shared" si="53"/>
        <v>19755</v>
      </c>
      <c r="AA226" s="2">
        <f t="shared" si="54"/>
        <v>3018.125</v>
      </c>
      <c r="AB226" s="2">
        <f t="shared" si="55"/>
        <v>31827.5</v>
      </c>
      <c r="AC226" s="6">
        <f t="shared" si="56"/>
        <v>2864.4749999999999</v>
      </c>
      <c r="AD226" s="6">
        <f t="shared" si="57"/>
        <v>763.86</v>
      </c>
      <c r="AE226" s="6">
        <f t="shared" si="58"/>
        <v>6646.46</v>
      </c>
      <c r="AF226" s="5">
        <f t="shared" si="59"/>
        <v>44.309733333333334</v>
      </c>
    </row>
    <row r="227" spans="1:32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456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31000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587.8319952118012</v>
      </c>
      <c r="W227" s="9">
        <f t="shared" si="50"/>
        <v>3.9188799680786746</v>
      </c>
      <c r="X227" s="8">
        <f t="shared" si="51"/>
        <v>1743.75</v>
      </c>
      <c r="Y227" s="7">
        <f t="shared" si="52"/>
        <v>11.625</v>
      </c>
      <c r="Z227" s="2">
        <f t="shared" si="53"/>
        <v>13950</v>
      </c>
      <c r="AA227" s="2">
        <f t="shared" si="54"/>
        <v>2131.25</v>
      </c>
      <c r="AB227" s="2">
        <f t="shared" si="55"/>
        <v>22475</v>
      </c>
      <c r="AC227" s="6">
        <f t="shared" si="56"/>
        <v>2022.75</v>
      </c>
      <c r="AD227" s="6">
        <f t="shared" si="57"/>
        <v>539.4</v>
      </c>
      <c r="AE227" s="6">
        <f t="shared" si="58"/>
        <v>4693.3999999999996</v>
      </c>
      <c r="AF227" s="5">
        <f t="shared" si="59"/>
        <v>31.289333333333332</v>
      </c>
    </row>
    <row r="228" spans="1:32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456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39600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750.90796807701054</v>
      </c>
      <c r="W228" s="9">
        <f t="shared" si="50"/>
        <v>5.0060531205134033</v>
      </c>
      <c r="X228" s="8">
        <f t="shared" si="51"/>
        <v>2227.5</v>
      </c>
      <c r="Y228" s="7">
        <f t="shared" si="52"/>
        <v>14.85</v>
      </c>
      <c r="Z228" s="2">
        <f t="shared" si="53"/>
        <v>17820</v>
      </c>
      <c r="AA228" s="2">
        <f t="shared" si="54"/>
        <v>2722.5</v>
      </c>
      <c r="AB228" s="2">
        <f t="shared" si="55"/>
        <v>28710</v>
      </c>
      <c r="AC228" s="6">
        <f t="shared" si="56"/>
        <v>2583.9</v>
      </c>
      <c r="AD228" s="6">
        <f t="shared" si="57"/>
        <v>689.04</v>
      </c>
      <c r="AE228" s="6">
        <f t="shared" si="58"/>
        <v>5995.44</v>
      </c>
      <c r="AF228" s="5">
        <f t="shared" si="59"/>
        <v>39.9696</v>
      </c>
    </row>
    <row r="229" spans="1:32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456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54400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1031.5503399845802</v>
      </c>
      <c r="W229" s="9">
        <f t="shared" si="50"/>
        <v>6.8770022665638679</v>
      </c>
      <c r="X229" s="8">
        <f t="shared" si="51"/>
        <v>3060</v>
      </c>
      <c r="Y229" s="7">
        <f t="shared" si="52"/>
        <v>20.399999999999999</v>
      </c>
      <c r="Z229" s="2">
        <f t="shared" si="53"/>
        <v>24480</v>
      </c>
      <c r="AA229" s="2">
        <f t="shared" si="54"/>
        <v>3740</v>
      </c>
      <c r="AB229" s="2">
        <f t="shared" si="55"/>
        <v>39440</v>
      </c>
      <c r="AC229" s="6">
        <f t="shared" si="56"/>
        <v>3549.6</v>
      </c>
      <c r="AD229" s="6">
        <f t="shared" si="57"/>
        <v>946.56000000000006</v>
      </c>
      <c r="AE229" s="6">
        <f t="shared" si="58"/>
        <v>8236.16</v>
      </c>
      <c r="AF229" s="5">
        <f t="shared" si="59"/>
        <v>54.907733333333333</v>
      </c>
    </row>
    <row r="230" spans="1:32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456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27100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513.87893774967142</v>
      </c>
      <c r="W230" s="9">
        <f t="shared" si="50"/>
        <v>3.4258595849978093</v>
      </c>
      <c r="X230" s="8">
        <f t="shared" si="51"/>
        <v>1524.375</v>
      </c>
      <c r="Y230" s="7">
        <f t="shared" si="52"/>
        <v>10.1625</v>
      </c>
      <c r="Z230" s="2">
        <f t="shared" si="53"/>
        <v>12195</v>
      </c>
      <c r="AA230" s="2">
        <f t="shared" si="54"/>
        <v>1863.125</v>
      </c>
      <c r="AB230" s="2">
        <f t="shared" si="55"/>
        <v>19647.5</v>
      </c>
      <c r="AC230" s="6">
        <f t="shared" si="56"/>
        <v>1768.2749999999999</v>
      </c>
      <c r="AD230" s="6">
        <f t="shared" si="57"/>
        <v>471.54</v>
      </c>
      <c r="AE230" s="6">
        <f t="shared" si="58"/>
        <v>4102.9399999999996</v>
      </c>
      <c r="AF230" s="5">
        <f t="shared" si="59"/>
        <v>27.352933333333329</v>
      </c>
    </row>
    <row r="231" spans="1:32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456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46200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876.05929608984559</v>
      </c>
      <c r="W231" s="9">
        <f t="shared" si="50"/>
        <v>5.8403953072656369</v>
      </c>
      <c r="X231" s="8">
        <f t="shared" si="51"/>
        <v>2598.75</v>
      </c>
      <c r="Y231" s="7">
        <f t="shared" si="52"/>
        <v>17.324999999999999</v>
      </c>
      <c r="Z231" s="2">
        <f t="shared" si="53"/>
        <v>20790</v>
      </c>
      <c r="AA231" s="2">
        <f t="shared" si="54"/>
        <v>3176.25</v>
      </c>
      <c r="AB231" s="2">
        <f t="shared" si="55"/>
        <v>33495</v>
      </c>
      <c r="AC231" s="6">
        <f t="shared" si="56"/>
        <v>3014.5499999999997</v>
      </c>
      <c r="AD231" s="6">
        <f t="shared" si="57"/>
        <v>803.88</v>
      </c>
      <c r="AE231" s="6">
        <f t="shared" si="58"/>
        <v>6994.6799999999994</v>
      </c>
      <c r="AF231" s="5">
        <f t="shared" si="59"/>
        <v>46.631199999999993</v>
      </c>
    </row>
    <row r="232" spans="1:32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456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36300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688.33230407059295</v>
      </c>
      <c r="W232" s="9">
        <f t="shared" si="50"/>
        <v>4.5888820271372861</v>
      </c>
      <c r="X232" s="8">
        <f t="shared" si="51"/>
        <v>2041.875</v>
      </c>
      <c r="Y232" s="7">
        <f t="shared" si="52"/>
        <v>13.612500000000001</v>
      </c>
      <c r="Z232" s="2">
        <f t="shared" si="53"/>
        <v>16335</v>
      </c>
      <c r="AA232" s="2">
        <f t="shared" si="54"/>
        <v>2495.625</v>
      </c>
      <c r="AB232" s="2">
        <f t="shared" si="55"/>
        <v>26317.5</v>
      </c>
      <c r="AC232" s="6">
        <f t="shared" si="56"/>
        <v>2368.5749999999998</v>
      </c>
      <c r="AD232" s="6">
        <f t="shared" si="57"/>
        <v>631.62</v>
      </c>
      <c r="AE232" s="6">
        <f t="shared" si="58"/>
        <v>5495.82</v>
      </c>
      <c r="AF232" s="5">
        <f t="shared" si="59"/>
        <v>36.638799999999996</v>
      </c>
    </row>
    <row r="233" spans="1:32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456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49800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944.32365682411933</v>
      </c>
      <c r="W233" s="9">
        <f t="shared" si="50"/>
        <v>6.2954910454941286</v>
      </c>
      <c r="X233" s="8">
        <f t="shared" si="51"/>
        <v>2801.25</v>
      </c>
      <c r="Y233" s="7">
        <f t="shared" si="52"/>
        <v>18.675000000000001</v>
      </c>
      <c r="Z233" s="2">
        <f t="shared" si="53"/>
        <v>22410</v>
      </c>
      <c r="AA233" s="2">
        <f t="shared" si="54"/>
        <v>3423.75</v>
      </c>
      <c r="AB233" s="2">
        <f t="shared" si="55"/>
        <v>36105</v>
      </c>
      <c r="AC233" s="6">
        <f t="shared" si="56"/>
        <v>3249.45</v>
      </c>
      <c r="AD233" s="6">
        <f t="shared" si="57"/>
        <v>866.52</v>
      </c>
      <c r="AE233" s="6">
        <f t="shared" si="58"/>
        <v>7539.7199999999993</v>
      </c>
      <c r="AF233" s="5">
        <f t="shared" si="59"/>
        <v>50.264799999999994</v>
      </c>
    </row>
    <row r="234" spans="1:32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456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40300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764.18159377534153</v>
      </c>
      <c r="W234" s="9">
        <f t="shared" si="50"/>
        <v>5.0945439585022765</v>
      </c>
      <c r="X234" s="8">
        <f t="shared" si="51"/>
        <v>2266.875</v>
      </c>
      <c r="Y234" s="7">
        <f t="shared" si="52"/>
        <v>15.112500000000001</v>
      </c>
      <c r="Z234" s="2">
        <f t="shared" si="53"/>
        <v>18135</v>
      </c>
      <c r="AA234" s="2">
        <f t="shared" si="54"/>
        <v>2770.625</v>
      </c>
      <c r="AB234" s="2">
        <f t="shared" si="55"/>
        <v>29217.5</v>
      </c>
      <c r="AC234" s="6">
        <f t="shared" si="56"/>
        <v>2629.5749999999998</v>
      </c>
      <c r="AD234" s="6">
        <f t="shared" si="57"/>
        <v>701.22</v>
      </c>
      <c r="AE234" s="6">
        <f t="shared" si="58"/>
        <v>6101.42</v>
      </c>
      <c r="AF234" s="5">
        <f t="shared" si="59"/>
        <v>40.676133333333333</v>
      </c>
    </row>
    <row r="235" spans="1:32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456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33800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640.92649800512515</v>
      </c>
      <c r="W235" s="9">
        <f t="shared" si="50"/>
        <v>4.272843320034168</v>
      </c>
      <c r="X235" s="8">
        <f t="shared" si="51"/>
        <v>1901.25</v>
      </c>
      <c r="Y235" s="7">
        <f t="shared" si="52"/>
        <v>12.675000000000001</v>
      </c>
      <c r="Z235" s="2">
        <f t="shared" si="53"/>
        <v>15210</v>
      </c>
      <c r="AA235" s="2">
        <f t="shared" si="54"/>
        <v>2323.75</v>
      </c>
      <c r="AB235" s="2">
        <f t="shared" si="55"/>
        <v>24505</v>
      </c>
      <c r="AC235" s="6">
        <f t="shared" si="56"/>
        <v>2205.4499999999998</v>
      </c>
      <c r="AD235" s="6">
        <f t="shared" si="57"/>
        <v>588.12</v>
      </c>
      <c r="AE235" s="6">
        <f t="shared" si="58"/>
        <v>5117.32</v>
      </c>
      <c r="AF235" s="5">
        <f t="shared" si="59"/>
        <v>34.115466666666663</v>
      </c>
    </row>
    <row r="236" spans="1:32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456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56800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1077.0599138074294</v>
      </c>
      <c r="W236" s="9">
        <f t="shared" si="50"/>
        <v>7.1803994253828627</v>
      </c>
      <c r="X236" s="8">
        <f t="shared" si="51"/>
        <v>3195</v>
      </c>
      <c r="Y236" s="7">
        <f t="shared" si="52"/>
        <v>21.3</v>
      </c>
      <c r="Z236" s="2">
        <f t="shared" si="53"/>
        <v>25560</v>
      </c>
      <c r="AA236" s="2">
        <f t="shared" si="54"/>
        <v>3905</v>
      </c>
      <c r="AB236" s="2">
        <f t="shared" si="55"/>
        <v>41180</v>
      </c>
      <c r="AC236" s="6">
        <f t="shared" si="56"/>
        <v>3706.2</v>
      </c>
      <c r="AD236" s="6">
        <f t="shared" si="57"/>
        <v>988.32</v>
      </c>
      <c r="AE236" s="6">
        <f t="shared" si="58"/>
        <v>8599.52</v>
      </c>
      <c r="AF236" s="5">
        <f t="shared" si="59"/>
        <v>57.330133333333336</v>
      </c>
    </row>
    <row r="237" spans="1:32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456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456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2465.1019154043274</v>
      </c>
      <c r="W238" s="9">
        <f t="shared" si="50"/>
        <v>16.434012769362184</v>
      </c>
      <c r="X238" s="8">
        <f t="shared" si="51"/>
        <v>7312.5</v>
      </c>
      <c r="Y238" s="7">
        <f t="shared" si="52"/>
        <v>48.75</v>
      </c>
      <c r="Z238" s="2">
        <f t="shared" si="53"/>
        <v>58500</v>
      </c>
      <c r="AA238" s="2">
        <f t="shared" si="54"/>
        <v>8937.5</v>
      </c>
      <c r="AB238" s="2">
        <f t="shared" si="55"/>
        <v>94250</v>
      </c>
      <c r="AC238" s="6">
        <f t="shared" si="56"/>
        <v>8482.5</v>
      </c>
      <c r="AD238" s="6">
        <f t="shared" si="57"/>
        <v>2262</v>
      </c>
      <c r="AE238" s="6">
        <f t="shared" si="58"/>
        <v>19682</v>
      </c>
      <c r="AF238" s="5">
        <f t="shared" si="59"/>
        <v>131.21333333333334</v>
      </c>
    </row>
    <row r="239" spans="1:32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456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21200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402.00123543516725</v>
      </c>
      <c r="W239" s="9">
        <f t="shared" si="50"/>
        <v>2.6800082362344484</v>
      </c>
      <c r="X239" s="8">
        <f t="shared" si="51"/>
        <v>1484</v>
      </c>
      <c r="Y239" s="7">
        <f t="shared" si="52"/>
        <v>9.8933333333333326</v>
      </c>
      <c r="Z239" s="2">
        <f t="shared" si="53"/>
        <v>6360</v>
      </c>
      <c r="AA239" s="2">
        <f t="shared" si="54"/>
        <v>1484</v>
      </c>
      <c r="AB239" s="2">
        <f t="shared" si="55"/>
        <v>13780</v>
      </c>
      <c r="AC239" s="6">
        <f t="shared" si="56"/>
        <v>1240.2</v>
      </c>
      <c r="AD239" s="6">
        <f t="shared" si="57"/>
        <v>330.72</v>
      </c>
      <c r="AE239" s="6">
        <f t="shared" si="58"/>
        <v>3054.92</v>
      </c>
      <c r="AF239" s="5">
        <f t="shared" si="59"/>
        <v>20.366133333333334</v>
      </c>
    </row>
    <row r="240" spans="1:32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456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26900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510.08647326443401</v>
      </c>
      <c r="W240" s="9">
        <f t="shared" si="50"/>
        <v>3.40057648842956</v>
      </c>
      <c r="X240" s="8">
        <f t="shared" si="51"/>
        <v>1883</v>
      </c>
      <c r="Y240" s="7">
        <f t="shared" si="52"/>
        <v>12.553333333333333</v>
      </c>
      <c r="Z240" s="2">
        <f t="shared" si="53"/>
        <v>8070</v>
      </c>
      <c r="AA240" s="2">
        <f t="shared" si="54"/>
        <v>1883</v>
      </c>
      <c r="AB240" s="2">
        <f t="shared" si="55"/>
        <v>17485</v>
      </c>
      <c r="AC240" s="6">
        <f t="shared" si="56"/>
        <v>1573.6499999999999</v>
      </c>
      <c r="AD240" s="6">
        <f t="shared" si="57"/>
        <v>419.64</v>
      </c>
      <c r="AE240" s="6">
        <f t="shared" si="58"/>
        <v>3876.2899999999995</v>
      </c>
      <c r="AF240" s="5">
        <f t="shared" si="59"/>
        <v>25.84193333333333</v>
      </c>
    </row>
    <row r="241" spans="1:32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456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31700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601.10562091013219</v>
      </c>
      <c r="W241" s="9">
        <f t="shared" si="50"/>
        <v>4.0073708060675477</v>
      </c>
      <c r="X241" s="8">
        <f t="shared" si="51"/>
        <v>2219</v>
      </c>
      <c r="Y241" s="7">
        <f t="shared" si="52"/>
        <v>14.793333333333333</v>
      </c>
      <c r="Z241" s="2">
        <f t="shared" si="53"/>
        <v>9510</v>
      </c>
      <c r="AA241" s="2">
        <f t="shared" si="54"/>
        <v>2219</v>
      </c>
      <c r="AB241" s="2">
        <f t="shared" si="55"/>
        <v>20605</v>
      </c>
      <c r="AC241" s="6">
        <f t="shared" si="56"/>
        <v>1854.4499999999998</v>
      </c>
      <c r="AD241" s="6">
        <f t="shared" si="57"/>
        <v>494.52000000000004</v>
      </c>
      <c r="AE241" s="6">
        <f t="shared" si="58"/>
        <v>4567.97</v>
      </c>
      <c r="AF241" s="5">
        <f t="shared" si="59"/>
        <v>30.453133333333334</v>
      </c>
    </row>
    <row r="242" spans="1:32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456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77600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1471.4762202721217</v>
      </c>
      <c r="W242" s="9">
        <f t="shared" si="50"/>
        <v>9.809841468480812</v>
      </c>
      <c r="X242" s="8">
        <f t="shared" si="51"/>
        <v>4365</v>
      </c>
      <c r="Y242" s="7">
        <f t="shared" si="52"/>
        <v>29.1</v>
      </c>
      <c r="Z242" s="2">
        <f t="shared" si="53"/>
        <v>34920</v>
      </c>
      <c r="AA242" s="2">
        <f t="shared" si="54"/>
        <v>5335</v>
      </c>
      <c r="AB242" s="2">
        <f t="shared" si="55"/>
        <v>56260</v>
      </c>
      <c r="AC242" s="6">
        <f t="shared" si="56"/>
        <v>5063.3999999999996</v>
      </c>
      <c r="AD242" s="6">
        <f t="shared" si="57"/>
        <v>1350.24</v>
      </c>
      <c r="AE242" s="6">
        <f t="shared" si="58"/>
        <v>11748.64</v>
      </c>
      <c r="AF242" s="5">
        <f t="shared" si="59"/>
        <v>78.324266666666659</v>
      </c>
    </row>
    <row r="243" spans="1:32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456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40100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760.38912929010417</v>
      </c>
      <c r="W243" s="9">
        <f t="shared" si="50"/>
        <v>5.069260861934028</v>
      </c>
      <c r="X243" s="8">
        <f t="shared" si="51"/>
        <v>2255.625</v>
      </c>
      <c r="Y243" s="7">
        <f t="shared" si="52"/>
        <v>15.0375</v>
      </c>
      <c r="Z243" s="2">
        <f t="shared" si="53"/>
        <v>18045</v>
      </c>
      <c r="AA243" s="2">
        <f t="shared" si="54"/>
        <v>2756.875</v>
      </c>
      <c r="AB243" s="2">
        <f t="shared" si="55"/>
        <v>29072.5</v>
      </c>
      <c r="AC243" s="6">
        <f t="shared" si="56"/>
        <v>2616.5250000000001</v>
      </c>
      <c r="AD243" s="6">
        <f t="shared" si="57"/>
        <v>697.74</v>
      </c>
      <c r="AE243" s="6">
        <f t="shared" si="58"/>
        <v>6071.1399999999994</v>
      </c>
      <c r="AF243" s="5">
        <f t="shared" si="59"/>
        <v>40.474266666666665</v>
      </c>
    </row>
    <row r="244" spans="1:32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456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37600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712.98332322463625</v>
      </c>
      <c r="W244" s="9">
        <f t="shared" si="50"/>
        <v>4.7532221548309082</v>
      </c>
      <c r="X244" s="8">
        <f t="shared" si="51"/>
        <v>2115</v>
      </c>
      <c r="Y244" s="7">
        <f t="shared" si="52"/>
        <v>14.1</v>
      </c>
      <c r="Z244" s="2">
        <f t="shared" si="53"/>
        <v>16920</v>
      </c>
      <c r="AA244" s="2">
        <f t="shared" si="54"/>
        <v>2585</v>
      </c>
      <c r="AB244" s="2">
        <f t="shared" si="55"/>
        <v>27260</v>
      </c>
      <c r="AC244" s="6">
        <f t="shared" si="56"/>
        <v>2453.4</v>
      </c>
      <c r="AD244" s="6">
        <f t="shared" si="57"/>
        <v>654.24</v>
      </c>
      <c r="AE244" s="6">
        <f t="shared" si="58"/>
        <v>5692.6399999999994</v>
      </c>
      <c r="AF244" s="5">
        <f t="shared" si="59"/>
        <v>37.950933333333332</v>
      </c>
    </row>
    <row r="245" spans="1:32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456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</row>
    <row r="246" spans="1:32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456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1330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14.296028494576095</v>
      </c>
      <c r="W246" s="9">
        <f t="shared" si="50"/>
        <v>0.14296028494576096</v>
      </c>
      <c r="X246" s="8">
        <f t="shared" si="51"/>
        <v>26.6</v>
      </c>
      <c r="Y246" s="7">
        <f t="shared" si="52"/>
        <v>0.26600000000000001</v>
      </c>
      <c r="Z246" s="2">
        <f t="shared" si="53"/>
        <v>332.5</v>
      </c>
      <c r="AA246" s="2">
        <f t="shared" si="54"/>
        <v>66.5</v>
      </c>
      <c r="AB246" s="2">
        <f t="shared" si="55"/>
        <v>831.25</v>
      </c>
      <c r="AC246" s="6">
        <f t="shared" si="56"/>
        <v>74.8125</v>
      </c>
      <c r="AD246" s="6">
        <f t="shared" si="57"/>
        <v>19.95</v>
      </c>
      <c r="AE246" s="6">
        <f t="shared" si="58"/>
        <v>161.26249999999999</v>
      </c>
      <c r="AF246" s="5">
        <f t="shared" si="59"/>
        <v>1.612625</v>
      </c>
    </row>
    <row r="247" spans="1:32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456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61000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1156.7016679974151</v>
      </c>
      <c r="W247" s="9">
        <f t="shared" si="50"/>
        <v>7.7113444533161006</v>
      </c>
      <c r="X247" s="8">
        <f t="shared" si="51"/>
        <v>3431.25</v>
      </c>
      <c r="Y247" s="7">
        <f t="shared" si="52"/>
        <v>22.875</v>
      </c>
      <c r="Z247" s="2">
        <f t="shared" si="53"/>
        <v>27450</v>
      </c>
      <c r="AA247" s="2">
        <f t="shared" si="54"/>
        <v>4193.75</v>
      </c>
      <c r="AB247" s="2">
        <f t="shared" si="55"/>
        <v>44225</v>
      </c>
      <c r="AC247" s="6">
        <f t="shared" si="56"/>
        <v>3980.25</v>
      </c>
      <c r="AD247" s="6">
        <f t="shared" si="57"/>
        <v>1061.4000000000001</v>
      </c>
      <c r="AE247" s="6">
        <f t="shared" si="58"/>
        <v>9235.4</v>
      </c>
      <c r="AF247" s="5">
        <f t="shared" si="59"/>
        <v>61.569333333333333</v>
      </c>
    </row>
    <row r="248" spans="1:32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456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39900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756.59666480486669</v>
      </c>
      <c r="W248" s="9">
        <f t="shared" si="50"/>
        <v>5.0439777653657778</v>
      </c>
      <c r="X248" s="8">
        <f t="shared" si="51"/>
        <v>2244.375</v>
      </c>
      <c r="Y248" s="7">
        <f t="shared" si="52"/>
        <v>14.9625</v>
      </c>
      <c r="Z248" s="2">
        <f t="shared" si="53"/>
        <v>17955</v>
      </c>
      <c r="AA248" s="2">
        <f t="shared" si="54"/>
        <v>2743.125</v>
      </c>
      <c r="AB248" s="2">
        <f t="shared" si="55"/>
        <v>28927.5</v>
      </c>
      <c r="AC248" s="6">
        <f t="shared" si="56"/>
        <v>2603.4749999999999</v>
      </c>
      <c r="AD248" s="6">
        <f t="shared" si="57"/>
        <v>694.26</v>
      </c>
      <c r="AE248" s="6">
        <f t="shared" si="58"/>
        <v>6040.8600000000006</v>
      </c>
      <c r="AF248" s="5">
        <f t="shared" si="59"/>
        <v>40.272400000000005</v>
      </c>
    </row>
    <row r="249" spans="1:32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456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116000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2199.6294014377081</v>
      </c>
      <c r="W249" s="9">
        <f t="shared" si="50"/>
        <v>14.664196009584721</v>
      </c>
      <c r="X249" s="8">
        <f t="shared" si="51"/>
        <v>6525</v>
      </c>
      <c r="Y249" s="7">
        <f t="shared" si="52"/>
        <v>43.5</v>
      </c>
      <c r="Z249" s="2">
        <f t="shared" si="53"/>
        <v>52200</v>
      </c>
      <c r="AA249" s="2">
        <f t="shared" si="54"/>
        <v>7975</v>
      </c>
      <c r="AB249" s="2">
        <f t="shared" si="55"/>
        <v>84100</v>
      </c>
      <c r="AC249" s="6">
        <f t="shared" si="56"/>
        <v>7569</v>
      </c>
      <c r="AD249" s="6">
        <f t="shared" si="57"/>
        <v>2018.4</v>
      </c>
      <c r="AE249" s="6">
        <f t="shared" si="58"/>
        <v>17562.400000000001</v>
      </c>
      <c r="AF249" s="5">
        <f t="shared" si="59"/>
        <v>117.08266666666668</v>
      </c>
    </row>
    <row r="250" spans="1:32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456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61400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1164.2865969678901</v>
      </c>
      <c r="W250" s="9">
        <f t="shared" si="50"/>
        <v>7.7619106464526002</v>
      </c>
      <c r="X250" s="8">
        <f t="shared" si="51"/>
        <v>3453.75</v>
      </c>
      <c r="Y250" s="7">
        <f t="shared" si="52"/>
        <v>23.024999999999999</v>
      </c>
      <c r="Z250" s="2">
        <f t="shared" si="53"/>
        <v>27630</v>
      </c>
      <c r="AA250" s="2">
        <f t="shared" si="54"/>
        <v>4221.25</v>
      </c>
      <c r="AB250" s="2">
        <f t="shared" si="55"/>
        <v>44515</v>
      </c>
      <c r="AC250" s="6">
        <f t="shared" si="56"/>
        <v>4006.35</v>
      </c>
      <c r="AD250" s="6">
        <f t="shared" si="57"/>
        <v>1068.3600000000001</v>
      </c>
      <c r="AE250" s="6">
        <f t="shared" si="58"/>
        <v>9295.9600000000009</v>
      </c>
      <c r="AF250" s="5">
        <f t="shared" si="59"/>
        <v>61.973066666666675</v>
      </c>
    </row>
    <row r="251" spans="1:32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456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119000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2256.5163687162694</v>
      </c>
      <c r="W251" s="9">
        <f t="shared" si="50"/>
        <v>15.043442458108462</v>
      </c>
      <c r="X251" s="8">
        <f t="shared" si="51"/>
        <v>6693.75</v>
      </c>
      <c r="Y251" s="7">
        <f t="shared" si="52"/>
        <v>44.625</v>
      </c>
      <c r="Z251" s="2">
        <f t="shared" si="53"/>
        <v>53550</v>
      </c>
      <c r="AA251" s="2">
        <f t="shared" si="54"/>
        <v>8181.25</v>
      </c>
      <c r="AB251" s="2">
        <f t="shared" si="55"/>
        <v>86275</v>
      </c>
      <c r="AC251" s="6">
        <f t="shared" si="56"/>
        <v>7764.75</v>
      </c>
      <c r="AD251" s="6">
        <f t="shared" si="57"/>
        <v>2070.6</v>
      </c>
      <c r="AE251" s="6">
        <f t="shared" si="58"/>
        <v>18016.599999999999</v>
      </c>
      <c r="AF251" s="5">
        <f t="shared" si="59"/>
        <v>120.11066666666666</v>
      </c>
    </row>
    <row r="252" spans="1:32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456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1331.1550343183369</v>
      </c>
      <c r="W252" s="9">
        <f t="shared" si="50"/>
        <v>8.8743668954555801</v>
      </c>
      <c r="X252" s="8">
        <f t="shared" si="51"/>
        <v>3948.75</v>
      </c>
      <c r="Y252" s="7">
        <f t="shared" si="52"/>
        <v>26.324999999999999</v>
      </c>
      <c r="Z252" s="2">
        <f t="shared" si="53"/>
        <v>31590</v>
      </c>
      <c r="AA252" s="2">
        <f t="shared" si="54"/>
        <v>4826.25</v>
      </c>
      <c r="AB252" s="2">
        <f t="shared" si="55"/>
        <v>50895</v>
      </c>
      <c r="AC252" s="6">
        <f t="shared" si="56"/>
        <v>4580.55</v>
      </c>
      <c r="AD252" s="6">
        <f t="shared" si="57"/>
        <v>1221.48</v>
      </c>
      <c r="AE252" s="6">
        <f t="shared" si="58"/>
        <v>10628.279999999999</v>
      </c>
      <c r="AF252" s="5">
        <f t="shared" si="59"/>
        <v>70.855199999999996</v>
      </c>
    </row>
    <row r="253" spans="1:32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456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1331.1550343183369</v>
      </c>
      <c r="W253" s="9">
        <f t="shared" si="50"/>
        <v>8.8743668954555801</v>
      </c>
      <c r="X253" s="8">
        <f t="shared" si="51"/>
        <v>3948.75</v>
      </c>
      <c r="Y253" s="7">
        <f t="shared" si="52"/>
        <v>26.324999999999999</v>
      </c>
      <c r="Z253" s="2">
        <f t="shared" si="53"/>
        <v>31590</v>
      </c>
      <c r="AA253" s="2">
        <f t="shared" si="54"/>
        <v>4826.25</v>
      </c>
      <c r="AB253" s="2">
        <f t="shared" si="55"/>
        <v>50895</v>
      </c>
      <c r="AC253" s="6">
        <f t="shared" si="56"/>
        <v>4580.55</v>
      </c>
      <c r="AD253" s="6">
        <f t="shared" si="57"/>
        <v>1221.48</v>
      </c>
      <c r="AE253" s="6">
        <f t="shared" si="58"/>
        <v>10628.279999999999</v>
      </c>
      <c r="AF253" s="5">
        <f t="shared" si="59"/>
        <v>70.855199999999996</v>
      </c>
    </row>
    <row r="254" spans="1:32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456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132000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2503.0265602567019</v>
      </c>
      <c r="W254" s="9">
        <f t="shared" si="50"/>
        <v>16.686843735044679</v>
      </c>
      <c r="X254" s="8">
        <f t="shared" si="51"/>
        <v>7425</v>
      </c>
      <c r="Y254" s="7">
        <f t="shared" si="52"/>
        <v>49.5</v>
      </c>
      <c r="Z254" s="2">
        <f t="shared" si="53"/>
        <v>59400</v>
      </c>
      <c r="AA254" s="2">
        <f t="shared" si="54"/>
        <v>9075</v>
      </c>
      <c r="AB254" s="2">
        <f t="shared" si="55"/>
        <v>95700</v>
      </c>
      <c r="AC254" s="6">
        <f t="shared" si="56"/>
        <v>8613</v>
      </c>
      <c r="AD254" s="6">
        <f t="shared" si="57"/>
        <v>2296.8000000000002</v>
      </c>
      <c r="AE254" s="6">
        <f t="shared" si="58"/>
        <v>19984.8</v>
      </c>
      <c r="AF254" s="5">
        <f t="shared" si="59"/>
        <v>133.232</v>
      </c>
    </row>
    <row r="255" spans="1:32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456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88900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1685.7504636880362</v>
      </c>
      <c r="W255" s="9">
        <f t="shared" si="50"/>
        <v>11.238336424586908</v>
      </c>
      <c r="X255" s="8">
        <f t="shared" si="51"/>
        <v>5000.625</v>
      </c>
      <c r="Y255" s="7">
        <f t="shared" si="52"/>
        <v>33.337499999999999</v>
      </c>
      <c r="Z255" s="2">
        <f t="shared" si="53"/>
        <v>40005</v>
      </c>
      <c r="AA255" s="2">
        <f t="shared" si="54"/>
        <v>6111.875</v>
      </c>
      <c r="AB255" s="2">
        <f t="shared" si="55"/>
        <v>64452.5</v>
      </c>
      <c r="AC255" s="6">
        <f t="shared" si="56"/>
        <v>5800.7249999999995</v>
      </c>
      <c r="AD255" s="6">
        <f t="shared" si="57"/>
        <v>1546.8600000000001</v>
      </c>
      <c r="AE255" s="6">
        <f t="shared" si="58"/>
        <v>13459.46</v>
      </c>
      <c r="AF255" s="5">
        <f t="shared" si="59"/>
        <v>89.729733333333328</v>
      </c>
    </row>
    <row r="256" spans="1:32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456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129000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2446.1395929781406</v>
      </c>
      <c r="W256" s="9">
        <f t="shared" si="50"/>
        <v>16.307597286520938</v>
      </c>
      <c r="X256" s="8">
        <f t="shared" si="51"/>
        <v>7256.25</v>
      </c>
      <c r="Y256" s="7">
        <f t="shared" si="52"/>
        <v>48.375</v>
      </c>
      <c r="Z256" s="2">
        <f t="shared" si="53"/>
        <v>58050</v>
      </c>
      <c r="AA256" s="2">
        <f t="shared" si="54"/>
        <v>8868.75</v>
      </c>
      <c r="AB256" s="2">
        <f t="shared" si="55"/>
        <v>93525</v>
      </c>
      <c r="AC256" s="6">
        <f t="shared" si="56"/>
        <v>8417.25</v>
      </c>
      <c r="AD256" s="6">
        <f t="shared" si="57"/>
        <v>2244.6</v>
      </c>
      <c r="AE256" s="6">
        <f t="shared" si="58"/>
        <v>19530.599999999999</v>
      </c>
      <c r="AF256" s="5">
        <f t="shared" si="59"/>
        <v>130.20399999999998</v>
      </c>
    </row>
    <row r="257" spans="1:32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456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147000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2787.461396649509</v>
      </c>
      <c r="W257" s="9">
        <f t="shared" si="50"/>
        <v>18.583075977663395</v>
      </c>
      <c r="X257" s="8">
        <f t="shared" si="51"/>
        <v>8268.75</v>
      </c>
      <c r="Y257" s="7">
        <f t="shared" si="52"/>
        <v>55.125</v>
      </c>
      <c r="Z257" s="2">
        <f t="shared" si="53"/>
        <v>66150</v>
      </c>
      <c r="AA257" s="2">
        <f t="shared" si="54"/>
        <v>10106.25</v>
      </c>
      <c r="AB257" s="2">
        <f t="shared" si="55"/>
        <v>106575</v>
      </c>
      <c r="AC257" s="6">
        <f t="shared" si="56"/>
        <v>9591.75</v>
      </c>
      <c r="AD257" s="6">
        <f t="shared" si="57"/>
        <v>2557.8000000000002</v>
      </c>
      <c r="AE257" s="6">
        <f t="shared" si="58"/>
        <v>22255.8</v>
      </c>
      <c r="AF257" s="5">
        <f t="shared" si="59"/>
        <v>148.37199999999999</v>
      </c>
    </row>
    <row r="258" spans="1:32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456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172000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3261.5194573041872</v>
      </c>
      <c r="W258" s="9">
        <f t="shared" si="50"/>
        <v>21.743463048694583</v>
      </c>
      <c r="X258" s="8">
        <f t="shared" si="51"/>
        <v>9675</v>
      </c>
      <c r="Y258" s="7">
        <f t="shared" si="52"/>
        <v>64.5</v>
      </c>
      <c r="Z258" s="2">
        <f t="shared" si="53"/>
        <v>77400</v>
      </c>
      <c r="AA258" s="2">
        <f t="shared" si="54"/>
        <v>11825</v>
      </c>
      <c r="AB258" s="2">
        <f t="shared" si="55"/>
        <v>124700</v>
      </c>
      <c r="AC258" s="6">
        <f t="shared" si="56"/>
        <v>11223</v>
      </c>
      <c r="AD258" s="6">
        <f t="shared" si="57"/>
        <v>2992.8</v>
      </c>
      <c r="AE258" s="6">
        <f t="shared" si="58"/>
        <v>26040.799999999999</v>
      </c>
      <c r="AF258" s="5">
        <f t="shared" si="59"/>
        <v>173.60533333333333</v>
      </c>
    </row>
    <row r="259" spans="1:32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456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195000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3697.6528731064914</v>
      </c>
      <c r="W259" s="9">
        <f t="shared" si="50"/>
        <v>24.651019154043276</v>
      </c>
      <c r="X259" s="8">
        <f t="shared" si="51"/>
        <v>10968.75</v>
      </c>
      <c r="Y259" s="7">
        <f t="shared" si="52"/>
        <v>73.125</v>
      </c>
      <c r="Z259" s="2">
        <f t="shared" si="53"/>
        <v>87750</v>
      </c>
      <c r="AA259" s="2">
        <f t="shared" si="54"/>
        <v>13406.25</v>
      </c>
      <c r="AB259" s="2">
        <f t="shared" si="55"/>
        <v>141375</v>
      </c>
      <c r="AC259" s="6">
        <f t="shared" si="56"/>
        <v>12723.75</v>
      </c>
      <c r="AD259" s="6">
        <f t="shared" si="57"/>
        <v>3393</v>
      </c>
      <c r="AE259" s="6">
        <f t="shared" si="58"/>
        <v>29523</v>
      </c>
      <c r="AF259" s="5">
        <f t="shared" si="59"/>
        <v>196.82</v>
      </c>
    </row>
    <row r="260" spans="1:32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456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19600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371.66151955326785</v>
      </c>
      <c r="W260" s="9">
        <f t="shared" si="50"/>
        <v>2.4777434636884523</v>
      </c>
      <c r="X260" s="8">
        <f t="shared" si="51"/>
        <v>1102.5</v>
      </c>
      <c r="Y260" s="7">
        <f t="shared" si="52"/>
        <v>7.35</v>
      </c>
      <c r="Z260" s="2">
        <f t="shared" si="53"/>
        <v>8820</v>
      </c>
      <c r="AA260" s="2">
        <f t="shared" si="54"/>
        <v>1347.5</v>
      </c>
      <c r="AB260" s="2">
        <f t="shared" si="55"/>
        <v>14210</v>
      </c>
      <c r="AC260" s="6">
        <f t="shared" si="56"/>
        <v>1278.8999999999999</v>
      </c>
      <c r="AD260" s="6">
        <f t="shared" si="57"/>
        <v>341.04</v>
      </c>
      <c r="AE260" s="6">
        <f t="shared" si="58"/>
        <v>2967.4399999999996</v>
      </c>
      <c r="AF260" s="5">
        <f t="shared" si="59"/>
        <v>19.782933333333332</v>
      </c>
    </row>
    <row r="261" spans="1:32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456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21800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413.37862889087955</v>
      </c>
      <c r="W261" s="9">
        <f t="shared" ref="W261:W324" si="65">V261/P261</f>
        <v>2.7558575259391969</v>
      </c>
      <c r="X261" s="8">
        <f t="shared" ref="X261:X324" si="66">(H261*N261/100)/O261</f>
        <v>1226.25</v>
      </c>
      <c r="Y261" s="7">
        <f t="shared" ref="Y261:Y324" si="67">X261/P261</f>
        <v>8.1750000000000007</v>
      </c>
      <c r="Z261" s="2">
        <f t="shared" ref="Z261:Z324" si="68">H261*M261/100</f>
        <v>9810</v>
      </c>
      <c r="AA261" s="2">
        <f t="shared" ref="AA261:AA324" si="69">(H261-Z261)/O261</f>
        <v>1498.75</v>
      </c>
      <c r="AB261" s="2">
        <f t="shared" ref="AB261:AB324" si="70">(Z261+H261)/2</f>
        <v>15805</v>
      </c>
      <c r="AC261" s="6">
        <f t="shared" ref="AC261:AC324" si="71">AB261*intir</f>
        <v>1422.45</v>
      </c>
      <c r="AD261" s="6">
        <f t="shared" ref="AD261:AD324" si="72">AB261*itr</f>
        <v>379.32</v>
      </c>
      <c r="AE261" s="6">
        <f t="shared" ref="AE261:AE324" si="73">AA261+AC261+AD261</f>
        <v>3300.52</v>
      </c>
      <c r="AF261" s="5">
        <f t="shared" ref="AF261:AF324" si="74">AE261/P261</f>
        <v>22.003466666666668</v>
      </c>
    </row>
    <row r="262" spans="1:32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456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41000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777.45521947367251</v>
      </c>
      <c r="W262" s="9">
        <f t="shared" si="65"/>
        <v>5.1830347964911505</v>
      </c>
      <c r="X262" s="8">
        <f t="shared" si="66"/>
        <v>2306.25</v>
      </c>
      <c r="Y262" s="7">
        <f t="shared" si="67"/>
        <v>15.375</v>
      </c>
      <c r="Z262" s="2">
        <f t="shared" si="68"/>
        <v>18450</v>
      </c>
      <c r="AA262" s="2">
        <f t="shared" si="69"/>
        <v>2818.75</v>
      </c>
      <c r="AB262" s="2">
        <f t="shared" si="70"/>
        <v>29725</v>
      </c>
      <c r="AC262" s="6">
        <f t="shared" si="71"/>
        <v>2675.25</v>
      </c>
      <c r="AD262" s="6">
        <f t="shared" si="72"/>
        <v>713.4</v>
      </c>
      <c r="AE262" s="6">
        <f t="shared" si="73"/>
        <v>6207.4</v>
      </c>
      <c r="AF262" s="5">
        <f t="shared" si="74"/>
        <v>41.382666666666665</v>
      </c>
    </row>
    <row r="263" spans="1:32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456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29300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555.59604708728307</v>
      </c>
      <c r="W263" s="9">
        <f t="shared" si="65"/>
        <v>3.7039736472485538</v>
      </c>
      <c r="X263" s="8">
        <f t="shared" si="66"/>
        <v>1648.125</v>
      </c>
      <c r="Y263" s="7">
        <f t="shared" si="67"/>
        <v>10.987500000000001</v>
      </c>
      <c r="Z263" s="2">
        <f t="shared" si="68"/>
        <v>13185</v>
      </c>
      <c r="AA263" s="2">
        <f t="shared" si="69"/>
        <v>2014.375</v>
      </c>
      <c r="AB263" s="2">
        <f t="shared" si="70"/>
        <v>21242.5</v>
      </c>
      <c r="AC263" s="6">
        <f t="shared" si="71"/>
        <v>1911.8249999999998</v>
      </c>
      <c r="AD263" s="6">
        <f t="shared" si="72"/>
        <v>509.82</v>
      </c>
      <c r="AE263" s="6">
        <f t="shared" si="73"/>
        <v>4436.0199999999995</v>
      </c>
      <c r="AF263" s="5">
        <f t="shared" si="74"/>
        <v>29.573466666666665</v>
      </c>
    </row>
    <row r="264" spans="1:32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456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25500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483.53922186777197</v>
      </c>
      <c r="W264" s="9">
        <f t="shared" si="65"/>
        <v>3.2235948124518132</v>
      </c>
      <c r="X264" s="8">
        <f t="shared" si="66"/>
        <v>1434.375</v>
      </c>
      <c r="Y264" s="7">
        <f t="shared" si="67"/>
        <v>9.5625</v>
      </c>
      <c r="Z264" s="2">
        <f t="shared" si="68"/>
        <v>11475</v>
      </c>
      <c r="AA264" s="2">
        <f t="shared" si="69"/>
        <v>1753.125</v>
      </c>
      <c r="AB264" s="2">
        <f t="shared" si="70"/>
        <v>18487.5</v>
      </c>
      <c r="AC264" s="6">
        <f t="shared" si="71"/>
        <v>1663.875</v>
      </c>
      <c r="AD264" s="6">
        <f t="shared" si="72"/>
        <v>443.7</v>
      </c>
      <c r="AE264" s="6">
        <f t="shared" si="73"/>
        <v>3860.7</v>
      </c>
      <c r="AF264" s="5">
        <f t="shared" si="74"/>
        <v>25.738</v>
      </c>
    </row>
    <row r="265" spans="1:32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456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694.02100079844911</v>
      </c>
      <c r="W265" s="9">
        <f t="shared" si="65"/>
        <v>4.6268066719896606</v>
      </c>
      <c r="X265" s="8">
        <f t="shared" si="66"/>
        <v>2058.75</v>
      </c>
      <c r="Y265" s="7">
        <f t="shared" si="67"/>
        <v>13.725</v>
      </c>
      <c r="Z265" s="2">
        <f t="shared" si="68"/>
        <v>16470</v>
      </c>
      <c r="AA265" s="2">
        <f t="shared" si="69"/>
        <v>2516.25</v>
      </c>
      <c r="AB265" s="2">
        <f t="shared" si="70"/>
        <v>26535</v>
      </c>
      <c r="AC265" s="6">
        <f t="shared" si="71"/>
        <v>2388.15</v>
      </c>
      <c r="AD265" s="6">
        <f t="shared" si="72"/>
        <v>636.84</v>
      </c>
      <c r="AE265" s="6">
        <f t="shared" si="73"/>
        <v>5541.24</v>
      </c>
      <c r="AF265" s="5">
        <f t="shared" si="74"/>
        <v>36.941600000000001</v>
      </c>
    </row>
    <row r="266" spans="1:32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456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34100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646.61519473298131</v>
      </c>
      <c r="W266" s="9">
        <f t="shared" si="65"/>
        <v>4.3107679648865425</v>
      </c>
      <c r="X266" s="8">
        <f t="shared" si="66"/>
        <v>1918.125</v>
      </c>
      <c r="Y266" s="7">
        <f t="shared" si="67"/>
        <v>12.7875</v>
      </c>
      <c r="Z266" s="2">
        <f t="shared" si="68"/>
        <v>15345</v>
      </c>
      <c r="AA266" s="2">
        <f t="shared" si="69"/>
        <v>2344.375</v>
      </c>
      <c r="AB266" s="2">
        <f t="shared" si="70"/>
        <v>24722.5</v>
      </c>
      <c r="AC266" s="6">
        <f t="shared" si="71"/>
        <v>2225.0250000000001</v>
      </c>
      <c r="AD266" s="6">
        <f t="shared" si="72"/>
        <v>593.34</v>
      </c>
      <c r="AE266" s="6">
        <f t="shared" si="73"/>
        <v>5162.74</v>
      </c>
      <c r="AF266" s="5">
        <f t="shared" si="74"/>
        <v>34.418266666666668</v>
      </c>
    </row>
    <row r="267" spans="1:32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456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66900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1268.5793703119193</v>
      </c>
      <c r="W267" s="9">
        <f t="shared" si="65"/>
        <v>8.4571958020794629</v>
      </c>
      <c r="X267" s="8">
        <f t="shared" si="66"/>
        <v>3763.125</v>
      </c>
      <c r="Y267" s="7">
        <f t="shared" si="67"/>
        <v>25.087499999999999</v>
      </c>
      <c r="Z267" s="2">
        <f t="shared" si="68"/>
        <v>30105</v>
      </c>
      <c r="AA267" s="2">
        <f t="shared" si="69"/>
        <v>4599.375</v>
      </c>
      <c r="AB267" s="2">
        <f t="shared" si="70"/>
        <v>48502.5</v>
      </c>
      <c r="AC267" s="6">
        <f t="shared" si="71"/>
        <v>4365.2249999999995</v>
      </c>
      <c r="AD267" s="6">
        <f t="shared" si="72"/>
        <v>1164.06</v>
      </c>
      <c r="AE267" s="6">
        <f t="shared" si="73"/>
        <v>10128.659999999998</v>
      </c>
      <c r="AF267" s="5">
        <f t="shared" si="74"/>
        <v>67.524399999999986</v>
      </c>
    </row>
    <row r="268" spans="1:32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456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51400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974.66337270601889</v>
      </c>
      <c r="W268" s="9">
        <f t="shared" si="65"/>
        <v>6.497755818040126</v>
      </c>
      <c r="X268" s="8">
        <f t="shared" si="66"/>
        <v>2891.25</v>
      </c>
      <c r="Y268" s="7">
        <f t="shared" si="67"/>
        <v>19.274999999999999</v>
      </c>
      <c r="Z268" s="2">
        <f t="shared" si="68"/>
        <v>23130</v>
      </c>
      <c r="AA268" s="2">
        <f t="shared" si="69"/>
        <v>3533.75</v>
      </c>
      <c r="AB268" s="2">
        <f t="shared" si="70"/>
        <v>37265</v>
      </c>
      <c r="AC268" s="6">
        <f t="shared" si="71"/>
        <v>3353.85</v>
      </c>
      <c r="AD268" s="6">
        <f t="shared" si="72"/>
        <v>894.36</v>
      </c>
      <c r="AE268" s="6">
        <f t="shared" si="73"/>
        <v>7781.96</v>
      </c>
      <c r="AF268" s="5">
        <f t="shared" si="74"/>
        <v>51.879733333333334</v>
      </c>
    </row>
    <row r="269" spans="1:32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456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46300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877.95552833246438</v>
      </c>
      <c r="W269" s="9">
        <f t="shared" si="65"/>
        <v>5.8530368555497629</v>
      </c>
      <c r="X269" s="8">
        <f t="shared" si="66"/>
        <v>2604.375</v>
      </c>
      <c r="Y269" s="7">
        <f t="shared" si="67"/>
        <v>17.362500000000001</v>
      </c>
      <c r="Z269" s="2">
        <f t="shared" si="68"/>
        <v>20835</v>
      </c>
      <c r="AA269" s="2">
        <f t="shared" si="69"/>
        <v>3183.125</v>
      </c>
      <c r="AB269" s="2">
        <f t="shared" si="70"/>
        <v>33567.5</v>
      </c>
      <c r="AC269" s="6">
        <f t="shared" si="71"/>
        <v>3021.0749999999998</v>
      </c>
      <c r="AD269" s="6">
        <f t="shared" si="72"/>
        <v>805.62</v>
      </c>
      <c r="AE269" s="6">
        <f t="shared" si="73"/>
        <v>7009.82</v>
      </c>
      <c r="AF269" s="5">
        <f t="shared" si="74"/>
        <v>46.73213333333333</v>
      </c>
    </row>
    <row r="270" spans="1:32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456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31700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601.10562091013219</v>
      </c>
      <c r="W270" s="9">
        <f t="shared" si="65"/>
        <v>4.0073708060675477</v>
      </c>
      <c r="X270" s="8">
        <f t="shared" si="66"/>
        <v>1783.125</v>
      </c>
      <c r="Y270" s="7">
        <f t="shared" si="67"/>
        <v>11.887499999999999</v>
      </c>
      <c r="Z270" s="2">
        <f t="shared" si="68"/>
        <v>14265</v>
      </c>
      <c r="AA270" s="2">
        <f t="shared" si="69"/>
        <v>2179.375</v>
      </c>
      <c r="AB270" s="2">
        <f t="shared" si="70"/>
        <v>22982.5</v>
      </c>
      <c r="AC270" s="6">
        <f t="shared" si="71"/>
        <v>2068.4249999999997</v>
      </c>
      <c r="AD270" s="6">
        <f t="shared" si="72"/>
        <v>551.58000000000004</v>
      </c>
      <c r="AE270" s="6">
        <f t="shared" si="73"/>
        <v>4799.3799999999992</v>
      </c>
      <c r="AF270" s="5">
        <f t="shared" si="74"/>
        <v>31.995866666666661</v>
      </c>
    </row>
    <row r="271" spans="1:32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456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37600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712.98332322463625</v>
      </c>
      <c r="W271" s="9">
        <f t="shared" si="65"/>
        <v>4.7532221548309082</v>
      </c>
      <c r="X271" s="8">
        <f t="shared" si="66"/>
        <v>2115</v>
      </c>
      <c r="Y271" s="7">
        <f t="shared" si="67"/>
        <v>14.1</v>
      </c>
      <c r="Z271" s="2">
        <f t="shared" si="68"/>
        <v>16920</v>
      </c>
      <c r="AA271" s="2">
        <f t="shared" si="69"/>
        <v>2585</v>
      </c>
      <c r="AB271" s="2">
        <f t="shared" si="70"/>
        <v>27260</v>
      </c>
      <c r="AC271" s="6">
        <f t="shared" si="71"/>
        <v>2453.4</v>
      </c>
      <c r="AD271" s="6">
        <f t="shared" si="72"/>
        <v>654.24</v>
      </c>
      <c r="AE271" s="6">
        <f t="shared" si="73"/>
        <v>5692.6399999999994</v>
      </c>
      <c r="AF271" s="5">
        <f t="shared" si="74"/>
        <v>37.950933333333332</v>
      </c>
    </row>
    <row r="272" spans="1:32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456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54100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1025.8616432567242</v>
      </c>
      <c r="W272" s="9">
        <f t="shared" si="65"/>
        <v>6.8390776217114944</v>
      </c>
      <c r="X272" s="8">
        <f t="shared" si="66"/>
        <v>3043.125</v>
      </c>
      <c r="Y272" s="7">
        <f t="shared" si="67"/>
        <v>20.287500000000001</v>
      </c>
      <c r="Z272" s="2">
        <f t="shared" si="68"/>
        <v>24345</v>
      </c>
      <c r="AA272" s="2">
        <f t="shared" si="69"/>
        <v>3719.375</v>
      </c>
      <c r="AB272" s="2">
        <f t="shared" si="70"/>
        <v>39222.5</v>
      </c>
      <c r="AC272" s="6">
        <f t="shared" si="71"/>
        <v>3530.0250000000001</v>
      </c>
      <c r="AD272" s="6">
        <f t="shared" si="72"/>
        <v>941.34</v>
      </c>
      <c r="AE272" s="6">
        <f t="shared" si="73"/>
        <v>8190.74</v>
      </c>
      <c r="AF272" s="5">
        <f t="shared" si="74"/>
        <v>54.604933333333335</v>
      </c>
    </row>
    <row r="273" spans="1:32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456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110000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2085.855466880585</v>
      </c>
      <c r="W273" s="9">
        <f t="shared" si="65"/>
        <v>13.905703112537234</v>
      </c>
      <c r="X273" s="8">
        <f t="shared" si="66"/>
        <v>6187.5</v>
      </c>
      <c r="Y273" s="7">
        <f t="shared" si="67"/>
        <v>41.25</v>
      </c>
      <c r="Z273" s="2">
        <f t="shared" si="68"/>
        <v>49500</v>
      </c>
      <c r="AA273" s="2">
        <f t="shared" si="69"/>
        <v>7562.5</v>
      </c>
      <c r="AB273" s="2">
        <f t="shared" si="70"/>
        <v>79750</v>
      </c>
      <c r="AC273" s="6">
        <f t="shared" si="71"/>
        <v>7177.5</v>
      </c>
      <c r="AD273" s="6">
        <f t="shared" si="72"/>
        <v>1914</v>
      </c>
      <c r="AE273" s="6">
        <f t="shared" si="73"/>
        <v>16654</v>
      </c>
      <c r="AF273" s="5">
        <f t="shared" si="74"/>
        <v>111.02666666666667</v>
      </c>
    </row>
    <row r="274" spans="1:32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456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123000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2332.3656584210175</v>
      </c>
      <c r="W274" s="9">
        <f t="shared" si="65"/>
        <v>15.549104389473451</v>
      </c>
      <c r="X274" s="8">
        <f t="shared" si="66"/>
        <v>6918.75</v>
      </c>
      <c r="Y274" s="7">
        <f t="shared" si="67"/>
        <v>46.125</v>
      </c>
      <c r="Z274" s="2">
        <f t="shared" si="68"/>
        <v>55350</v>
      </c>
      <c r="AA274" s="2">
        <f t="shared" si="69"/>
        <v>8456.25</v>
      </c>
      <c r="AB274" s="2">
        <f t="shared" si="70"/>
        <v>89175</v>
      </c>
      <c r="AC274" s="6">
        <f t="shared" si="71"/>
        <v>8025.75</v>
      </c>
      <c r="AD274" s="6">
        <f t="shared" si="72"/>
        <v>2140.1999999999998</v>
      </c>
      <c r="AE274" s="6">
        <f t="shared" si="73"/>
        <v>18622.2</v>
      </c>
      <c r="AF274" s="5">
        <f t="shared" si="74"/>
        <v>124.14800000000001</v>
      </c>
    </row>
    <row r="275" spans="1:32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456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66900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1268.5793703119193</v>
      </c>
      <c r="W275" s="9">
        <f t="shared" si="65"/>
        <v>8.4571958020794629</v>
      </c>
      <c r="X275" s="8">
        <f t="shared" si="66"/>
        <v>3763.125</v>
      </c>
      <c r="Y275" s="7">
        <f t="shared" si="67"/>
        <v>25.087499999999999</v>
      </c>
      <c r="Z275" s="2">
        <f t="shared" si="68"/>
        <v>30105</v>
      </c>
      <c r="AA275" s="2">
        <f t="shared" si="69"/>
        <v>4599.375</v>
      </c>
      <c r="AB275" s="2">
        <f t="shared" si="70"/>
        <v>48502.5</v>
      </c>
      <c r="AC275" s="6">
        <f t="shared" si="71"/>
        <v>4365.2249999999995</v>
      </c>
      <c r="AD275" s="6">
        <f t="shared" si="72"/>
        <v>1164.06</v>
      </c>
      <c r="AE275" s="6">
        <f t="shared" si="73"/>
        <v>10128.659999999998</v>
      </c>
      <c r="AF275" s="5">
        <f t="shared" si="74"/>
        <v>67.524399999999986</v>
      </c>
    </row>
    <row r="276" spans="1:32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456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45900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870.37059936198955</v>
      </c>
      <c r="W276" s="9">
        <f t="shared" si="65"/>
        <v>5.8024706624132634</v>
      </c>
      <c r="X276" s="8">
        <f t="shared" si="66"/>
        <v>2581.875</v>
      </c>
      <c r="Y276" s="7">
        <f t="shared" si="67"/>
        <v>17.212499999999999</v>
      </c>
      <c r="Z276" s="2">
        <f t="shared" si="68"/>
        <v>20655</v>
      </c>
      <c r="AA276" s="2">
        <f t="shared" si="69"/>
        <v>3155.625</v>
      </c>
      <c r="AB276" s="2">
        <f t="shared" si="70"/>
        <v>33277.5</v>
      </c>
      <c r="AC276" s="6">
        <f t="shared" si="71"/>
        <v>2994.9749999999999</v>
      </c>
      <c r="AD276" s="6">
        <f t="shared" si="72"/>
        <v>798.66</v>
      </c>
      <c r="AE276" s="6">
        <f t="shared" si="73"/>
        <v>6949.26</v>
      </c>
      <c r="AF276" s="5">
        <f t="shared" si="74"/>
        <v>46.328400000000002</v>
      </c>
    </row>
    <row r="277" spans="1:32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456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2332.3656584210175</v>
      </c>
      <c r="W277" s="9">
        <f t="shared" si="65"/>
        <v>15.549104389473451</v>
      </c>
      <c r="X277" s="8">
        <f t="shared" si="66"/>
        <v>6918.75</v>
      </c>
      <c r="Y277" s="7">
        <f t="shared" si="67"/>
        <v>46.125</v>
      </c>
      <c r="Z277" s="2">
        <f t="shared" si="68"/>
        <v>55350</v>
      </c>
      <c r="AA277" s="2">
        <f t="shared" si="69"/>
        <v>8456.25</v>
      </c>
      <c r="AB277" s="2">
        <f t="shared" si="70"/>
        <v>89175</v>
      </c>
      <c r="AC277" s="6">
        <f t="shared" si="71"/>
        <v>8025.75</v>
      </c>
      <c r="AD277" s="6">
        <f t="shared" si="72"/>
        <v>2140.1999999999998</v>
      </c>
      <c r="AE277" s="6">
        <f t="shared" si="73"/>
        <v>18622.2</v>
      </c>
      <c r="AF277" s="5">
        <f t="shared" si="74"/>
        <v>124.14800000000001</v>
      </c>
    </row>
    <row r="278" spans="1:32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456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68700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1302.7115506790562</v>
      </c>
      <c r="W278" s="9">
        <f t="shared" si="65"/>
        <v>8.6847436711937078</v>
      </c>
      <c r="X278" s="8">
        <f t="shared" si="66"/>
        <v>3864.375</v>
      </c>
      <c r="Y278" s="7">
        <f t="shared" si="67"/>
        <v>25.762499999999999</v>
      </c>
      <c r="Z278" s="2">
        <f t="shared" si="68"/>
        <v>30915</v>
      </c>
      <c r="AA278" s="2">
        <f t="shared" si="69"/>
        <v>4723.125</v>
      </c>
      <c r="AB278" s="2">
        <f t="shared" si="70"/>
        <v>49807.5</v>
      </c>
      <c r="AC278" s="6">
        <f t="shared" si="71"/>
        <v>4482.6750000000002</v>
      </c>
      <c r="AD278" s="6">
        <f t="shared" si="72"/>
        <v>1195.3800000000001</v>
      </c>
      <c r="AE278" s="6">
        <f t="shared" si="73"/>
        <v>10401.18</v>
      </c>
      <c r="AF278" s="5">
        <f t="shared" si="74"/>
        <v>69.341200000000001</v>
      </c>
    </row>
    <row r="279" spans="1:32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456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126000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2389.2526256995789</v>
      </c>
      <c r="W279" s="9">
        <f t="shared" si="65"/>
        <v>15.928350837997192</v>
      </c>
      <c r="X279" s="8">
        <f t="shared" si="66"/>
        <v>7087.5</v>
      </c>
      <c r="Y279" s="7">
        <f t="shared" si="67"/>
        <v>47.25</v>
      </c>
      <c r="Z279" s="2">
        <f t="shared" si="68"/>
        <v>56700</v>
      </c>
      <c r="AA279" s="2">
        <f t="shared" si="69"/>
        <v>8662.5</v>
      </c>
      <c r="AB279" s="2">
        <f t="shared" si="70"/>
        <v>91350</v>
      </c>
      <c r="AC279" s="6">
        <f t="shared" si="71"/>
        <v>8221.5</v>
      </c>
      <c r="AD279" s="6">
        <f t="shared" si="72"/>
        <v>2192.4</v>
      </c>
      <c r="AE279" s="6">
        <f t="shared" si="73"/>
        <v>19076.400000000001</v>
      </c>
      <c r="AF279" s="5">
        <f t="shared" si="74"/>
        <v>127.17600000000002</v>
      </c>
    </row>
    <row r="280" spans="1:32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456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77600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1471.4762202721217</v>
      </c>
      <c r="W280" s="9">
        <f t="shared" si="65"/>
        <v>9.809841468480812</v>
      </c>
      <c r="X280" s="8">
        <f t="shared" si="66"/>
        <v>4365</v>
      </c>
      <c r="Y280" s="7">
        <f t="shared" si="67"/>
        <v>29.1</v>
      </c>
      <c r="Z280" s="2">
        <f t="shared" si="68"/>
        <v>34920</v>
      </c>
      <c r="AA280" s="2">
        <f t="shared" si="69"/>
        <v>5335</v>
      </c>
      <c r="AB280" s="2">
        <f t="shared" si="70"/>
        <v>56260</v>
      </c>
      <c r="AC280" s="6">
        <f t="shared" si="71"/>
        <v>5063.3999999999996</v>
      </c>
      <c r="AD280" s="6">
        <f t="shared" si="72"/>
        <v>1350.24</v>
      </c>
      <c r="AE280" s="6">
        <f t="shared" si="73"/>
        <v>11748.64</v>
      </c>
      <c r="AF280" s="5">
        <f t="shared" si="74"/>
        <v>78.324266666666659</v>
      </c>
    </row>
    <row r="281" spans="1:32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456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77600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1471.4762202721217</v>
      </c>
      <c r="W281" s="9">
        <f t="shared" si="65"/>
        <v>9.809841468480812</v>
      </c>
      <c r="X281" s="8">
        <f t="shared" si="66"/>
        <v>4365</v>
      </c>
      <c r="Y281" s="7">
        <f t="shared" si="67"/>
        <v>29.1</v>
      </c>
      <c r="Z281" s="2">
        <f t="shared" si="68"/>
        <v>34920</v>
      </c>
      <c r="AA281" s="2">
        <f t="shared" si="69"/>
        <v>5335</v>
      </c>
      <c r="AB281" s="2">
        <f t="shared" si="70"/>
        <v>56260</v>
      </c>
      <c r="AC281" s="6">
        <f t="shared" si="71"/>
        <v>5063.3999999999996</v>
      </c>
      <c r="AD281" s="6">
        <f t="shared" si="72"/>
        <v>1350.24</v>
      </c>
      <c r="AE281" s="6">
        <f t="shared" si="73"/>
        <v>11748.64</v>
      </c>
      <c r="AF281" s="5">
        <f t="shared" si="74"/>
        <v>78.324266666666659</v>
      </c>
    </row>
    <row r="282" spans="1:32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456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139000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2635.7628172400118</v>
      </c>
      <c r="W282" s="9">
        <f t="shared" si="65"/>
        <v>17.571752114933414</v>
      </c>
      <c r="X282" s="8">
        <f t="shared" si="66"/>
        <v>7818.75</v>
      </c>
      <c r="Y282" s="7">
        <f t="shared" si="67"/>
        <v>52.125</v>
      </c>
      <c r="Z282" s="2">
        <f t="shared" si="68"/>
        <v>62550</v>
      </c>
      <c r="AA282" s="2">
        <f t="shared" si="69"/>
        <v>9556.25</v>
      </c>
      <c r="AB282" s="2">
        <f t="shared" si="70"/>
        <v>100775</v>
      </c>
      <c r="AC282" s="6">
        <f t="shared" si="71"/>
        <v>9069.75</v>
      </c>
      <c r="AD282" s="6">
        <f t="shared" si="72"/>
        <v>2418.6</v>
      </c>
      <c r="AE282" s="6">
        <f t="shared" si="73"/>
        <v>21044.6</v>
      </c>
      <c r="AF282" s="5">
        <f t="shared" si="74"/>
        <v>140.29733333333331</v>
      </c>
    </row>
    <row r="283" spans="1:32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456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96200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1824.1754173992024</v>
      </c>
      <c r="W283" s="9">
        <f t="shared" si="65"/>
        <v>12.161169449328016</v>
      </c>
      <c r="X283" s="8">
        <f t="shared" si="66"/>
        <v>5411.25</v>
      </c>
      <c r="Y283" s="7">
        <f t="shared" si="67"/>
        <v>36.075000000000003</v>
      </c>
      <c r="Z283" s="2">
        <f t="shared" si="68"/>
        <v>43290</v>
      </c>
      <c r="AA283" s="2">
        <f t="shared" si="69"/>
        <v>6613.75</v>
      </c>
      <c r="AB283" s="2">
        <f t="shared" si="70"/>
        <v>69745</v>
      </c>
      <c r="AC283" s="6">
        <f t="shared" si="71"/>
        <v>6277.05</v>
      </c>
      <c r="AD283" s="6">
        <f t="shared" si="72"/>
        <v>1673.88</v>
      </c>
      <c r="AE283" s="6">
        <f t="shared" si="73"/>
        <v>14564.68</v>
      </c>
      <c r="AF283" s="5">
        <f t="shared" si="74"/>
        <v>97.097866666666675</v>
      </c>
    </row>
    <row r="284" spans="1:32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456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137000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2597.8381723876373</v>
      </c>
      <c r="W284" s="9">
        <f t="shared" si="65"/>
        <v>17.318921149250915</v>
      </c>
      <c r="X284" s="8">
        <f t="shared" si="66"/>
        <v>7706.25</v>
      </c>
      <c r="Y284" s="7">
        <f t="shared" si="67"/>
        <v>51.375</v>
      </c>
      <c r="Z284" s="2">
        <f t="shared" si="68"/>
        <v>61650</v>
      </c>
      <c r="AA284" s="2">
        <f t="shared" si="69"/>
        <v>9418.75</v>
      </c>
      <c r="AB284" s="2">
        <f t="shared" si="70"/>
        <v>99325</v>
      </c>
      <c r="AC284" s="6">
        <f t="shared" si="71"/>
        <v>8939.25</v>
      </c>
      <c r="AD284" s="6">
        <f t="shared" si="72"/>
        <v>2383.8000000000002</v>
      </c>
      <c r="AE284" s="6">
        <f t="shared" si="73"/>
        <v>20741.8</v>
      </c>
      <c r="AF284" s="5">
        <f t="shared" si="74"/>
        <v>138.27866666666665</v>
      </c>
    </row>
    <row r="285" spans="1:32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456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2920.1976536328189</v>
      </c>
      <c r="W285" s="9">
        <f t="shared" si="65"/>
        <v>19.467984357552126</v>
      </c>
      <c r="X285" s="8">
        <f t="shared" si="66"/>
        <v>8662.5</v>
      </c>
      <c r="Y285" s="7">
        <f t="shared" si="67"/>
        <v>57.75</v>
      </c>
      <c r="Z285" s="2">
        <f t="shared" si="68"/>
        <v>69300</v>
      </c>
      <c r="AA285" s="2">
        <f t="shared" si="69"/>
        <v>10587.5</v>
      </c>
      <c r="AB285" s="2">
        <f t="shared" si="70"/>
        <v>111650</v>
      </c>
      <c r="AC285" s="6">
        <f t="shared" si="71"/>
        <v>10048.5</v>
      </c>
      <c r="AD285" s="6">
        <f t="shared" si="72"/>
        <v>2679.6</v>
      </c>
      <c r="AE285" s="6">
        <f t="shared" si="73"/>
        <v>23315.599999999999</v>
      </c>
      <c r="AF285" s="5">
        <f t="shared" si="74"/>
        <v>155.43733333333333</v>
      </c>
    </row>
    <row r="286" spans="1:32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456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182000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3451.1426815660584</v>
      </c>
      <c r="W286" s="9">
        <f t="shared" si="65"/>
        <v>23.007617877107055</v>
      </c>
      <c r="X286" s="8">
        <f t="shared" si="66"/>
        <v>10237.5</v>
      </c>
      <c r="Y286" s="7">
        <f t="shared" si="67"/>
        <v>68.25</v>
      </c>
      <c r="Z286" s="2">
        <f t="shared" si="68"/>
        <v>81900</v>
      </c>
      <c r="AA286" s="2">
        <f t="shared" si="69"/>
        <v>12512.5</v>
      </c>
      <c r="AB286" s="2">
        <f t="shared" si="70"/>
        <v>131950</v>
      </c>
      <c r="AC286" s="6">
        <f t="shared" si="71"/>
        <v>11875.5</v>
      </c>
      <c r="AD286" s="6">
        <f t="shared" si="72"/>
        <v>3166.8</v>
      </c>
      <c r="AE286" s="6">
        <f t="shared" si="73"/>
        <v>27554.799999999999</v>
      </c>
      <c r="AF286" s="5">
        <f t="shared" si="74"/>
        <v>183.69866666666667</v>
      </c>
    </row>
    <row r="287" spans="1:32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456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195000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3697.6528731064914</v>
      </c>
      <c r="W287" s="9">
        <f t="shared" si="65"/>
        <v>24.651019154043276</v>
      </c>
      <c r="X287" s="8">
        <f t="shared" si="66"/>
        <v>10968.75</v>
      </c>
      <c r="Y287" s="7">
        <f t="shared" si="67"/>
        <v>73.125</v>
      </c>
      <c r="Z287" s="2">
        <f t="shared" si="68"/>
        <v>87750</v>
      </c>
      <c r="AA287" s="2">
        <f t="shared" si="69"/>
        <v>13406.25</v>
      </c>
      <c r="AB287" s="2">
        <f t="shared" si="70"/>
        <v>141375</v>
      </c>
      <c r="AC287" s="6">
        <f t="shared" si="71"/>
        <v>12723.75</v>
      </c>
      <c r="AD287" s="6">
        <f t="shared" si="72"/>
        <v>3393</v>
      </c>
      <c r="AE287" s="6">
        <f t="shared" si="73"/>
        <v>29523</v>
      </c>
      <c r="AF287" s="5">
        <f t="shared" si="74"/>
        <v>196.82</v>
      </c>
    </row>
    <row r="288" spans="1:32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456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25500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483.53922186777197</v>
      </c>
      <c r="W288" s="9">
        <f t="shared" si="65"/>
        <v>3.2235948124518132</v>
      </c>
      <c r="X288" s="8">
        <f t="shared" si="66"/>
        <v>1434.375</v>
      </c>
      <c r="Y288" s="7">
        <f t="shared" si="67"/>
        <v>9.5625</v>
      </c>
      <c r="Z288" s="2">
        <f t="shared" si="68"/>
        <v>11475</v>
      </c>
      <c r="AA288" s="2">
        <f t="shared" si="69"/>
        <v>1753.125</v>
      </c>
      <c r="AB288" s="2">
        <f t="shared" si="70"/>
        <v>18487.5</v>
      </c>
      <c r="AC288" s="6">
        <f t="shared" si="71"/>
        <v>1663.875</v>
      </c>
      <c r="AD288" s="6">
        <f t="shared" si="72"/>
        <v>443.7</v>
      </c>
      <c r="AE288" s="6">
        <f t="shared" si="73"/>
        <v>3860.7</v>
      </c>
      <c r="AF288" s="5">
        <f t="shared" si="74"/>
        <v>25.738</v>
      </c>
    </row>
    <row r="289" spans="1:32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456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27700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525.25633120538373</v>
      </c>
      <c r="W289" s="9">
        <f t="shared" si="65"/>
        <v>3.5017088747025582</v>
      </c>
      <c r="X289" s="8">
        <f t="shared" si="66"/>
        <v>1558.125</v>
      </c>
      <c r="Y289" s="7">
        <f t="shared" si="67"/>
        <v>10.387499999999999</v>
      </c>
      <c r="Z289" s="2">
        <f t="shared" si="68"/>
        <v>12465</v>
      </c>
      <c r="AA289" s="2">
        <f t="shared" si="69"/>
        <v>1904.375</v>
      </c>
      <c r="AB289" s="2">
        <f t="shared" si="70"/>
        <v>20082.5</v>
      </c>
      <c r="AC289" s="6">
        <f t="shared" si="71"/>
        <v>1807.425</v>
      </c>
      <c r="AD289" s="6">
        <f t="shared" si="72"/>
        <v>481.98</v>
      </c>
      <c r="AE289" s="6">
        <f t="shared" si="73"/>
        <v>4193.7800000000007</v>
      </c>
      <c r="AF289" s="5">
        <f t="shared" si="74"/>
        <v>27.958533333333339</v>
      </c>
    </row>
    <row r="290" spans="1:32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456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46900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889.33292178817669</v>
      </c>
      <c r="W290" s="9">
        <f t="shared" si="65"/>
        <v>5.928886145254511</v>
      </c>
      <c r="X290" s="8">
        <f t="shared" si="66"/>
        <v>2638.125</v>
      </c>
      <c r="Y290" s="7">
        <f t="shared" si="67"/>
        <v>17.587499999999999</v>
      </c>
      <c r="Z290" s="2">
        <f t="shared" si="68"/>
        <v>21105</v>
      </c>
      <c r="AA290" s="2">
        <f t="shared" si="69"/>
        <v>3224.375</v>
      </c>
      <c r="AB290" s="2">
        <f t="shared" si="70"/>
        <v>34002.5</v>
      </c>
      <c r="AC290" s="6">
        <f t="shared" si="71"/>
        <v>3060.2249999999999</v>
      </c>
      <c r="AD290" s="6">
        <f t="shared" si="72"/>
        <v>816.06000000000006</v>
      </c>
      <c r="AE290" s="6">
        <f t="shared" si="73"/>
        <v>7100.6600000000008</v>
      </c>
      <c r="AF290" s="5">
        <f t="shared" si="74"/>
        <v>47.33773333333334</v>
      </c>
    </row>
    <row r="291" spans="1:32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456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35300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669.36998164440593</v>
      </c>
      <c r="W291" s="9">
        <f t="shared" si="65"/>
        <v>4.4624665442960394</v>
      </c>
      <c r="X291" s="8">
        <f t="shared" si="66"/>
        <v>1985.625</v>
      </c>
      <c r="Y291" s="7">
        <f t="shared" si="67"/>
        <v>13.237500000000001</v>
      </c>
      <c r="Z291" s="2">
        <f t="shared" si="68"/>
        <v>15885</v>
      </c>
      <c r="AA291" s="2">
        <f t="shared" si="69"/>
        <v>2426.875</v>
      </c>
      <c r="AB291" s="2">
        <f t="shared" si="70"/>
        <v>25592.5</v>
      </c>
      <c r="AC291" s="6">
        <f t="shared" si="71"/>
        <v>2303.3249999999998</v>
      </c>
      <c r="AD291" s="6">
        <f t="shared" si="72"/>
        <v>614.22</v>
      </c>
      <c r="AE291" s="6">
        <f t="shared" si="73"/>
        <v>5344.42</v>
      </c>
      <c r="AF291" s="5">
        <f t="shared" si="74"/>
        <v>35.629466666666666</v>
      </c>
    </row>
    <row r="292" spans="1:32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456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31400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595.41692418227603</v>
      </c>
      <c r="W292" s="9">
        <f t="shared" si="65"/>
        <v>3.9694461612151737</v>
      </c>
      <c r="X292" s="8">
        <f t="shared" si="66"/>
        <v>1766.25</v>
      </c>
      <c r="Y292" s="7">
        <f t="shared" si="67"/>
        <v>11.775</v>
      </c>
      <c r="Z292" s="2">
        <f t="shared" si="68"/>
        <v>14130</v>
      </c>
      <c r="AA292" s="2">
        <f t="shared" si="69"/>
        <v>2158.75</v>
      </c>
      <c r="AB292" s="2">
        <f t="shared" si="70"/>
        <v>22765</v>
      </c>
      <c r="AC292" s="6">
        <f t="shared" si="71"/>
        <v>2048.85</v>
      </c>
      <c r="AD292" s="6">
        <f t="shared" si="72"/>
        <v>546.36</v>
      </c>
      <c r="AE292" s="6">
        <f t="shared" si="73"/>
        <v>4753.96</v>
      </c>
      <c r="AF292" s="5">
        <f t="shared" si="74"/>
        <v>31.693066666666667</v>
      </c>
    </row>
    <row r="293" spans="1:32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456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805.89870311295329</v>
      </c>
      <c r="W293" s="9">
        <f t="shared" si="65"/>
        <v>5.3726580207530219</v>
      </c>
      <c r="X293" s="8">
        <f t="shared" si="66"/>
        <v>2390.625</v>
      </c>
      <c r="Y293" s="7">
        <f t="shared" si="67"/>
        <v>15.9375</v>
      </c>
      <c r="Z293" s="2">
        <f t="shared" si="68"/>
        <v>19125</v>
      </c>
      <c r="AA293" s="2">
        <f t="shared" si="69"/>
        <v>2921.875</v>
      </c>
      <c r="AB293" s="2">
        <f t="shared" si="70"/>
        <v>30812.5</v>
      </c>
      <c r="AC293" s="6">
        <f t="shared" si="71"/>
        <v>2773.125</v>
      </c>
      <c r="AD293" s="6">
        <f t="shared" si="72"/>
        <v>739.5</v>
      </c>
      <c r="AE293" s="6">
        <f t="shared" si="73"/>
        <v>6434.5</v>
      </c>
      <c r="AF293" s="5">
        <f t="shared" si="74"/>
        <v>42.896666666666668</v>
      </c>
    </row>
    <row r="294" spans="1:32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456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57300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1086.5410750205231</v>
      </c>
      <c r="W294" s="9">
        <f t="shared" si="65"/>
        <v>7.2436071668034874</v>
      </c>
      <c r="X294" s="8">
        <f t="shared" si="66"/>
        <v>3223.125</v>
      </c>
      <c r="Y294" s="7">
        <f t="shared" si="67"/>
        <v>21.487500000000001</v>
      </c>
      <c r="Z294" s="2">
        <f t="shared" si="68"/>
        <v>25785</v>
      </c>
      <c r="AA294" s="2">
        <f t="shared" si="69"/>
        <v>3939.375</v>
      </c>
      <c r="AB294" s="2">
        <f t="shared" si="70"/>
        <v>41542.5</v>
      </c>
      <c r="AC294" s="6">
        <f t="shared" si="71"/>
        <v>3738.8249999999998</v>
      </c>
      <c r="AD294" s="6">
        <f t="shared" si="72"/>
        <v>997.02</v>
      </c>
      <c r="AE294" s="6">
        <f t="shared" si="73"/>
        <v>8675.2199999999993</v>
      </c>
      <c r="AF294" s="5">
        <f t="shared" si="74"/>
        <v>57.834799999999994</v>
      </c>
    </row>
    <row r="295" spans="1:32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456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40100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760.38912929010417</v>
      </c>
      <c r="W295" s="9">
        <f t="shared" si="65"/>
        <v>5.069260861934028</v>
      </c>
      <c r="X295" s="8">
        <f t="shared" si="66"/>
        <v>2255.625</v>
      </c>
      <c r="Y295" s="7">
        <f t="shared" si="67"/>
        <v>15.0375</v>
      </c>
      <c r="Z295" s="2">
        <f t="shared" si="68"/>
        <v>18045</v>
      </c>
      <c r="AA295" s="2">
        <f t="shared" si="69"/>
        <v>2756.875</v>
      </c>
      <c r="AB295" s="2">
        <f t="shared" si="70"/>
        <v>29072.5</v>
      </c>
      <c r="AC295" s="6">
        <f t="shared" si="71"/>
        <v>2616.5250000000001</v>
      </c>
      <c r="AD295" s="6">
        <f t="shared" si="72"/>
        <v>697.74</v>
      </c>
      <c r="AE295" s="6">
        <f t="shared" si="73"/>
        <v>6071.1399999999994</v>
      </c>
      <c r="AF295" s="5">
        <f t="shared" si="74"/>
        <v>40.474266666666665</v>
      </c>
    </row>
    <row r="296" spans="1:32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456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48900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927.25756664055086</v>
      </c>
      <c r="W296" s="9">
        <f t="shared" si="65"/>
        <v>6.1817171109370062</v>
      </c>
      <c r="X296" s="8">
        <f t="shared" si="66"/>
        <v>2750.625</v>
      </c>
      <c r="Y296" s="7">
        <f t="shared" si="67"/>
        <v>18.337499999999999</v>
      </c>
      <c r="Z296" s="2">
        <f t="shared" si="68"/>
        <v>22005</v>
      </c>
      <c r="AA296" s="2">
        <f t="shared" si="69"/>
        <v>3361.875</v>
      </c>
      <c r="AB296" s="2">
        <f t="shared" si="70"/>
        <v>35452.5</v>
      </c>
      <c r="AC296" s="6">
        <f t="shared" si="71"/>
        <v>3190.7249999999999</v>
      </c>
      <c r="AD296" s="6">
        <f t="shared" si="72"/>
        <v>850.86</v>
      </c>
      <c r="AE296" s="6">
        <f t="shared" si="73"/>
        <v>7403.46</v>
      </c>
      <c r="AF296" s="5">
        <f t="shared" si="74"/>
        <v>49.356400000000001</v>
      </c>
    </row>
    <row r="297" spans="1:32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456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52200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989.83323064696856</v>
      </c>
      <c r="W297" s="9">
        <f t="shared" si="65"/>
        <v>6.5988882043131234</v>
      </c>
      <c r="X297" s="8">
        <f t="shared" si="66"/>
        <v>2936.25</v>
      </c>
      <c r="Y297" s="7">
        <f t="shared" si="67"/>
        <v>19.574999999999999</v>
      </c>
      <c r="Z297" s="2">
        <f t="shared" si="68"/>
        <v>23490</v>
      </c>
      <c r="AA297" s="2">
        <f t="shared" si="69"/>
        <v>3588.75</v>
      </c>
      <c r="AB297" s="2">
        <f t="shared" si="70"/>
        <v>37845</v>
      </c>
      <c r="AC297" s="6">
        <f t="shared" si="71"/>
        <v>3406.0499999999997</v>
      </c>
      <c r="AD297" s="6">
        <f t="shared" si="72"/>
        <v>908.28</v>
      </c>
      <c r="AE297" s="6">
        <f t="shared" si="73"/>
        <v>7903.079999999999</v>
      </c>
      <c r="AF297" s="5">
        <f t="shared" si="74"/>
        <v>52.68719999999999</v>
      </c>
    </row>
    <row r="298" spans="1:32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456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37600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712.98332322463625</v>
      </c>
      <c r="W298" s="9">
        <f t="shared" si="65"/>
        <v>4.7532221548309082</v>
      </c>
      <c r="X298" s="8">
        <f t="shared" si="66"/>
        <v>2115</v>
      </c>
      <c r="Y298" s="7">
        <f t="shared" si="67"/>
        <v>14.1</v>
      </c>
      <c r="Z298" s="2">
        <f t="shared" si="68"/>
        <v>16920</v>
      </c>
      <c r="AA298" s="2">
        <f t="shared" si="69"/>
        <v>2585</v>
      </c>
      <c r="AB298" s="2">
        <f t="shared" si="70"/>
        <v>27260</v>
      </c>
      <c r="AC298" s="6">
        <f t="shared" si="71"/>
        <v>2453.4</v>
      </c>
      <c r="AD298" s="6">
        <f t="shared" si="72"/>
        <v>654.24</v>
      </c>
      <c r="AE298" s="6">
        <f t="shared" si="73"/>
        <v>5692.6399999999994</v>
      </c>
      <c r="AF298" s="5">
        <f t="shared" si="74"/>
        <v>37.950933333333332</v>
      </c>
    </row>
    <row r="299" spans="1:32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456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43600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826.75725778175911</v>
      </c>
      <c r="W299" s="9">
        <f t="shared" si="65"/>
        <v>5.5117150518783937</v>
      </c>
      <c r="X299" s="8">
        <f t="shared" si="66"/>
        <v>2452.5</v>
      </c>
      <c r="Y299" s="7">
        <f t="shared" si="67"/>
        <v>16.350000000000001</v>
      </c>
      <c r="Z299" s="2">
        <f t="shared" si="68"/>
        <v>19620</v>
      </c>
      <c r="AA299" s="2">
        <f t="shared" si="69"/>
        <v>2997.5</v>
      </c>
      <c r="AB299" s="2">
        <f t="shared" si="70"/>
        <v>31610</v>
      </c>
      <c r="AC299" s="6">
        <f t="shared" si="71"/>
        <v>2844.9</v>
      </c>
      <c r="AD299" s="6">
        <f t="shared" si="72"/>
        <v>758.64</v>
      </c>
      <c r="AE299" s="6">
        <f t="shared" si="73"/>
        <v>6601.04</v>
      </c>
      <c r="AF299" s="5">
        <f t="shared" si="74"/>
        <v>44.006933333333336</v>
      </c>
    </row>
    <row r="300" spans="1:32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456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61400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1164.2865969678901</v>
      </c>
      <c r="W300" s="9">
        <f t="shared" si="65"/>
        <v>7.7619106464526002</v>
      </c>
      <c r="X300" s="8">
        <f t="shared" si="66"/>
        <v>3453.75</v>
      </c>
      <c r="Y300" s="7">
        <f t="shared" si="67"/>
        <v>23.024999999999999</v>
      </c>
      <c r="Z300" s="2">
        <f t="shared" si="68"/>
        <v>27630</v>
      </c>
      <c r="AA300" s="2">
        <f t="shared" si="69"/>
        <v>4221.25</v>
      </c>
      <c r="AB300" s="2">
        <f t="shared" si="70"/>
        <v>44515</v>
      </c>
      <c r="AC300" s="6">
        <f t="shared" si="71"/>
        <v>4006.35</v>
      </c>
      <c r="AD300" s="6">
        <f t="shared" si="72"/>
        <v>1068.3600000000001</v>
      </c>
      <c r="AE300" s="6">
        <f t="shared" si="73"/>
        <v>9295.9600000000009</v>
      </c>
      <c r="AF300" s="5">
        <f t="shared" si="74"/>
        <v>61.973066666666675</v>
      </c>
    </row>
    <row r="301" spans="1:32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456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456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2521.9888826828887</v>
      </c>
      <c r="W302" s="9">
        <f t="shared" si="65"/>
        <v>16.813259217885925</v>
      </c>
      <c r="X302" s="8">
        <f t="shared" si="66"/>
        <v>7481.25</v>
      </c>
      <c r="Y302" s="7">
        <f t="shared" si="67"/>
        <v>49.875</v>
      </c>
      <c r="Z302" s="2">
        <f t="shared" si="68"/>
        <v>59850</v>
      </c>
      <c r="AA302" s="2">
        <f t="shared" si="69"/>
        <v>9143.75</v>
      </c>
      <c r="AB302" s="2">
        <f t="shared" si="70"/>
        <v>96425</v>
      </c>
      <c r="AC302" s="6">
        <f t="shared" si="71"/>
        <v>8678.25</v>
      </c>
      <c r="AD302" s="6">
        <f t="shared" si="72"/>
        <v>2314.2000000000003</v>
      </c>
      <c r="AE302" s="6">
        <f t="shared" si="73"/>
        <v>20136.2</v>
      </c>
      <c r="AF302" s="5">
        <f t="shared" si="74"/>
        <v>134.24133333333333</v>
      </c>
    </row>
    <row r="303" spans="1:32" x14ac:dyDescent="0.25">
      <c r="A303" s="241"/>
      <c r="B303" s="1" t="str">
        <f t="shared" si="60"/>
        <v>2.99, Plow 4 Bottom Switch</v>
      </c>
      <c r="C303" s="164">
        <v>2.99</v>
      </c>
      <c r="D303" s="160" t="s">
        <v>456</v>
      </c>
      <c r="E303" s="160" t="s">
        <v>441</v>
      </c>
      <c r="F303" s="160" t="s">
        <v>442</v>
      </c>
      <c r="G303" s="160" t="str">
        <f t="shared" si="61"/>
        <v>Plow 4 Bottom Switch</v>
      </c>
      <c r="H303" s="30">
        <v>14300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271.16121069447604</v>
      </c>
      <c r="W303" s="9">
        <f t="shared" si="65"/>
        <v>1.8077414046298403</v>
      </c>
      <c r="X303" s="8">
        <f t="shared" si="66"/>
        <v>715</v>
      </c>
      <c r="Y303" s="7">
        <f t="shared" si="67"/>
        <v>4.7666666666666666</v>
      </c>
      <c r="Z303" s="2">
        <f t="shared" si="68"/>
        <v>4290</v>
      </c>
      <c r="AA303" s="2">
        <f t="shared" si="69"/>
        <v>1251.25</v>
      </c>
      <c r="AB303" s="2">
        <f t="shared" si="70"/>
        <v>9295</v>
      </c>
      <c r="AC303" s="6">
        <f t="shared" si="71"/>
        <v>836.55</v>
      </c>
      <c r="AD303" s="6">
        <f t="shared" si="72"/>
        <v>223.08</v>
      </c>
      <c r="AE303" s="6">
        <f t="shared" si="73"/>
        <v>2310.88</v>
      </c>
      <c r="AF303" s="5">
        <f t="shared" si="74"/>
        <v>15.405866666666668</v>
      </c>
    </row>
    <row r="304" spans="1:32" x14ac:dyDescent="0.25">
      <c r="A304" s="241"/>
      <c r="B304" s="1" t="str">
        <f t="shared" si="60"/>
        <v>3, Plow 5 Bottom Switch</v>
      </c>
      <c r="C304" s="164">
        <v>3</v>
      </c>
      <c r="D304" s="160" t="s">
        <v>456</v>
      </c>
      <c r="E304" s="160" t="s">
        <v>441</v>
      </c>
      <c r="F304" s="160" t="s">
        <v>443</v>
      </c>
      <c r="G304" s="160" t="str">
        <f t="shared" si="61"/>
        <v>Plow 5 Bottom Switch</v>
      </c>
      <c r="H304" s="30">
        <v>16300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309.08585554685033</v>
      </c>
      <c r="W304" s="9">
        <f t="shared" si="65"/>
        <v>2.0605723703123355</v>
      </c>
      <c r="X304" s="8">
        <f t="shared" si="66"/>
        <v>815</v>
      </c>
      <c r="Y304" s="7">
        <f t="shared" si="67"/>
        <v>5.4333333333333336</v>
      </c>
      <c r="Z304" s="2">
        <f t="shared" si="68"/>
        <v>4890</v>
      </c>
      <c r="AA304" s="2">
        <f t="shared" si="69"/>
        <v>1426.25</v>
      </c>
      <c r="AB304" s="2">
        <f t="shared" si="70"/>
        <v>10595</v>
      </c>
      <c r="AC304" s="6">
        <f t="shared" si="71"/>
        <v>953.55</v>
      </c>
      <c r="AD304" s="6">
        <f t="shared" si="72"/>
        <v>254.28</v>
      </c>
      <c r="AE304" s="6">
        <f t="shared" si="73"/>
        <v>2634.0800000000004</v>
      </c>
      <c r="AF304" s="5">
        <f t="shared" si="74"/>
        <v>17.560533333333336</v>
      </c>
    </row>
    <row r="305" spans="1:32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456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4130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206.67291854031632</v>
      </c>
      <c r="W305" s="9">
        <f t="shared" si="65"/>
        <v>0.68890972846772103</v>
      </c>
      <c r="X305" s="8">
        <f t="shared" si="66"/>
        <v>292.54166666666669</v>
      </c>
      <c r="Y305" s="7">
        <f t="shared" si="67"/>
        <v>0.975138888888889</v>
      </c>
      <c r="Z305" s="2">
        <f t="shared" si="68"/>
        <v>1032.5</v>
      </c>
      <c r="AA305" s="2">
        <f t="shared" si="69"/>
        <v>258.125</v>
      </c>
      <c r="AB305" s="2">
        <f t="shared" si="70"/>
        <v>2581.25</v>
      </c>
      <c r="AC305" s="6">
        <f t="shared" si="71"/>
        <v>232.3125</v>
      </c>
      <c r="AD305" s="6">
        <f t="shared" si="72"/>
        <v>61.95</v>
      </c>
      <c r="AE305" s="6">
        <f t="shared" si="73"/>
        <v>552.38750000000005</v>
      </c>
      <c r="AF305" s="5">
        <f t="shared" si="74"/>
        <v>1.8412916666666668</v>
      </c>
    </row>
    <row r="306" spans="1:32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456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810.67827611455789</v>
      </c>
      <c r="W306" s="9">
        <f t="shared" si="65"/>
        <v>2.7022609203818595</v>
      </c>
      <c r="X306" s="8">
        <f t="shared" si="66"/>
        <v>1147.5</v>
      </c>
      <c r="Y306" s="7">
        <f t="shared" si="67"/>
        <v>3.8250000000000002</v>
      </c>
      <c r="Z306" s="2">
        <f t="shared" si="68"/>
        <v>4050</v>
      </c>
      <c r="AA306" s="2">
        <f t="shared" si="69"/>
        <v>1012.5</v>
      </c>
      <c r="AB306" s="2">
        <f t="shared" si="70"/>
        <v>10125</v>
      </c>
      <c r="AC306" s="6">
        <f t="shared" si="71"/>
        <v>911.25</v>
      </c>
      <c r="AD306" s="6">
        <f t="shared" si="72"/>
        <v>243</v>
      </c>
      <c r="AE306" s="6">
        <f t="shared" si="73"/>
        <v>2166.75</v>
      </c>
      <c r="AF306" s="5">
        <f t="shared" si="74"/>
        <v>7.2225000000000001</v>
      </c>
    </row>
    <row r="307" spans="1:32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456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905.75782701688252</v>
      </c>
      <c r="W307" s="9">
        <f t="shared" si="65"/>
        <v>3.0191927567229415</v>
      </c>
      <c r="X307" s="8">
        <f t="shared" si="66"/>
        <v>1282.0833333333333</v>
      </c>
      <c r="Y307" s="7">
        <f t="shared" si="67"/>
        <v>4.2736111111111112</v>
      </c>
      <c r="Z307" s="2">
        <f t="shared" si="68"/>
        <v>4525</v>
      </c>
      <c r="AA307" s="2">
        <f t="shared" si="69"/>
        <v>1131.25</v>
      </c>
      <c r="AB307" s="2">
        <f t="shared" si="70"/>
        <v>11312.5</v>
      </c>
      <c r="AC307" s="6">
        <f t="shared" si="71"/>
        <v>1018.125</v>
      </c>
      <c r="AD307" s="6">
        <f t="shared" si="72"/>
        <v>271.5</v>
      </c>
      <c r="AE307" s="6">
        <f t="shared" si="73"/>
        <v>2420.875</v>
      </c>
      <c r="AF307" s="5">
        <f t="shared" si="74"/>
        <v>8.069583333333334</v>
      </c>
    </row>
    <row r="308" spans="1:32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456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456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13200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660.55266942667686</v>
      </c>
      <c r="W309" s="9">
        <f t="shared" si="65"/>
        <v>2.2018422314222561</v>
      </c>
      <c r="X309" s="8">
        <f t="shared" si="66"/>
        <v>935</v>
      </c>
      <c r="Y309" s="7">
        <f t="shared" si="67"/>
        <v>3.1166666666666667</v>
      </c>
      <c r="Z309" s="2">
        <f t="shared" si="68"/>
        <v>3300</v>
      </c>
      <c r="AA309" s="2">
        <f t="shared" si="69"/>
        <v>825</v>
      </c>
      <c r="AB309" s="2">
        <f t="shared" si="70"/>
        <v>8250</v>
      </c>
      <c r="AC309" s="6">
        <f t="shared" si="71"/>
        <v>742.5</v>
      </c>
      <c r="AD309" s="6">
        <f t="shared" si="72"/>
        <v>198</v>
      </c>
      <c r="AE309" s="6">
        <f t="shared" si="73"/>
        <v>1765.5</v>
      </c>
      <c r="AF309" s="5">
        <f t="shared" si="74"/>
        <v>5.8849999999999998</v>
      </c>
    </row>
    <row r="310" spans="1:32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456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22400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1120.937863269512</v>
      </c>
      <c r="W310" s="9">
        <f t="shared" si="65"/>
        <v>3.7364595442317068</v>
      </c>
      <c r="X310" s="8">
        <f t="shared" si="66"/>
        <v>1586.6666666666667</v>
      </c>
      <c r="Y310" s="7">
        <f t="shared" si="67"/>
        <v>5.2888888888888888</v>
      </c>
      <c r="Z310" s="2">
        <f t="shared" si="68"/>
        <v>5600</v>
      </c>
      <c r="AA310" s="2">
        <f t="shared" si="69"/>
        <v>1400</v>
      </c>
      <c r="AB310" s="2">
        <f t="shared" si="70"/>
        <v>14000</v>
      </c>
      <c r="AC310" s="6">
        <f t="shared" si="71"/>
        <v>1260</v>
      </c>
      <c r="AD310" s="6">
        <f t="shared" si="72"/>
        <v>336</v>
      </c>
      <c r="AE310" s="6">
        <f t="shared" si="73"/>
        <v>2996</v>
      </c>
      <c r="AF310" s="5">
        <f t="shared" si="74"/>
        <v>9.9866666666666664</v>
      </c>
    </row>
    <row r="311" spans="1:32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456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4380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111.39823102974776</v>
      </c>
      <c r="W311" s="9">
        <f t="shared" si="65"/>
        <v>0.60215260016079875</v>
      </c>
      <c r="X311" s="8">
        <f t="shared" si="66"/>
        <v>657</v>
      </c>
      <c r="Y311" s="7">
        <f t="shared" si="67"/>
        <v>3.5513513513513515</v>
      </c>
      <c r="Z311" s="2">
        <f t="shared" si="68"/>
        <v>1314</v>
      </c>
      <c r="AA311" s="2">
        <f t="shared" si="69"/>
        <v>306.60000000000002</v>
      </c>
      <c r="AB311" s="2">
        <f t="shared" si="70"/>
        <v>2847</v>
      </c>
      <c r="AC311" s="6">
        <f t="shared" si="71"/>
        <v>256.23</v>
      </c>
      <c r="AD311" s="6">
        <f t="shared" si="72"/>
        <v>68.328000000000003</v>
      </c>
      <c r="AE311" s="6">
        <f t="shared" si="73"/>
        <v>631.15800000000002</v>
      </c>
      <c r="AF311" s="5">
        <f t="shared" si="74"/>
        <v>3.4116648648648651</v>
      </c>
    </row>
    <row r="312" spans="1:32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456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12600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320.46066460612366</v>
      </c>
      <c r="W312" s="9">
        <f t="shared" si="65"/>
        <v>1.7322198086817495</v>
      </c>
      <c r="X312" s="8">
        <f t="shared" si="66"/>
        <v>1890</v>
      </c>
      <c r="Y312" s="7">
        <f t="shared" si="67"/>
        <v>10.216216216216216</v>
      </c>
      <c r="Z312" s="2">
        <f t="shared" si="68"/>
        <v>3780</v>
      </c>
      <c r="AA312" s="2">
        <f t="shared" si="69"/>
        <v>882</v>
      </c>
      <c r="AB312" s="2">
        <f t="shared" si="70"/>
        <v>8190</v>
      </c>
      <c r="AC312" s="6">
        <f t="shared" si="71"/>
        <v>737.1</v>
      </c>
      <c r="AD312" s="6">
        <f t="shared" si="72"/>
        <v>196.56</v>
      </c>
      <c r="AE312" s="6">
        <f t="shared" si="73"/>
        <v>1815.6599999999999</v>
      </c>
      <c r="AF312" s="5">
        <f t="shared" si="74"/>
        <v>9.8143783783783771</v>
      </c>
    </row>
    <row r="313" spans="1:32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456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19500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495.95102855709609</v>
      </c>
      <c r="W313" s="9">
        <f t="shared" si="65"/>
        <v>2.6808163705788979</v>
      </c>
      <c r="X313" s="8">
        <f t="shared" si="66"/>
        <v>2925</v>
      </c>
      <c r="Y313" s="7">
        <f t="shared" si="67"/>
        <v>15.810810810810811</v>
      </c>
      <c r="Z313" s="2">
        <f t="shared" si="68"/>
        <v>5850</v>
      </c>
      <c r="AA313" s="2">
        <f t="shared" si="69"/>
        <v>1365</v>
      </c>
      <c r="AB313" s="2">
        <f t="shared" si="70"/>
        <v>12675</v>
      </c>
      <c r="AC313" s="6">
        <f t="shared" si="71"/>
        <v>1140.75</v>
      </c>
      <c r="AD313" s="6">
        <f t="shared" si="72"/>
        <v>304.2</v>
      </c>
      <c r="AE313" s="6">
        <f t="shared" si="73"/>
        <v>2809.95</v>
      </c>
      <c r="AF313" s="5">
        <f t="shared" si="74"/>
        <v>15.188918918918917</v>
      </c>
    </row>
    <row r="314" spans="1:32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456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686.70142415597934</v>
      </c>
      <c r="W314" s="9">
        <f t="shared" si="65"/>
        <v>3.7118995900323206</v>
      </c>
      <c r="X314" s="8">
        <f t="shared" si="66"/>
        <v>4050</v>
      </c>
      <c r="Y314" s="7">
        <f t="shared" si="67"/>
        <v>21.891891891891891</v>
      </c>
      <c r="Z314" s="2">
        <f t="shared" si="68"/>
        <v>8100</v>
      </c>
      <c r="AA314" s="2">
        <f t="shared" si="69"/>
        <v>1890</v>
      </c>
      <c r="AB314" s="2">
        <f t="shared" si="70"/>
        <v>17550</v>
      </c>
      <c r="AC314" s="6">
        <f t="shared" si="71"/>
        <v>1579.5</v>
      </c>
      <c r="AD314" s="6">
        <f t="shared" si="72"/>
        <v>421.2</v>
      </c>
      <c r="AE314" s="6">
        <f t="shared" si="73"/>
        <v>3890.7</v>
      </c>
      <c r="AF314" s="5">
        <f t="shared" si="74"/>
        <v>21.030810810810809</v>
      </c>
    </row>
    <row r="315" spans="1:32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456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24700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265.49767204212748</v>
      </c>
      <c r="W315" s="9">
        <f t="shared" si="65"/>
        <v>2.6549767204212746</v>
      </c>
      <c r="X315" s="8">
        <f t="shared" si="66"/>
        <v>617.5</v>
      </c>
      <c r="Y315" s="7">
        <f t="shared" si="67"/>
        <v>6.1749999999999998</v>
      </c>
      <c r="Z315" s="2">
        <f t="shared" si="68"/>
        <v>7410</v>
      </c>
      <c r="AA315" s="2">
        <f t="shared" si="69"/>
        <v>1729</v>
      </c>
      <c r="AB315" s="2">
        <f t="shared" si="70"/>
        <v>16055</v>
      </c>
      <c r="AC315" s="6">
        <f t="shared" si="71"/>
        <v>1444.95</v>
      </c>
      <c r="AD315" s="6">
        <f t="shared" si="72"/>
        <v>385.32</v>
      </c>
      <c r="AE315" s="6">
        <f t="shared" si="73"/>
        <v>3559.27</v>
      </c>
      <c r="AF315" s="5">
        <f t="shared" si="74"/>
        <v>35.592700000000001</v>
      </c>
    </row>
    <row r="316" spans="1:32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456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35300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379.43594425453847</v>
      </c>
      <c r="W316" s="9">
        <f t="shared" si="65"/>
        <v>3.7943594425453848</v>
      </c>
      <c r="X316" s="8">
        <f t="shared" si="66"/>
        <v>882.5</v>
      </c>
      <c r="Y316" s="7">
        <f t="shared" si="67"/>
        <v>8.8249999999999993</v>
      </c>
      <c r="Z316" s="2">
        <f t="shared" si="68"/>
        <v>10590</v>
      </c>
      <c r="AA316" s="2">
        <f t="shared" si="69"/>
        <v>2471</v>
      </c>
      <c r="AB316" s="2">
        <f t="shared" si="70"/>
        <v>22945</v>
      </c>
      <c r="AC316" s="6">
        <f t="shared" si="71"/>
        <v>2065.0499999999997</v>
      </c>
      <c r="AD316" s="6">
        <f t="shared" si="72"/>
        <v>550.68000000000006</v>
      </c>
      <c r="AE316" s="6">
        <f t="shared" si="73"/>
        <v>5086.7299999999996</v>
      </c>
      <c r="AF316" s="5">
        <f t="shared" si="74"/>
        <v>50.867299999999993</v>
      </c>
    </row>
    <row r="317" spans="1:32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456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13300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142.96028494576098</v>
      </c>
      <c r="W317" s="9">
        <f t="shared" si="65"/>
        <v>1.4296028494576098</v>
      </c>
      <c r="X317" s="8">
        <f t="shared" si="66"/>
        <v>332.5</v>
      </c>
      <c r="Y317" s="7">
        <f t="shared" si="67"/>
        <v>3.3250000000000002</v>
      </c>
      <c r="Z317" s="2">
        <f t="shared" si="68"/>
        <v>3990</v>
      </c>
      <c r="AA317" s="2">
        <f t="shared" si="69"/>
        <v>931</v>
      </c>
      <c r="AB317" s="2">
        <f t="shared" si="70"/>
        <v>8645</v>
      </c>
      <c r="AC317" s="6">
        <f t="shared" si="71"/>
        <v>778.05</v>
      </c>
      <c r="AD317" s="6">
        <f t="shared" si="72"/>
        <v>207.48000000000002</v>
      </c>
      <c r="AE317" s="6">
        <f t="shared" si="73"/>
        <v>1916.53</v>
      </c>
      <c r="AF317" s="5">
        <f t="shared" si="74"/>
        <v>19.165299999999998</v>
      </c>
    </row>
    <row r="318" spans="1:32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456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19700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211.75320401740532</v>
      </c>
      <c r="W318" s="9">
        <f t="shared" si="65"/>
        <v>2.1175320401740532</v>
      </c>
      <c r="X318" s="8">
        <f t="shared" si="66"/>
        <v>492.5</v>
      </c>
      <c r="Y318" s="7">
        <f t="shared" si="67"/>
        <v>4.9249999999999998</v>
      </c>
      <c r="Z318" s="2">
        <f t="shared" si="68"/>
        <v>5910</v>
      </c>
      <c r="AA318" s="2">
        <f t="shared" si="69"/>
        <v>1379</v>
      </c>
      <c r="AB318" s="2">
        <f t="shared" si="70"/>
        <v>12805</v>
      </c>
      <c r="AC318" s="6">
        <f t="shared" si="71"/>
        <v>1152.45</v>
      </c>
      <c r="AD318" s="6">
        <f t="shared" si="72"/>
        <v>307.32</v>
      </c>
      <c r="AE318" s="6">
        <f t="shared" si="73"/>
        <v>2838.77</v>
      </c>
      <c r="AF318" s="5">
        <f t="shared" si="74"/>
        <v>28.387699999999999</v>
      </c>
    </row>
    <row r="319" spans="1:32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456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18700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201.00431041246088</v>
      </c>
      <c r="W319" s="9">
        <f t="shared" si="65"/>
        <v>2.010043104124609</v>
      </c>
      <c r="X319" s="8">
        <f t="shared" si="66"/>
        <v>467.5</v>
      </c>
      <c r="Y319" s="7">
        <f t="shared" si="67"/>
        <v>4.6749999999999998</v>
      </c>
      <c r="Z319" s="2">
        <f t="shared" si="68"/>
        <v>5610</v>
      </c>
      <c r="AA319" s="2">
        <f t="shared" si="69"/>
        <v>1309</v>
      </c>
      <c r="AB319" s="2">
        <f t="shared" si="70"/>
        <v>12155</v>
      </c>
      <c r="AC319" s="6">
        <f t="shared" si="71"/>
        <v>1093.95</v>
      </c>
      <c r="AD319" s="6">
        <f t="shared" si="72"/>
        <v>291.72000000000003</v>
      </c>
      <c r="AE319" s="6">
        <f t="shared" si="73"/>
        <v>2694.67</v>
      </c>
      <c r="AF319" s="5">
        <f t="shared" si="74"/>
        <v>26.9467</v>
      </c>
    </row>
    <row r="320" spans="1:32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456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18800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202.07919977295532</v>
      </c>
      <c r="W320" s="9">
        <f t="shared" si="65"/>
        <v>2.0207919977295532</v>
      </c>
      <c r="X320" s="8">
        <f t="shared" si="66"/>
        <v>470</v>
      </c>
      <c r="Y320" s="7">
        <f t="shared" si="67"/>
        <v>4.7</v>
      </c>
      <c r="Z320" s="2">
        <f t="shared" si="68"/>
        <v>5640</v>
      </c>
      <c r="AA320" s="2">
        <f t="shared" si="69"/>
        <v>1316</v>
      </c>
      <c r="AB320" s="2">
        <f t="shared" si="70"/>
        <v>12220</v>
      </c>
      <c r="AC320" s="6">
        <f t="shared" si="71"/>
        <v>1099.8</v>
      </c>
      <c r="AD320" s="6">
        <f t="shared" si="72"/>
        <v>293.28000000000003</v>
      </c>
      <c r="AE320" s="6">
        <f t="shared" si="73"/>
        <v>2709.0800000000004</v>
      </c>
      <c r="AF320" s="5">
        <f t="shared" si="74"/>
        <v>27.090800000000005</v>
      </c>
    </row>
    <row r="321" spans="1:32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456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28000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300.96902093844415</v>
      </c>
      <c r="W321" s="9">
        <f t="shared" si="65"/>
        <v>3.0096902093844413</v>
      </c>
      <c r="X321" s="8">
        <f t="shared" si="66"/>
        <v>700</v>
      </c>
      <c r="Y321" s="7">
        <f t="shared" si="67"/>
        <v>7</v>
      </c>
      <c r="Z321" s="2">
        <f t="shared" si="68"/>
        <v>8400</v>
      </c>
      <c r="AA321" s="2">
        <f t="shared" si="69"/>
        <v>1960</v>
      </c>
      <c r="AB321" s="2">
        <f t="shared" si="70"/>
        <v>18200</v>
      </c>
      <c r="AC321" s="6">
        <f t="shared" si="71"/>
        <v>1638</v>
      </c>
      <c r="AD321" s="6">
        <f t="shared" si="72"/>
        <v>436.8</v>
      </c>
      <c r="AE321" s="6">
        <f t="shared" si="73"/>
        <v>4034.8</v>
      </c>
      <c r="AF321" s="5">
        <f t="shared" si="74"/>
        <v>40.347999999999999</v>
      </c>
    </row>
    <row r="322" spans="1:32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456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7300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78.466923316094366</v>
      </c>
      <c r="W322" s="9">
        <f t="shared" si="65"/>
        <v>0.78466923316094361</v>
      </c>
      <c r="X322" s="8">
        <f t="shared" si="66"/>
        <v>182.5</v>
      </c>
      <c r="Y322" s="7">
        <f t="shared" si="67"/>
        <v>1.825</v>
      </c>
      <c r="Z322" s="2">
        <f t="shared" si="68"/>
        <v>2190</v>
      </c>
      <c r="AA322" s="2">
        <f t="shared" si="69"/>
        <v>511</v>
      </c>
      <c r="AB322" s="2">
        <f t="shared" si="70"/>
        <v>4745</v>
      </c>
      <c r="AC322" s="6">
        <f t="shared" si="71"/>
        <v>427.05</v>
      </c>
      <c r="AD322" s="6">
        <f t="shared" si="72"/>
        <v>113.88</v>
      </c>
      <c r="AE322" s="6">
        <f t="shared" si="73"/>
        <v>1051.9299999999998</v>
      </c>
      <c r="AF322" s="5">
        <f t="shared" si="74"/>
        <v>10.519299999999998</v>
      </c>
    </row>
    <row r="323" spans="1:32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456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12000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128.98672325933319</v>
      </c>
      <c r="W323" s="9">
        <f t="shared" si="65"/>
        <v>1.2898672325933318</v>
      </c>
      <c r="X323" s="8">
        <f t="shared" si="66"/>
        <v>300</v>
      </c>
      <c r="Y323" s="7">
        <f t="shared" si="67"/>
        <v>3</v>
      </c>
      <c r="Z323" s="2">
        <f t="shared" si="68"/>
        <v>3600</v>
      </c>
      <c r="AA323" s="2">
        <f t="shared" si="69"/>
        <v>840</v>
      </c>
      <c r="AB323" s="2">
        <f t="shared" si="70"/>
        <v>7800</v>
      </c>
      <c r="AC323" s="6">
        <f t="shared" si="71"/>
        <v>702</v>
      </c>
      <c r="AD323" s="6">
        <f t="shared" si="72"/>
        <v>187.20000000000002</v>
      </c>
      <c r="AE323" s="6">
        <f t="shared" si="73"/>
        <v>1729.2</v>
      </c>
      <c r="AF323" s="5">
        <f t="shared" si="74"/>
        <v>17.292000000000002</v>
      </c>
    </row>
    <row r="324" spans="1:32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456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12800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137.58583814328873</v>
      </c>
      <c r="W324" s="9">
        <f t="shared" si="65"/>
        <v>1.3758583814328873</v>
      </c>
      <c r="X324" s="8">
        <f t="shared" si="66"/>
        <v>320</v>
      </c>
      <c r="Y324" s="7">
        <f t="shared" si="67"/>
        <v>3.2</v>
      </c>
      <c r="Z324" s="2">
        <f t="shared" si="68"/>
        <v>3840</v>
      </c>
      <c r="AA324" s="2">
        <f t="shared" si="69"/>
        <v>896</v>
      </c>
      <c r="AB324" s="2">
        <f t="shared" si="70"/>
        <v>8320</v>
      </c>
      <c r="AC324" s="6">
        <f t="shared" si="71"/>
        <v>748.8</v>
      </c>
      <c r="AD324" s="6">
        <f t="shared" si="72"/>
        <v>199.68</v>
      </c>
      <c r="AE324" s="6">
        <f t="shared" si="73"/>
        <v>1844.48</v>
      </c>
      <c r="AF324" s="5">
        <f t="shared" si="74"/>
        <v>18.444800000000001</v>
      </c>
    </row>
    <row r="325" spans="1:32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456</v>
      </c>
      <c r="E325" s="160" t="s">
        <v>490</v>
      </c>
      <c r="F325" s="160" t="s">
        <v>38</v>
      </c>
      <c r="G325" s="160" t="str">
        <f t="shared" ref="G325:G383" si="76">CONCATENATE(E325,F325)</f>
        <v>Row Cond./Roll-Fold. 26'</v>
      </c>
      <c r="H325" s="30">
        <v>33500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695.30691234317101</v>
      </c>
      <c r="W325" s="9">
        <f t="shared" ref="W325:W383" si="80">V325/P325</f>
        <v>4.345668202144819</v>
      </c>
      <c r="X325" s="8">
        <f t="shared" ref="X325:X383" si="81">(H325*N325/100)/O325</f>
        <v>1340</v>
      </c>
      <c r="Y325" s="7">
        <f t="shared" ref="Y325:Y383" si="82">X325/P325</f>
        <v>8.375</v>
      </c>
      <c r="Z325" s="2">
        <f t="shared" ref="Z325:Z383" si="83">H325*M325/100</f>
        <v>10050</v>
      </c>
      <c r="AA325" s="2">
        <f t="shared" ref="AA325:AA383" si="84">(H325-Z325)/O325</f>
        <v>2345</v>
      </c>
      <c r="AB325" s="2">
        <f t="shared" ref="AB325:AB383" si="85">(Z325+H325)/2</f>
        <v>21775</v>
      </c>
      <c r="AC325" s="6">
        <f t="shared" ref="AC325:AC383" si="86">AB325*intir</f>
        <v>1959.75</v>
      </c>
      <c r="AD325" s="6">
        <f t="shared" ref="AD325:AD383" si="87">AB325*itr</f>
        <v>522.6</v>
      </c>
      <c r="AE325" s="6">
        <f t="shared" ref="AE325:AE383" si="88">AA325+AC325+AD325</f>
        <v>4827.3500000000004</v>
      </c>
      <c r="AF325" s="5">
        <f t="shared" ref="AF325:AF383" si="89">AE325/P325</f>
        <v>30.170937500000001</v>
      </c>
    </row>
    <row r="326" spans="1:32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456</v>
      </c>
      <c r="E326" s="160" t="s">
        <v>490</v>
      </c>
      <c r="F326" s="160" t="s">
        <v>44</v>
      </c>
      <c r="G326" s="160" t="str">
        <f t="shared" si="76"/>
        <v>Row Cond./Roll-Fold. 30'</v>
      </c>
      <c r="H326" s="30">
        <v>36100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749.27103091308868</v>
      </c>
      <c r="W326" s="9">
        <f t="shared" si="80"/>
        <v>4.6829439432068041</v>
      </c>
      <c r="X326" s="8">
        <f t="shared" si="81"/>
        <v>1444</v>
      </c>
      <c r="Y326" s="7">
        <f t="shared" si="82"/>
        <v>9.0250000000000004</v>
      </c>
      <c r="Z326" s="2">
        <f t="shared" si="83"/>
        <v>10830</v>
      </c>
      <c r="AA326" s="2">
        <f t="shared" si="84"/>
        <v>2527</v>
      </c>
      <c r="AB326" s="2">
        <f t="shared" si="85"/>
        <v>23465</v>
      </c>
      <c r="AC326" s="6">
        <f t="shared" si="86"/>
        <v>2111.85</v>
      </c>
      <c r="AD326" s="6">
        <f t="shared" si="87"/>
        <v>563.16</v>
      </c>
      <c r="AE326" s="6">
        <f t="shared" si="88"/>
        <v>5202.01</v>
      </c>
      <c r="AF326" s="5">
        <f t="shared" si="89"/>
        <v>32.512562500000001</v>
      </c>
    </row>
    <row r="327" spans="1:32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456</v>
      </c>
      <c r="E327" s="160" t="s">
        <v>490</v>
      </c>
      <c r="F327" s="160" t="s">
        <v>16</v>
      </c>
      <c r="G327" s="160" t="str">
        <f t="shared" si="76"/>
        <v>Row Cond./Roll-Fold. 40'</v>
      </c>
      <c r="H327" s="30">
        <v>44800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929.84327382012123</v>
      </c>
      <c r="W327" s="9">
        <f t="shared" si="80"/>
        <v>5.8115204613757578</v>
      </c>
      <c r="X327" s="8">
        <f t="shared" si="81"/>
        <v>1792</v>
      </c>
      <c r="Y327" s="7">
        <f t="shared" si="82"/>
        <v>11.2</v>
      </c>
      <c r="Z327" s="2">
        <f t="shared" si="83"/>
        <v>13440</v>
      </c>
      <c r="AA327" s="2">
        <f t="shared" si="84"/>
        <v>3136</v>
      </c>
      <c r="AB327" s="2">
        <f t="shared" si="85"/>
        <v>29120</v>
      </c>
      <c r="AC327" s="6">
        <f t="shared" si="86"/>
        <v>2620.7999999999997</v>
      </c>
      <c r="AD327" s="6">
        <f t="shared" si="87"/>
        <v>698.88</v>
      </c>
      <c r="AE327" s="6">
        <f t="shared" si="88"/>
        <v>6455.6799999999994</v>
      </c>
      <c r="AF327" s="5">
        <f t="shared" si="89"/>
        <v>40.347999999999999</v>
      </c>
    </row>
    <row r="328" spans="1:32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456</v>
      </c>
      <c r="E328" s="160" t="s">
        <v>491</v>
      </c>
      <c r="F328" s="160" t="s">
        <v>39</v>
      </c>
      <c r="G328" s="160" t="str">
        <f t="shared" si="76"/>
        <v>Row Cond./Roll-Rigid 21'</v>
      </c>
      <c r="H328" s="30">
        <v>23900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496.05478223885927</v>
      </c>
      <c r="W328" s="9">
        <f t="shared" si="80"/>
        <v>3.1003423889928703</v>
      </c>
      <c r="X328" s="8">
        <f t="shared" si="81"/>
        <v>956</v>
      </c>
      <c r="Y328" s="7">
        <f t="shared" si="82"/>
        <v>5.9749999999999996</v>
      </c>
      <c r="Z328" s="2">
        <f t="shared" si="83"/>
        <v>7170</v>
      </c>
      <c r="AA328" s="2">
        <f t="shared" si="84"/>
        <v>1673</v>
      </c>
      <c r="AB328" s="2">
        <f t="shared" si="85"/>
        <v>15535</v>
      </c>
      <c r="AC328" s="6">
        <f t="shared" si="86"/>
        <v>1398.1499999999999</v>
      </c>
      <c r="AD328" s="6">
        <f t="shared" si="87"/>
        <v>372.84000000000003</v>
      </c>
      <c r="AE328" s="6">
        <f t="shared" si="88"/>
        <v>3443.99</v>
      </c>
      <c r="AF328" s="5">
        <f t="shared" si="89"/>
        <v>21.5249375</v>
      </c>
    </row>
    <row r="329" spans="1:32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456</v>
      </c>
      <c r="E329" s="160" t="s">
        <v>491</v>
      </c>
      <c r="F329" s="160" t="s">
        <v>38</v>
      </c>
      <c r="G329" s="160" t="str">
        <f t="shared" si="76"/>
        <v>Row Cond./Roll-Rigid 26'</v>
      </c>
      <c r="H329" s="30">
        <v>27200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564.54770196221648</v>
      </c>
      <c r="W329" s="9">
        <f t="shared" si="80"/>
        <v>3.5284231372638528</v>
      </c>
      <c r="X329" s="8">
        <f t="shared" si="81"/>
        <v>1088</v>
      </c>
      <c r="Y329" s="7">
        <f t="shared" si="82"/>
        <v>6.8</v>
      </c>
      <c r="Z329" s="2">
        <f t="shared" si="83"/>
        <v>8160</v>
      </c>
      <c r="AA329" s="2">
        <f t="shared" si="84"/>
        <v>1904</v>
      </c>
      <c r="AB329" s="2">
        <f t="shared" si="85"/>
        <v>17680</v>
      </c>
      <c r="AC329" s="6">
        <f t="shared" si="86"/>
        <v>1591.2</v>
      </c>
      <c r="AD329" s="6">
        <f t="shared" si="87"/>
        <v>424.32</v>
      </c>
      <c r="AE329" s="6">
        <f t="shared" si="88"/>
        <v>3919.52</v>
      </c>
      <c r="AF329" s="5">
        <f t="shared" si="89"/>
        <v>24.497</v>
      </c>
    </row>
    <row r="330" spans="1:32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456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10800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116.08805093339987</v>
      </c>
      <c r="W330" s="9">
        <f t="shared" si="80"/>
        <v>1.1608805093339987</v>
      </c>
      <c r="X330" s="8">
        <f t="shared" si="81"/>
        <v>607.5</v>
      </c>
      <c r="Y330" s="7">
        <f t="shared" si="82"/>
        <v>6.0750000000000002</v>
      </c>
      <c r="Z330" s="2">
        <f t="shared" si="83"/>
        <v>4320</v>
      </c>
      <c r="AA330" s="2">
        <f t="shared" si="84"/>
        <v>810</v>
      </c>
      <c r="AB330" s="2">
        <f t="shared" si="85"/>
        <v>7560</v>
      </c>
      <c r="AC330" s="6">
        <f t="shared" si="86"/>
        <v>680.4</v>
      </c>
      <c r="AD330" s="6">
        <f t="shared" si="87"/>
        <v>181.44</v>
      </c>
      <c r="AE330" s="6">
        <f t="shared" si="88"/>
        <v>1671.8400000000001</v>
      </c>
      <c r="AF330" s="5">
        <f t="shared" si="89"/>
        <v>16.718400000000003</v>
      </c>
    </row>
    <row r="331" spans="1:32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456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17.58723017828763</v>
      </c>
      <c r="W331" s="9">
        <f t="shared" si="80"/>
        <v>8.793615089143815E-2</v>
      </c>
      <c r="X331" s="8">
        <f t="shared" si="81"/>
        <v>58.125</v>
      </c>
      <c r="Y331" s="7">
        <f t="shared" si="82"/>
        <v>0.29062500000000002</v>
      </c>
      <c r="Z331" s="2">
        <f t="shared" si="83"/>
        <v>248</v>
      </c>
      <c r="AA331" s="2">
        <f t="shared" si="84"/>
        <v>46.5</v>
      </c>
      <c r="AB331" s="2">
        <f t="shared" si="85"/>
        <v>434</v>
      </c>
      <c r="AC331" s="6">
        <f t="shared" si="86"/>
        <v>39.059999999999995</v>
      </c>
      <c r="AD331" s="6">
        <f t="shared" si="87"/>
        <v>10.416</v>
      </c>
      <c r="AE331" s="6">
        <f t="shared" si="88"/>
        <v>95.975999999999999</v>
      </c>
      <c r="AF331" s="5">
        <f t="shared" si="89"/>
        <v>0.47987999999999997</v>
      </c>
    </row>
    <row r="332" spans="1:32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456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430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12.197595123651098</v>
      </c>
      <c r="W332" s="9">
        <f t="shared" si="80"/>
        <v>6.0987975618255488E-2</v>
      </c>
      <c r="X332" s="8">
        <f t="shared" si="81"/>
        <v>40.3125</v>
      </c>
      <c r="Y332" s="7">
        <f t="shared" si="82"/>
        <v>0.20156250000000001</v>
      </c>
      <c r="Z332" s="2">
        <f t="shared" si="83"/>
        <v>172</v>
      </c>
      <c r="AA332" s="2">
        <f t="shared" si="84"/>
        <v>32.25</v>
      </c>
      <c r="AB332" s="2">
        <f t="shared" si="85"/>
        <v>301</v>
      </c>
      <c r="AC332" s="6">
        <f t="shared" si="86"/>
        <v>27.09</v>
      </c>
      <c r="AD332" s="6">
        <f t="shared" si="87"/>
        <v>7.2240000000000002</v>
      </c>
      <c r="AE332" s="6">
        <f t="shared" si="88"/>
        <v>66.564000000000007</v>
      </c>
      <c r="AF332" s="5">
        <f t="shared" si="89"/>
        <v>0.33282000000000006</v>
      </c>
    </row>
    <row r="333" spans="1:32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456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38.294775388206929</v>
      </c>
      <c r="W333" s="9">
        <f t="shared" si="80"/>
        <v>0.19147387694103465</v>
      </c>
      <c r="X333" s="8">
        <f t="shared" si="81"/>
        <v>126.5625</v>
      </c>
      <c r="Y333" s="7">
        <f t="shared" si="82"/>
        <v>0.6328125</v>
      </c>
      <c r="Z333" s="2">
        <f t="shared" si="83"/>
        <v>540</v>
      </c>
      <c r="AA333" s="2">
        <f t="shared" si="84"/>
        <v>101.25</v>
      </c>
      <c r="AB333" s="2">
        <f t="shared" si="85"/>
        <v>945</v>
      </c>
      <c r="AC333" s="6">
        <f t="shared" si="86"/>
        <v>85.05</v>
      </c>
      <c r="AD333" s="6">
        <f t="shared" si="87"/>
        <v>22.68</v>
      </c>
      <c r="AE333" s="6">
        <f t="shared" si="88"/>
        <v>208.98000000000002</v>
      </c>
      <c r="AF333" s="5">
        <f t="shared" si="89"/>
        <v>1.0449000000000002</v>
      </c>
    </row>
    <row r="334" spans="1:32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456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5940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168.49701170811051</v>
      </c>
      <c r="W334" s="9">
        <f t="shared" si="80"/>
        <v>0.84248505854055256</v>
      </c>
      <c r="X334" s="8">
        <f t="shared" si="81"/>
        <v>556.875</v>
      </c>
      <c r="Y334" s="7">
        <f t="shared" si="82"/>
        <v>2.7843749999999998</v>
      </c>
      <c r="Z334" s="2">
        <f t="shared" si="83"/>
        <v>2376</v>
      </c>
      <c r="AA334" s="2">
        <f t="shared" si="84"/>
        <v>445.5</v>
      </c>
      <c r="AB334" s="2">
        <f t="shared" si="85"/>
        <v>4158</v>
      </c>
      <c r="AC334" s="6">
        <f t="shared" si="86"/>
        <v>374.21999999999997</v>
      </c>
      <c r="AD334" s="6">
        <f t="shared" si="87"/>
        <v>99.792000000000002</v>
      </c>
      <c r="AE334" s="6">
        <f t="shared" si="88"/>
        <v>919.51200000000006</v>
      </c>
      <c r="AF334" s="5">
        <f t="shared" si="89"/>
        <v>4.5975600000000005</v>
      </c>
    </row>
    <row r="335" spans="1:32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456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208.4937771135711</v>
      </c>
      <c r="W335" s="9">
        <f t="shared" si="80"/>
        <v>1.0424688855678554</v>
      </c>
      <c r="X335" s="8">
        <f t="shared" si="81"/>
        <v>689.0625</v>
      </c>
      <c r="Y335" s="7">
        <f t="shared" si="82"/>
        <v>3.4453125</v>
      </c>
      <c r="Z335" s="2">
        <f t="shared" si="83"/>
        <v>2940</v>
      </c>
      <c r="AA335" s="2">
        <f t="shared" si="84"/>
        <v>551.25</v>
      </c>
      <c r="AB335" s="2">
        <f t="shared" si="85"/>
        <v>5145</v>
      </c>
      <c r="AC335" s="6">
        <f t="shared" si="86"/>
        <v>463.04999999999995</v>
      </c>
      <c r="AD335" s="6">
        <f t="shared" si="87"/>
        <v>123.48</v>
      </c>
      <c r="AE335" s="6">
        <f t="shared" si="88"/>
        <v>1137.78</v>
      </c>
      <c r="AF335" s="5">
        <f t="shared" si="89"/>
        <v>5.6889000000000003</v>
      </c>
    </row>
    <row r="336" spans="1:32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456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6730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190.90654693528344</v>
      </c>
      <c r="W336" s="9">
        <f t="shared" si="80"/>
        <v>0.95453273467641719</v>
      </c>
      <c r="X336" s="8">
        <f t="shared" si="81"/>
        <v>630.9375</v>
      </c>
      <c r="Y336" s="7">
        <f t="shared" si="82"/>
        <v>3.1546875000000001</v>
      </c>
      <c r="Z336" s="2">
        <f t="shared" si="83"/>
        <v>2692</v>
      </c>
      <c r="AA336" s="2">
        <f t="shared" si="84"/>
        <v>504.75</v>
      </c>
      <c r="AB336" s="2">
        <f t="shared" si="85"/>
        <v>4711</v>
      </c>
      <c r="AC336" s="6">
        <f t="shared" si="86"/>
        <v>423.99</v>
      </c>
      <c r="AD336" s="6">
        <f t="shared" si="87"/>
        <v>113.06400000000001</v>
      </c>
      <c r="AE336" s="6">
        <f t="shared" si="88"/>
        <v>1041.8040000000001</v>
      </c>
      <c r="AF336" s="5">
        <f t="shared" si="89"/>
        <v>5.2090200000000006</v>
      </c>
    </row>
    <row r="337" spans="1:32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456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7650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217.00372719983929</v>
      </c>
      <c r="W337" s="9">
        <f t="shared" si="80"/>
        <v>1.0850186359991965</v>
      </c>
      <c r="X337" s="8">
        <f t="shared" si="81"/>
        <v>717.1875</v>
      </c>
      <c r="Y337" s="7">
        <f t="shared" si="82"/>
        <v>3.5859375</v>
      </c>
      <c r="Z337" s="2">
        <f t="shared" si="83"/>
        <v>3060</v>
      </c>
      <c r="AA337" s="2">
        <f t="shared" si="84"/>
        <v>573.75</v>
      </c>
      <c r="AB337" s="2">
        <f t="shared" si="85"/>
        <v>5355</v>
      </c>
      <c r="AC337" s="6">
        <f t="shared" si="86"/>
        <v>481.95</v>
      </c>
      <c r="AD337" s="6">
        <f t="shared" si="87"/>
        <v>128.52000000000001</v>
      </c>
      <c r="AE337" s="6">
        <f t="shared" si="88"/>
        <v>1184.22</v>
      </c>
      <c r="AF337" s="5">
        <f t="shared" si="89"/>
        <v>5.9211</v>
      </c>
    </row>
    <row r="338" spans="1:32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456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10000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283.66500287560689</v>
      </c>
      <c r="W338" s="9">
        <f t="shared" si="80"/>
        <v>1.4183250143780344</v>
      </c>
      <c r="X338" s="8">
        <f t="shared" si="81"/>
        <v>937.5</v>
      </c>
      <c r="Y338" s="7">
        <f t="shared" si="82"/>
        <v>4.6875</v>
      </c>
      <c r="Z338" s="2">
        <f t="shared" si="83"/>
        <v>4000</v>
      </c>
      <c r="AA338" s="2">
        <f t="shared" si="84"/>
        <v>750</v>
      </c>
      <c r="AB338" s="2">
        <f t="shared" si="85"/>
        <v>7000</v>
      </c>
      <c r="AC338" s="6">
        <f t="shared" si="86"/>
        <v>630</v>
      </c>
      <c r="AD338" s="6">
        <f t="shared" si="87"/>
        <v>168</v>
      </c>
      <c r="AE338" s="6">
        <f t="shared" si="88"/>
        <v>1548</v>
      </c>
      <c r="AF338" s="5">
        <f t="shared" si="89"/>
        <v>7.74</v>
      </c>
    </row>
    <row r="339" spans="1:32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456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5810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164.80936667072763</v>
      </c>
      <c r="W339" s="9">
        <f t="shared" si="80"/>
        <v>0.82404683335363815</v>
      </c>
      <c r="X339" s="8">
        <f t="shared" si="81"/>
        <v>544.6875</v>
      </c>
      <c r="Y339" s="7">
        <f t="shared" si="82"/>
        <v>2.7234375000000002</v>
      </c>
      <c r="Z339" s="2">
        <f t="shared" si="83"/>
        <v>2324</v>
      </c>
      <c r="AA339" s="2">
        <f t="shared" si="84"/>
        <v>435.75</v>
      </c>
      <c r="AB339" s="2">
        <f t="shared" si="85"/>
        <v>4067</v>
      </c>
      <c r="AC339" s="6">
        <f t="shared" si="86"/>
        <v>366.03</v>
      </c>
      <c r="AD339" s="6">
        <f t="shared" si="87"/>
        <v>97.608000000000004</v>
      </c>
      <c r="AE339" s="6">
        <f t="shared" si="88"/>
        <v>899.38799999999992</v>
      </c>
      <c r="AF339" s="5">
        <f t="shared" si="89"/>
        <v>4.4969399999999995</v>
      </c>
    </row>
    <row r="340" spans="1:32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456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6840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194.02686196691513</v>
      </c>
      <c r="W340" s="9">
        <f t="shared" si="80"/>
        <v>0.97013430983457571</v>
      </c>
      <c r="X340" s="8">
        <f t="shared" si="81"/>
        <v>641.25</v>
      </c>
      <c r="Y340" s="7">
        <f t="shared" si="82"/>
        <v>3.2062499999999998</v>
      </c>
      <c r="Z340" s="2">
        <f t="shared" si="83"/>
        <v>2736</v>
      </c>
      <c r="AA340" s="2">
        <f t="shared" si="84"/>
        <v>513</v>
      </c>
      <c r="AB340" s="2">
        <f t="shared" si="85"/>
        <v>4788</v>
      </c>
      <c r="AC340" s="6">
        <f t="shared" si="86"/>
        <v>430.91999999999996</v>
      </c>
      <c r="AD340" s="6">
        <f t="shared" si="87"/>
        <v>114.91200000000001</v>
      </c>
      <c r="AE340" s="6">
        <f t="shared" si="88"/>
        <v>1058.8319999999999</v>
      </c>
      <c r="AF340" s="5">
        <f t="shared" si="89"/>
        <v>5.2941599999999998</v>
      </c>
    </row>
    <row r="341" spans="1:32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456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11300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320.54145324943579</v>
      </c>
      <c r="W341" s="9">
        <f t="shared" si="80"/>
        <v>1.6027072662471789</v>
      </c>
      <c r="X341" s="8">
        <f t="shared" si="81"/>
        <v>1059.375</v>
      </c>
      <c r="Y341" s="7">
        <f t="shared" si="82"/>
        <v>5.296875</v>
      </c>
      <c r="Z341" s="2">
        <f t="shared" si="83"/>
        <v>4520</v>
      </c>
      <c r="AA341" s="2">
        <f t="shared" si="84"/>
        <v>847.5</v>
      </c>
      <c r="AB341" s="2">
        <f t="shared" si="85"/>
        <v>7910</v>
      </c>
      <c r="AC341" s="6">
        <f t="shared" si="86"/>
        <v>711.9</v>
      </c>
      <c r="AD341" s="6">
        <f t="shared" si="87"/>
        <v>189.84</v>
      </c>
      <c r="AE341" s="6">
        <f t="shared" si="88"/>
        <v>1749.24</v>
      </c>
      <c r="AF341" s="5">
        <f t="shared" si="89"/>
        <v>8.7462</v>
      </c>
    </row>
    <row r="342" spans="1:32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456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7870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223.24435726310264</v>
      </c>
      <c r="W342" s="9">
        <f t="shared" si="80"/>
        <v>1.1162217863155133</v>
      </c>
      <c r="X342" s="8">
        <f t="shared" si="81"/>
        <v>737.8125</v>
      </c>
      <c r="Y342" s="7">
        <f t="shared" si="82"/>
        <v>3.6890624999999999</v>
      </c>
      <c r="Z342" s="2">
        <f t="shared" si="83"/>
        <v>3148</v>
      </c>
      <c r="AA342" s="2">
        <f t="shared" si="84"/>
        <v>590.25</v>
      </c>
      <c r="AB342" s="2">
        <f t="shared" si="85"/>
        <v>5509</v>
      </c>
      <c r="AC342" s="6">
        <f t="shared" si="86"/>
        <v>495.81</v>
      </c>
      <c r="AD342" s="6">
        <f t="shared" si="87"/>
        <v>132.21600000000001</v>
      </c>
      <c r="AE342" s="6">
        <f t="shared" si="88"/>
        <v>1218.2759999999998</v>
      </c>
      <c r="AF342" s="5">
        <f t="shared" si="89"/>
        <v>6.0913799999999991</v>
      </c>
    </row>
    <row r="343" spans="1:32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456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19200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544.63680552116523</v>
      </c>
      <c r="W343" s="9">
        <f t="shared" si="80"/>
        <v>2.7231840276058263</v>
      </c>
      <c r="X343" s="8">
        <f t="shared" si="81"/>
        <v>1800</v>
      </c>
      <c r="Y343" s="7">
        <f t="shared" si="82"/>
        <v>9</v>
      </c>
      <c r="Z343" s="2">
        <f t="shared" si="83"/>
        <v>7680</v>
      </c>
      <c r="AA343" s="2">
        <f t="shared" si="84"/>
        <v>1440</v>
      </c>
      <c r="AB343" s="2">
        <f t="shared" si="85"/>
        <v>13440</v>
      </c>
      <c r="AC343" s="6">
        <f t="shared" si="86"/>
        <v>1209.5999999999999</v>
      </c>
      <c r="AD343" s="6">
        <f t="shared" si="87"/>
        <v>322.56</v>
      </c>
      <c r="AE343" s="6">
        <f t="shared" si="88"/>
        <v>2972.16</v>
      </c>
      <c r="AF343" s="5">
        <f t="shared" si="89"/>
        <v>14.860799999999999</v>
      </c>
    </row>
    <row r="344" spans="1:32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456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20500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581.51325589499413</v>
      </c>
      <c r="W344" s="9">
        <f t="shared" si="80"/>
        <v>2.9075662794749708</v>
      </c>
      <c r="X344" s="8">
        <f t="shared" si="81"/>
        <v>1921.875</v>
      </c>
      <c r="Y344" s="7">
        <f t="shared" si="82"/>
        <v>9.609375</v>
      </c>
      <c r="Z344" s="2">
        <f t="shared" si="83"/>
        <v>8200</v>
      </c>
      <c r="AA344" s="2">
        <f t="shared" si="84"/>
        <v>1537.5</v>
      </c>
      <c r="AB344" s="2">
        <f t="shared" si="85"/>
        <v>14350</v>
      </c>
      <c r="AC344" s="6">
        <f t="shared" si="86"/>
        <v>1291.5</v>
      </c>
      <c r="AD344" s="6">
        <f t="shared" si="87"/>
        <v>344.40000000000003</v>
      </c>
      <c r="AE344" s="6">
        <f t="shared" si="88"/>
        <v>3173.4</v>
      </c>
      <c r="AF344" s="5">
        <f t="shared" si="89"/>
        <v>15.867000000000001</v>
      </c>
    </row>
    <row r="345" spans="1:32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456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22400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635.40960644135941</v>
      </c>
      <c r="W345" s="9">
        <f t="shared" si="80"/>
        <v>3.1770480322067969</v>
      </c>
      <c r="X345" s="8">
        <f t="shared" si="81"/>
        <v>2100</v>
      </c>
      <c r="Y345" s="7">
        <f t="shared" si="82"/>
        <v>10.5</v>
      </c>
      <c r="Z345" s="2">
        <f t="shared" si="83"/>
        <v>8960</v>
      </c>
      <c r="AA345" s="2">
        <f t="shared" si="84"/>
        <v>1680</v>
      </c>
      <c r="AB345" s="2">
        <f t="shared" si="85"/>
        <v>15680</v>
      </c>
      <c r="AC345" s="6">
        <f t="shared" si="86"/>
        <v>1411.2</v>
      </c>
      <c r="AD345" s="6">
        <f t="shared" si="87"/>
        <v>376.32</v>
      </c>
      <c r="AE345" s="6">
        <f t="shared" si="88"/>
        <v>3467.52</v>
      </c>
      <c r="AF345" s="5">
        <f t="shared" si="89"/>
        <v>17.337599999999998</v>
      </c>
    </row>
    <row r="346" spans="1:32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456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32200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913.40130925945425</v>
      </c>
      <c r="W346" s="9">
        <f t="shared" si="80"/>
        <v>4.5670065462972715</v>
      </c>
      <c r="X346" s="8">
        <f t="shared" si="81"/>
        <v>3018.75</v>
      </c>
      <c r="Y346" s="7">
        <f t="shared" si="82"/>
        <v>15.09375</v>
      </c>
      <c r="Z346" s="2">
        <f t="shared" si="83"/>
        <v>12880</v>
      </c>
      <c r="AA346" s="2">
        <f t="shared" si="84"/>
        <v>2415</v>
      </c>
      <c r="AB346" s="2">
        <f t="shared" si="85"/>
        <v>22540</v>
      </c>
      <c r="AC346" s="6">
        <f t="shared" si="86"/>
        <v>2028.6</v>
      </c>
      <c r="AD346" s="6">
        <f t="shared" si="87"/>
        <v>540.96</v>
      </c>
      <c r="AE346" s="6">
        <f t="shared" si="88"/>
        <v>4984.5600000000004</v>
      </c>
      <c r="AF346" s="5">
        <f t="shared" si="89"/>
        <v>24.922800000000002</v>
      </c>
    </row>
    <row r="347" spans="1:32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456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5940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168.49701170811051</v>
      </c>
      <c r="W347" s="9">
        <f t="shared" si="80"/>
        <v>0.84248505854055256</v>
      </c>
      <c r="X347" s="8">
        <f t="shared" si="81"/>
        <v>556.875</v>
      </c>
      <c r="Y347" s="7">
        <f t="shared" si="82"/>
        <v>2.7843749999999998</v>
      </c>
      <c r="Z347" s="2">
        <f t="shared" si="83"/>
        <v>2376</v>
      </c>
      <c r="AA347" s="2">
        <f t="shared" si="84"/>
        <v>445.5</v>
      </c>
      <c r="AB347" s="2">
        <f t="shared" si="85"/>
        <v>4158</v>
      </c>
      <c r="AC347" s="6">
        <f t="shared" si="86"/>
        <v>374.21999999999997</v>
      </c>
      <c r="AD347" s="6">
        <f t="shared" si="87"/>
        <v>99.792000000000002</v>
      </c>
      <c r="AE347" s="6">
        <f t="shared" si="88"/>
        <v>919.51200000000006</v>
      </c>
      <c r="AF347" s="5">
        <f t="shared" si="89"/>
        <v>4.5975600000000005</v>
      </c>
    </row>
    <row r="348" spans="1:32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456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208.4937771135711</v>
      </c>
      <c r="W348" s="9">
        <f t="shared" si="80"/>
        <v>1.0424688855678554</v>
      </c>
      <c r="X348" s="8">
        <f t="shared" si="81"/>
        <v>689.0625</v>
      </c>
      <c r="Y348" s="7">
        <f t="shared" si="82"/>
        <v>3.4453125</v>
      </c>
      <c r="Z348" s="2">
        <f t="shared" si="83"/>
        <v>2940</v>
      </c>
      <c r="AA348" s="2">
        <f t="shared" si="84"/>
        <v>551.25</v>
      </c>
      <c r="AB348" s="2">
        <f t="shared" si="85"/>
        <v>5145</v>
      </c>
      <c r="AC348" s="6">
        <f t="shared" si="86"/>
        <v>463.04999999999995</v>
      </c>
      <c r="AD348" s="6">
        <f t="shared" si="87"/>
        <v>123.48</v>
      </c>
      <c r="AE348" s="6">
        <f t="shared" si="88"/>
        <v>1137.78</v>
      </c>
      <c r="AF348" s="5">
        <f t="shared" si="89"/>
        <v>5.6889000000000003</v>
      </c>
    </row>
    <row r="349" spans="1:32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456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6730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190.90654693528344</v>
      </c>
      <c r="W349" s="9">
        <f t="shared" si="80"/>
        <v>0.95453273467641719</v>
      </c>
      <c r="X349" s="8">
        <f t="shared" si="81"/>
        <v>630.9375</v>
      </c>
      <c r="Y349" s="7">
        <f t="shared" si="82"/>
        <v>3.1546875000000001</v>
      </c>
      <c r="Z349" s="2">
        <f t="shared" si="83"/>
        <v>2692</v>
      </c>
      <c r="AA349" s="2">
        <f t="shared" si="84"/>
        <v>504.75</v>
      </c>
      <c r="AB349" s="2">
        <f t="shared" si="85"/>
        <v>4711</v>
      </c>
      <c r="AC349" s="6">
        <f t="shared" si="86"/>
        <v>423.99</v>
      </c>
      <c r="AD349" s="6">
        <f t="shared" si="87"/>
        <v>113.06400000000001</v>
      </c>
      <c r="AE349" s="6">
        <f t="shared" si="88"/>
        <v>1041.8040000000001</v>
      </c>
      <c r="AF349" s="5">
        <f t="shared" si="89"/>
        <v>5.2090200000000006</v>
      </c>
    </row>
    <row r="350" spans="1:32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456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7650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217.00372719983929</v>
      </c>
      <c r="W350" s="9">
        <f t="shared" si="80"/>
        <v>1.0850186359991965</v>
      </c>
      <c r="X350" s="8">
        <f t="shared" si="81"/>
        <v>717.1875</v>
      </c>
      <c r="Y350" s="7">
        <f t="shared" si="82"/>
        <v>3.5859375</v>
      </c>
      <c r="Z350" s="2">
        <f t="shared" si="83"/>
        <v>3060</v>
      </c>
      <c r="AA350" s="2">
        <f t="shared" si="84"/>
        <v>573.75</v>
      </c>
      <c r="AB350" s="2">
        <f t="shared" si="85"/>
        <v>5355</v>
      </c>
      <c r="AC350" s="6">
        <f t="shared" si="86"/>
        <v>481.95</v>
      </c>
      <c r="AD350" s="6">
        <f t="shared" si="87"/>
        <v>128.52000000000001</v>
      </c>
      <c r="AE350" s="6">
        <f t="shared" si="88"/>
        <v>1184.22</v>
      </c>
      <c r="AF350" s="5">
        <f t="shared" si="89"/>
        <v>5.9211</v>
      </c>
    </row>
    <row r="351" spans="1:32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456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10000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283.66500287560689</v>
      </c>
      <c r="W351" s="9">
        <f t="shared" si="80"/>
        <v>1.4183250143780344</v>
      </c>
      <c r="X351" s="8">
        <f t="shared" si="81"/>
        <v>937.5</v>
      </c>
      <c r="Y351" s="7">
        <f t="shared" si="82"/>
        <v>4.6875</v>
      </c>
      <c r="Z351" s="2">
        <f t="shared" si="83"/>
        <v>4000</v>
      </c>
      <c r="AA351" s="2">
        <f t="shared" si="84"/>
        <v>750</v>
      </c>
      <c r="AB351" s="2">
        <f t="shared" si="85"/>
        <v>7000</v>
      </c>
      <c r="AC351" s="6">
        <f t="shared" si="86"/>
        <v>630</v>
      </c>
      <c r="AD351" s="6">
        <f t="shared" si="87"/>
        <v>168</v>
      </c>
      <c r="AE351" s="6">
        <f t="shared" si="88"/>
        <v>1548</v>
      </c>
      <c r="AF351" s="5">
        <f t="shared" si="89"/>
        <v>7.74</v>
      </c>
    </row>
    <row r="352" spans="1:32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456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17700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502.08705508982422</v>
      </c>
      <c r="W352" s="9">
        <f t="shared" si="80"/>
        <v>2.510435275449121</v>
      </c>
      <c r="X352" s="8">
        <f t="shared" si="81"/>
        <v>1659.375</v>
      </c>
      <c r="Y352" s="7">
        <f t="shared" si="82"/>
        <v>8.296875</v>
      </c>
      <c r="Z352" s="2">
        <f t="shared" si="83"/>
        <v>7080</v>
      </c>
      <c r="AA352" s="2">
        <f t="shared" si="84"/>
        <v>1327.5</v>
      </c>
      <c r="AB352" s="2">
        <f t="shared" si="85"/>
        <v>12390</v>
      </c>
      <c r="AC352" s="6">
        <f t="shared" si="86"/>
        <v>1115.0999999999999</v>
      </c>
      <c r="AD352" s="6">
        <f t="shared" si="87"/>
        <v>297.36</v>
      </c>
      <c r="AE352" s="6">
        <f t="shared" si="88"/>
        <v>2739.96</v>
      </c>
      <c r="AF352" s="5">
        <f t="shared" si="89"/>
        <v>13.6998</v>
      </c>
    </row>
    <row r="353" spans="1:32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456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18900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536.12685543489704</v>
      </c>
      <c r="W353" s="9">
        <f t="shared" si="80"/>
        <v>2.6806342771744851</v>
      </c>
      <c r="X353" s="8">
        <f t="shared" si="81"/>
        <v>1771.875</v>
      </c>
      <c r="Y353" s="7">
        <f t="shared" si="82"/>
        <v>8.859375</v>
      </c>
      <c r="Z353" s="2">
        <f t="shared" si="83"/>
        <v>7560</v>
      </c>
      <c r="AA353" s="2">
        <f t="shared" si="84"/>
        <v>1417.5</v>
      </c>
      <c r="AB353" s="2">
        <f t="shared" si="85"/>
        <v>13230</v>
      </c>
      <c r="AC353" s="6">
        <f t="shared" si="86"/>
        <v>1190.7</v>
      </c>
      <c r="AD353" s="6">
        <f t="shared" si="87"/>
        <v>317.52</v>
      </c>
      <c r="AE353" s="6">
        <f t="shared" si="88"/>
        <v>2925.72</v>
      </c>
      <c r="AF353" s="5">
        <f t="shared" si="89"/>
        <v>14.628599999999999</v>
      </c>
    </row>
    <row r="354" spans="1:32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456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25600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726.18240736155371</v>
      </c>
      <c r="W354" s="9">
        <f t="shared" si="80"/>
        <v>3.6309120368077688</v>
      </c>
      <c r="X354" s="8">
        <f t="shared" si="81"/>
        <v>2400</v>
      </c>
      <c r="Y354" s="7">
        <f t="shared" si="82"/>
        <v>12</v>
      </c>
      <c r="Z354" s="2">
        <f t="shared" si="83"/>
        <v>10240</v>
      </c>
      <c r="AA354" s="2">
        <f t="shared" si="84"/>
        <v>1920</v>
      </c>
      <c r="AB354" s="2">
        <f t="shared" si="85"/>
        <v>17920</v>
      </c>
      <c r="AC354" s="6">
        <f t="shared" si="86"/>
        <v>1612.8</v>
      </c>
      <c r="AD354" s="6">
        <f t="shared" si="87"/>
        <v>430.08</v>
      </c>
      <c r="AE354" s="6">
        <f t="shared" si="88"/>
        <v>3962.88</v>
      </c>
      <c r="AF354" s="5">
        <f t="shared" si="89"/>
        <v>19.814399999999999</v>
      </c>
    </row>
    <row r="355" spans="1:32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456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26200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743.20230753409021</v>
      </c>
      <c r="W355" s="9">
        <f t="shared" si="80"/>
        <v>3.7160115376704512</v>
      </c>
      <c r="X355" s="8">
        <f t="shared" si="81"/>
        <v>2456.25</v>
      </c>
      <c r="Y355" s="7">
        <f t="shared" si="82"/>
        <v>12.28125</v>
      </c>
      <c r="Z355" s="2">
        <f t="shared" si="83"/>
        <v>10480</v>
      </c>
      <c r="AA355" s="2">
        <f t="shared" si="84"/>
        <v>1965</v>
      </c>
      <c r="AB355" s="2">
        <f t="shared" si="85"/>
        <v>18340</v>
      </c>
      <c r="AC355" s="6">
        <f t="shared" si="86"/>
        <v>1650.6</v>
      </c>
      <c r="AD355" s="6">
        <f t="shared" si="87"/>
        <v>440.16</v>
      </c>
      <c r="AE355" s="6">
        <f t="shared" si="88"/>
        <v>4055.7599999999998</v>
      </c>
      <c r="AF355" s="5">
        <f t="shared" si="89"/>
        <v>20.2788</v>
      </c>
    </row>
    <row r="356" spans="1:32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456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12200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346.07130350824042</v>
      </c>
      <c r="W356" s="9">
        <f t="shared" si="80"/>
        <v>1.7303565175412021</v>
      </c>
      <c r="X356" s="8">
        <f t="shared" si="81"/>
        <v>1143.75</v>
      </c>
      <c r="Y356" s="7">
        <f t="shared" si="82"/>
        <v>5.71875</v>
      </c>
      <c r="Z356" s="2">
        <f t="shared" si="83"/>
        <v>4880</v>
      </c>
      <c r="AA356" s="2">
        <f t="shared" si="84"/>
        <v>915</v>
      </c>
      <c r="AB356" s="2">
        <f t="shared" si="85"/>
        <v>8540</v>
      </c>
      <c r="AC356" s="6">
        <f t="shared" si="86"/>
        <v>768.6</v>
      </c>
      <c r="AD356" s="6">
        <f t="shared" si="87"/>
        <v>204.96</v>
      </c>
      <c r="AE356" s="6">
        <f t="shared" si="88"/>
        <v>1888.56</v>
      </c>
      <c r="AF356" s="5">
        <f t="shared" si="89"/>
        <v>9.4428000000000001</v>
      </c>
    </row>
    <row r="357" spans="1:32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456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17500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496.41375503231205</v>
      </c>
      <c r="W357" s="9">
        <f t="shared" si="80"/>
        <v>2.4820687751615602</v>
      </c>
      <c r="X357" s="8">
        <f t="shared" si="81"/>
        <v>1640.625</v>
      </c>
      <c r="Y357" s="7">
        <f t="shared" si="82"/>
        <v>8.203125</v>
      </c>
      <c r="Z357" s="2">
        <f t="shared" si="83"/>
        <v>7000</v>
      </c>
      <c r="AA357" s="2">
        <f t="shared" si="84"/>
        <v>1312.5</v>
      </c>
      <c r="AB357" s="2">
        <f t="shared" si="85"/>
        <v>12250</v>
      </c>
      <c r="AC357" s="6">
        <f t="shared" si="86"/>
        <v>1102.5</v>
      </c>
      <c r="AD357" s="6">
        <f t="shared" si="87"/>
        <v>294</v>
      </c>
      <c r="AE357" s="6">
        <f t="shared" si="88"/>
        <v>2709</v>
      </c>
      <c r="AF357" s="5">
        <f t="shared" si="89"/>
        <v>13.545</v>
      </c>
    </row>
    <row r="358" spans="1:32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456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18800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533.29020540614101</v>
      </c>
      <c r="W358" s="9">
        <f t="shared" si="80"/>
        <v>2.6664510270307051</v>
      </c>
      <c r="X358" s="8">
        <f t="shared" si="81"/>
        <v>1762.5</v>
      </c>
      <c r="Y358" s="7">
        <f t="shared" si="82"/>
        <v>8.8125</v>
      </c>
      <c r="Z358" s="2">
        <f t="shared" si="83"/>
        <v>7520</v>
      </c>
      <c r="AA358" s="2">
        <f t="shared" si="84"/>
        <v>1410</v>
      </c>
      <c r="AB358" s="2">
        <f t="shared" si="85"/>
        <v>13160</v>
      </c>
      <c r="AC358" s="6">
        <f t="shared" si="86"/>
        <v>1184.3999999999999</v>
      </c>
      <c r="AD358" s="6">
        <f t="shared" si="87"/>
        <v>315.84000000000003</v>
      </c>
      <c r="AE358" s="6">
        <f t="shared" si="88"/>
        <v>2910.24</v>
      </c>
      <c r="AF358" s="5">
        <f t="shared" si="89"/>
        <v>14.5512</v>
      </c>
    </row>
    <row r="359" spans="1:32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456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283.66500287560689</v>
      </c>
      <c r="W359" s="9">
        <f t="shared" si="80"/>
        <v>1.4183250143780344</v>
      </c>
      <c r="X359" s="8">
        <f t="shared" si="81"/>
        <v>937.5</v>
      </c>
      <c r="Y359" s="7">
        <f t="shared" si="82"/>
        <v>4.6875</v>
      </c>
      <c r="Z359" s="2">
        <f t="shared" si="83"/>
        <v>4000</v>
      </c>
      <c r="AA359" s="2">
        <f t="shared" si="84"/>
        <v>750</v>
      </c>
      <c r="AB359" s="2">
        <f t="shared" si="85"/>
        <v>7000</v>
      </c>
      <c r="AC359" s="6">
        <f t="shared" si="86"/>
        <v>630</v>
      </c>
      <c r="AD359" s="6">
        <f t="shared" si="87"/>
        <v>168</v>
      </c>
      <c r="AE359" s="6">
        <f t="shared" si="88"/>
        <v>1548</v>
      </c>
      <c r="AF359" s="5">
        <f t="shared" si="89"/>
        <v>7.74</v>
      </c>
    </row>
    <row r="360" spans="1:32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456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17900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507.76035514733633</v>
      </c>
      <c r="W360" s="9">
        <f t="shared" si="80"/>
        <v>2.5388017757366814</v>
      </c>
      <c r="X360" s="8">
        <f t="shared" si="81"/>
        <v>1678.125</v>
      </c>
      <c r="Y360" s="7">
        <f t="shared" si="82"/>
        <v>8.390625</v>
      </c>
      <c r="Z360" s="2">
        <f t="shared" si="83"/>
        <v>7160</v>
      </c>
      <c r="AA360" s="2">
        <f t="shared" si="84"/>
        <v>1342.5</v>
      </c>
      <c r="AB360" s="2">
        <f t="shared" si="85"/>
        <v>12530</v>
      </c>
      <c r="AC360" s="6">
        <f t="shared" si="86"/>
        <v>1127.7</v>
      </c>
      <c r="AD360" s="6">
        <f t="shared" si="87"/>
        <v>300.72000000000003</v>
      </c>
      <c r="AE360" s="6">
        <f t="shared" si="88"/>
        <v>2770.92</v>
      </c>
      <c r="AF360" s="5">
        <f t="shared" si="89"/>
        <v>13.8546</v>
      </c>
    </row>
    <row r="361" spans="1:32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456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16200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459.53730465848315</v>
      </c>
      <c r="W361" s="9">
        <f t="shared" si="80"/>
        <v>2.2976865232924157</v>
      </c>
      <c r="X361" s="8">
        <f t="shared" si="81"/>
        <v>1518.75</v>
      </c>
      <c r="Y361" s="7">
        <f t="shared" si="82"/>
        <v>7.59375</v>
      </c>
      <c r="Z361" s="2">
        <f t="shared" si="83"/>
        <v>6480</v>
      </c>
      <c r="AA361" s="2">
        <f t="shared" si="84"/>
        <v>1215</v>
      </c>
      <c r="AB361" s="2">
        <f t="shared" si="85"/>
        <v>11340</v>
      </c>
      <c r="AC361" s="6">
        <f t="shared" si="86"/>
        <v>1020.5999999999999</v>
      </c>
      <c r="AD361" s="6">
        <f t="shared" si="87"/>
        <v>272.16000000000003</v>
      </c>
      <c r="AE361" s="6">
        <f t="shared" si="88"/>
        <v>2507.7599999999998</v>
      </c>
      <c r="AF361" s="5">
        <f t="shared" si="89"/>
        <v>12.538799999999998</v>
      </c>
    </row>
    <row r="362" spans="1:32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456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16200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459.53730465848315</v>
      </c>
      <c r="W362" s="9">
        <f t="shared" si="80"/>
        <v>2.2976865232924157</v>
      </c>
      <c r="X362" s="8">
        <f t="shared" si="81"/>
        <v>1518.75</v>
      </c>
      <c r="Y362" s="7">
        <f t="shared" si="82"/>
        <v>7.59375</v>
      </c>
      <c r="Z362" s="2">
        <f t="shared" si="83"/>
        <v>6480</v>
      </c>
      <c r="AA362" s="2">
        <f t="shared" si="84"/>
        <v>1215</v>
      </c>
      <c r="AB362" s="2">
        <f t="shared" si="85"/>
        <v>11340</v>
      </c>
      <c r="AC362" s="6">
        <f t="shared" si="86"/>
        <v>1020.5999999999999</v>
      </c>
      <c r="AD362" s="6">
        <f t="shared" si="87"/>
        <v>272.16000000000003</v>
      </c>
      <c r="AE362" s="6">
        <f t="shared" si="88"/>
        <v>2507.7599999999998</v>
      </c>
      <c r="AF362" s="5">
        <f t="shared" si="89"/>
        <v>12.538799999999998</v>
      </c>
    </row>
    <row r="363" spans="1:32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456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14000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397.13100402584973</v>
      </c>
      <c r="W363" s="9">
        <f t="shared" si="80"/>
        <v>1.9856550201292487</v>
      </c>
      <c r="X363" s="8">
        <f t="shared" si="81"/>
        <v>1312.5</v>
      </c>
      <c r="Y363" s="7">
        <f t="shared" si="82"/>
        <v>6.5625</v>
      </c>
      <c r="Z363" s="2">
        <f t="shared" si="83"/>
        <v>5600</v>
      </c>
      <c r="AA363" s="2">
        <f t="shared" si="84"/>
        <v>1050</v>
      </c>
      <c r="AB363" s="2">
        <f t="shared" si="85"/>
        <v>9800</v>
      </c>
      <c r="AC363" s="6">
        <f t="shared" si="86"/>
        <v>882</v>
      </c>
      <c r="AD363" s="6">
        <f t="shared" si="87"/>
        <v>235.20000000000002</v>
      </c>
      <c r="AE363" s="6">
        <f t="shared" si="88"/>
        <v>2167.1999999999998</v>
      </c>
      <c r="AF363" s="5">
        <f t="shared" si="89"/>
        <v>10.835999999999999</v>
      </c>
    </row>
    <row r="364" spans="1:32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456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29700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842.48505854055259</v>
      </c>
      <c r="W364" s="9">
        <f t="shared" si="80"/>
        <v>4.212425292702763</v>
      </c>
      <c r="X364" s="8">
        <f t="shared" si="81"/>
        <v>2784.375</v>
      </c>
      <c r="Y364" s="7">
        <f t="shared" si="82"/>
        <v>13.921875</v>
      </c>
      <c r="Z364" s="2">
        <f t="shared" si="83"/>
        <v>11880</v>
      </c>
      <c r="AA364" s="2">
        <f t="shared" si="84"/>
        <v>2227.5</v>
      </c>
      <c r="AB364" s="2">
        <f t="shared" si="85"/>
        <v>20790</v>
      </c>
      <c r="AC364" s="6">
        <f t="shared" si="86"/>
        <v>1871.1</v>
      </c>
      <c r="AD364" s="6">
        <f t="shared" si="87"/>
        <v>498.96000000000004</v>
      </c>
      <c r="AE364" s="6">
        <f t="shared" si="88"/>
        <v>4597.5600000000004</v>
      </c>
      <c r="AF364" s="5">
        <f t="shared" si="89"/>
        <v>22.987800000000004</v>
      </c>
    </row>
    <row r="365" spans="1:32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456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39400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1117.6401113298912</v>
      </c>
      <c r="W365" s="9">
        <f t="shared" si="80"/>
        <v>5.5882005566494559</v>
      </c>
      <c r="X365" s="8">
        <f t="shared" si="81"/>
        <v>3693.75</v>
      </c>
      <c r="Y365" s="7">
        <f t="shared" si="82"/>
        <v>18.46875</v>
      </c>
      <c r="Z365" s="2">
        <f t="shared" si="83"/>
        <v>15760</v>
      </c>
      <c r="AA365" s="2">
        <f t="shared" si="84"/>
        <v>2955</v>
      </c>
      <c r="AB365" s="2">
        <f t="shared" si="85"/>
        <v>27580</v>
      </c>
      <c r="AC365" s="6">
        <f t="shared" si="86"/>
        <v>2482.1999999999998</v>
      </c>
      <c r="AD365" s="6">
        <f t="shared" si="87"/>
        <v>661.92</v>
      </c>
      <c r="AE365" s="6">
        <f t="shared" si="88"/>
        <v>6099.12</v>
      </c>
      <c r="AF365" s="5">
        <f t="shared" si="89"/>
        <v>30.4956</v>
      </c>
    </row>
    <row r="366" spans="1:32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456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39900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1131.8233614736716</v>
      </c>
      <c r="W366" s="9">
        <f t="shared" si="80"/>
        <v>5.659116807368358</v>
      </c>
      <c r="X366" s="8">
        <f t="shared" si="81"/>
        <v>3740.625</v>
      </c>
      <c r="Y366" s="7">
        <f t="shared" si="82"/>
        <v>18.703125</v>
      </c>
      <c r="Z366" s="2">
        <f t="shared" si="83"/>
        <v>15960</v>
      </c>
      <c r="AA366" s="2">
        <f t="shared" si="84"/>
        <v>2992.5</v>
      </c>
      <c r="AB366" s="2">
        <f t="shared" si="85"/>
        <v>27930</v>
      </c>
      <c r="AC366" s="6">
        <f t="shared" si="86"/>
        <v>2513.6999999999998</v>
      </c>
      <c r="AD366" s="6">
        <f t="shared" si="87"/>
        <v>670.32</v>
      </c>
      <c r="AE366" s="6">
        <f t="shared" si="88"/>
        <v>6176.5199999999995</v>
      </c>
      <c r="AF366" s="5">
        <f t="shared" si="89"/>
        <v>30.882599999999996</v>
      </c>
    </row>
    <row r="367" spans="1:32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456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56400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1599.870616218423</v>
      </c>
      <c r="W367" s="9">
        <f t="shared" si="80"/>
        <v>7.9993530810921154</v>
      </c>
      <c r="X367" s="8">
        <f t="shared" si="81"/>
        <v>5287.5</v>
      </c>
      <c r="Y367" s="7">
        <f t="shared" si="82"/>
        <v>26.4375</v>
      </c>
      <c r="Z367" s="2">
        <f t="shared" si="83"/>
        <v>22560</v>
      </c>
      <c r="AA367" s="2">
        <f t="shared" si="84"/>
        <v>4230</v>
      </c>
      <c r="AB367" s="2">
        <f t="shared" si="85"/>
        <v>39480</v>
      </c>
      <c r="AC367" s="6">
        <f t="shared" si="86"/>
        <v>3553.2</v>
      </c>
      <c r="AD367" s="6">
        <f t="shared" si="87"/>
        <v>947.52</v>
      </c>
      <c r="AE367" s="6">
        <f t="shared" si="88"/>
        <v>8730.7199999999993</v>
      </c>
      <c r="AF367" s="5">
        <f t="shared" si="89"/>
        <v>43.653599999999997</v>
      </c>
    </row>
    <row r="368" spans="1:32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456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72900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2067.9178709631742</v>
      </c>
      <c r="W368" s="9">
        <f t="shared" si="80"/>
        <v>10.339589354815871</v>
      </c>
      <c r="X368" s="8">
        <f t="shared" si="81"/>
        <v>6834.375</v>
      </c>
      <c r="Y368" s="7">
        <f t="shared" si="82"/>
        <v>34.171875</v>
      </c>
      <c r="Z368" s="2">
        <f t="shared" si="83"/>
        <v>29160</v>
      </c>
      <c r="AA368" s="2">
        <f t="shared" si="84"/>
        <v>5467.5</v>
      </c>
      <c r="AB368" s="2">
        <f t="shared" si="85"/>
        <v>51030</v>
      </c>
      <c r="AC368" s="6">
        <f t="shared" si="86"/>
        <v>4592.7</v>
      </c>
      <c r="AD368" s="6">
        <f t="shared" si="87"/>
        <v>1224.72</v>
      </c>
      <c r="AE368" s="6">
        <f t="shared" si="88"/>
        <v>11284.92</v>
      </c>
      <c r="AF368" s="5">
        <f t="shared" si="89"/>
        <v>56.424599999999998</v>
      </c>
    </row>
    <row r="369" spans="1:32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456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2650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75.171225762035832</v>
      </c>
      <c r="W369" s="9">
        <f t="shared" si="80"/>
        <v>0.37585612881017916</v>
      </c>
      <c r="X369" s="8">
        <f t="shared" si="81"/>
        <v>248.4375</v>
      </c>
      <c r="Y369" s="7">
        <f t="shared" si="82"/>
        <v>1.2421875</v>
      </c>
      <c r="Z369" s="2">
        <f t="shared" si="83"/>
        <v>1060</v>
      </c>
      <c r="AA369" s="2">
        <f t="shared" si="84"/>
        <v>198.75</v>
      </c>
      <c r="AB369" s="2">
        <f t="shared" si="85"/>
        <v>1855</v>
      </c>
      <c r="AC369" s="6">
        <f t="shared" si="86"/>
        <v>166.95</v>
      </c>
      <c r="AD369" s="6">
        <f t="shared" si="87"/>
        <v>44.52</v>
      </c>
      <c r="AE369" s="6">
        <f t="shared" si="88"/>
        <v>410.21999999999997</v>
      </c>
      <c r="AF369" s="5">
        <f t="shared" si="89"/>
        <v>2.0510999999999999</v>
      </c>
    </row>
    <row r="370" spans="1:32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456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5940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168.49701170811051</v>
      </c>
      <c r="W370" s="9">
        <f t="shared" si="80"/>
        <v>0.84248505854055256</v>
      </c>
      <c r="X370" s="8">
        <f t="shared" si="81"/>
        <v>556.875</v>
      </c>
      <c r="Y370" s="7">
        <f t="shared" si="82"/>
        <v>2.7843749999999998</v>
      </c>
      <c r="Z370" s="2">
        <f t="shared" si="83"/>
        <v>2376</v>
      </c>
      <c r="AA370" s="2">
        <f t="shared" si="84"/>
        <v>445.5</v>
      </c>
      <c r="AB370" s="2">
        <f t="shared" si="85"/>
        <v>4158</v>
      </c>
      <c r="AC370" s="6">
        <f t="shared" si="86"/>
        <v>374.21999999999997</v>
      </c>
      <c r="AD370" s="6">
        <f t="shared" si="87"/>
        <v>99.792000000000002</v>
      </c>
      <c r="AE370" s="6">
        <f t="shared" si="88"/>
        <v>919.51200000000006</v>
      </c>
      <c r="AF370" s="5">
        <f t="shared" si="89"/>
        <v>4.5975600000000005</v>
      </c>
    </row>
    <row r="371" spans="1:32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456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208.4937771135711</v>
      </c>
      <c r="W371" s="9">
        <f t="shared" si="80"/>
        <v>1.0424688855678554</v>
      </c>
      <c r="X371" s="8">
        <f t="shared" si="81"/>
        <v>689.0625</v>
      </c>
      <c r="Y371" s="7">
        <f t="shared" si="82"/>
        <v>3.4453125</v>
      </c>
      <c r="Z371" s="2">
        <f t="shared" si="83"/>
        <v>2940</v>
      </c>
      <c r="AA371" s="2">
        <f t="shared" si="84"/>
        <v>551.25</v>
      </c>
      <c r="AB371" s="2">
        <f t="shared" si="85"/>
        <v>5145</v>
      </c>
      <c r="AC371" s="6">
        <f t="shared" si="86"/>
        <v>463.04999999999995</v>
      </c>
      <c r="AD371" s="6">
        <f t="shared" si="87"/>
        <v>123.48</v>
      </c>
      <c r="AE371" s="6">
        <f t="shared" si="88"/>
        <v>1137.78</v>
      </c>
      <c r="AF371" s="5">
        <f t="shared" si="89"/>
        <v>5.6889000000000003</v>
      </c>
    </row>
    <row r="372" spans="1:32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456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67300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1909.0654693528345</v>
      </c>
      <c r="W372" s="9">
        <f t="shared" si="80"/>
        <v>9.5453273467641733</v>
      </c>
      <c r="X372" s="8">
        <f t="shared" si="81"/>
        <v>6309.375</v>
      </c>
      <c r="Y372" s="7">
        <f t="shared" si="82"/>
        <v>31.546875</v>
      </c>
      <c r="Z372" s="2">
        <f t="shared" si="83"/>
        <v>26920</v>
      </c>
      <c r="AA372" s="2">
        <f t="shared" si="84"/>
        <v>5047.5</v>
      </c>
      <c r="AB372" s="2">
        <f t="shared" si="85"/>
        <v>47110</v>
      </c>
      <c r="AC372" s="6">
        <f t="shared" si="86"/>
        <v>4239.8999999999996</v>
      </c>
      <c r="AD372" s="6">
        <f t="shared" si="87"/>
        <v>1130.6400000000001</v>
      </c>
      <c r="AE372" s="6">
        <f t="shared" si="88"/>
        <v>10418.039999999999</v>
      </c>
      <c r="AF372" s="5">
        <f t="shared" si="89"/>
        <v>52.090199999999996</v>
      </c>
    </row>
    <row r="373" spans="1:32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456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7650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217.00372719983929</v>
      </c>
      <c r="W373" s="9">
        <f t="shared" si="80"/>
        <v>1.0850186359991965</v>
      </c>
      <c r="X373" s="8">
        <f t="shared" si="81"/>
        <v>717.1875</v>
      </c>
      <c r="Y373" s="7">
        <f t="shared" si="82"/>
        <v>3.5859375</v>
      </c>
      <c r="Z373" s="2">
        <f t="shared" si="83"/>
        <v>3060</v>
      </c>
      <c r="AA373" s="2">
        <f t="shared" si="84"/>
        <v>573.75</v>
      </c>
      <c r="AB373" s="2">
        <f t="shared" si="85"/>
        <v>5355</v>
      </c>
      <c r="AC373" s="6">
        <f t="shared" si="86"/>
        <v>481.95</v>
      </c>
      <c r="AD373" s="6">
        <f t="shared" si="87"/>
        <v>128.52000000000001</v>
      </c>
      <c r="AE373" s="6">
        <f t="shared" si="88"/>
        <v>1184.22</v>
      </c>
      <c r="AF373" s="5">
        <f t="shared" si="89"/>
        <v>5.9211</v>
      </c>
    </row>
    <row r="374" spans="1:32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456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10000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283.66500287560689</v>
      </c>
      <c r="W374" s="9">
        <f t="shared" si="80"/>
        <v>1.4183250143780344</v>
      </c>
      <c r="X374" s="8">
        <f t="shared" si="81"/>
        <v>937.5</v>
      </c>
      <c r="Y374" s="7">
        <f t="shared" si="82"/>
        <v>4.6875</v>
      </c>
      <c r="Z374" s="2">
        <f t="shared" si="83"/>
        <v>4000</v>
      </c>
      <c r="AA374" s="2">
        <f t="shared" si="84"/>
        <v>750</v>
      </c>
      <c r="AB374" s="2">
        <f t="shared" si="85"/>
        <v>7000</v>
      </c>
      <c r="AC374" s="6">
        <f t="shared" si="86"/>
        <v>630</v>
      </c>
      <c r="AD374" s="6">
        <f t="shared" si="87"/>
        <v>168</v>
      </c>
      <c r="AE374" s="6">
        <f t="shared" si="88"/>
        <v>1548</v>
      </c>
      <c r="AF374" s="5">
        <f t="shared" si="89"/>
        <v>7.74</v>
      </c>
    </row>
    <row r="375" spans="1:32" x14ac:dyDescent="0.25">
      <c r="A375" s="241"/>
      <c r="B375" s="1" t="str">
        <f t="shared" si="75"/>
        <v>3.71, ST Plant Rigid 6R-36</v>
      </c>
      <c r="C375" s="164">
        <v>3.71</v>
      </c>
      <c r="D375" s="160" t="s">
        <v>456</v>
      </c>
      <c r="E375" s="160" t="s">
        <v>437</v>
      </c>
      <c r="F375" s="160" t="s">
        <v>206</v>
      </c>
      <c r="G375" s="160" t="str">
        <f t="shared" si="76"/>
        <v>ST Plant Rigid 6R-36</v>
      </c>
      <c r="H375" s="30">
        <v>35400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671.26621388702461</v>
      </c>
      <c r="W375" s="9">
        <f t="shared" si="80"/>
        <v>4.4751080925801636</v>
      </c>
      <c r="X375" s="8">
        <f t="shared" si="81"/>
        <v>1593</v>
      </c>
      <c r="Y375" s="7">
        <f t="shared" si="82"/>
        <v>10.62</v>
      </c>
      <c r="Z375" s="2">
        <f t="shared" si="83"/>
        <v>15930</v>
      </c>
      <c r="AA375" s="2">
        <f t="shared" si="84"/>
        <v>1947</v>
      </c>
      <c r="AB375" s="2">
        <f t="shared" si="85"/>
        <v>25665</v>
      </c>
      <c r="AC375" s="6">
        <f t="shared" si="86"/>
        <v>2309.85</v>
      </c>
      <c r="AD375" s="6">
        <f t="shared" si="87"/>
        <v>615.96</v>
      </c>
      <c r="AE375" s="6">
        <f t="shared" si="88"/>
        <v>4872.8100000000004</v>
      </c>
      <c r="AF375" s="5">
        <f t="shared" si="89"/>
        <v>32.485400000000006</v>
      </c>
    </row>
    <row r="376" spans="1:32" x14ac:dyDescent="0.25">
      <c r="A376" s="241"/>
      <c r="B376" s="1" t="str">
        <f t="shared" si="75"/>
        <v>3.72, ST Plant Rigid 8R-36</v>
      </c>
      <c r="C376" s="164">
        <v>3.72</v>
      </c>
      <c r="D376" s="160" t="s">
        <v>456</v>
      </c>
      <c r="E376" s="160" t="s">
        <v>437</v>
      </c>
      <c r="F376" s="160" t="s">
        <v>205</v>
      </c>
      <c r="G376" s="160" t="str">
        <f t="shared" si="76"/>
        <v>ST Plant Rigid 8R-36</v>
      </c>
      <c r="H376" s="30">
        <v>39000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739.53057462129823</v>
      </c>
      <c r="W376" s="9">
        <f t="shared" si="80"/>
        <v>4.9302038308086544</v>
      </c>
      <c r="X376" s="8">
        <f t="shared" si="81"/>
        <v>1755</v>
      </c>
      <c r="Y376" s="7">
        <f t="shared" si="82"/>
        <v>11.7</v>
      </c>
      <c r="Z376" s="2">
        <f t="shared" si="83"/>
        <v>17550</v>
      </c>
      <c r="AA376" s="2">
        <f t="shared" si="84"/>
        <v>2145</v>
      </c>
      <c r="AB376" s="2">
        <f t="shared" si="85"/>
        <v>28275</v>
      </c>
      <c r="AC376" s="6">
        <f t="shared" si="86"/>
        <v>2544.75</v>
      </c>
      <c r="AD376" s="6">
        <f t="shared" si="87"/>
        <v>678.6</v>
      </c>
      <c r="AE376" s="6">
        <f t="shared" si="88"/>
        <v>5368.35</v>
      </c>
      <c r="AF376" s="5">
        <f t="shared" si="89"/>
        <v>35.789000000000001</v>
      </c>
    </row>
    <row r="377" spans="1:32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456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47500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900.71031524388889</v>
      </c>
      <c r="W377" s="9">
        <f t="shared" si="80"/>
        <v>6.004735434959259</v>
      </c>
      <c r="X377" s="8">
        <f t="shared" si="81"/>
        <v>3087.5</v>
      </c>
      <c r="Y377" s="7">
        <f t="shared" si="82"/>
        <v>20.583333333333332</v>
      </c>
      <c r="Z377" s="2">
        <f t="shared" si="83"/>
        <v>14250</v>
      </c>
      <c r="AA377" s="2">
        <f t="shared" si="84"/>
        <v>3325</v>
      </c>
      <c r="AB377" s="2">
        <f t="shared" si="85"/>
        <v>30875</v>
      </c>
      <c r="AC377" s="6">
        <f t="shared" si="86"/>
        <v>2778.75</v>
      </c>
      <c r="AD377" s="6">
        <f t="shared" si="87"/>
        <v>741</v>
      </c>
      <c r="AE377" s="6">
        <f t="shared" si="88"/>
        <v>6844.75</v>
      </c>
      <c r="AF377" s="5">
        <f t="shared" si="89"/>
        <v>45.631666666666668</v>
      </c>
    </row>
    <row r="378" spans="1:32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456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456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8230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88.46339436869269</v>
      </c>
      <c r="W379" s="9">
        <f t="shared" si="80"/>
        <v>0.88463394368692694</v>
      </c>
      <c r="X379" s="8">
        <f t="shared" si="81"/>
        <v>274.33333333333331</v>
      </c>
      <c r="Y379" s="7">
        <f t="shared" si="82"/>
        <v>2.7433333333333332</v>
      </c>
      <c r="Z379" s="2">
        <f t="shared" si="83"/>
        <v>2469</v>
      </c>
      <c r="AA379" s="2">
        <f t="shared" si="84"/>
        <v>384.06666666666666</v>
      </c>
      <c r="AB379" s="2">
        <f t="shared" si="85"/>
        <v>5349.5</v>
      </c>
      <c r="AC379" s="6">
        <f t="shared" si="86"/>
        <v>481.45499999999998</v>
      </c>
      <c r="AD379" s="6">
        <f t="shared" si="87"/>
        <v>128.38800000000001</v>
      </c>
      <c r="AE379" s="6">
        <f t="shared" si="88"/>
        <v>993.90966666666668</v>
      </c>
      <c r="AF379" s="5">
        <f t="shared" si="89"/>
        <v>9.939096666666666</v>
      </c>
    </row>
    <row r="380" spans="1:32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456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11100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119.3127190148832</v>
      </c>
      <c r="W380" s="9">
        <f t="shared" si="80"/>
        <v>1.1931271901488321</v>
      </c>
      <c r="X380" s="8">
        <f t="shared" si="81"/>
        <v>370</v>
      </c>
      <c r="Y380" s="7">
        <f t="shared" si="82"/>
        <v>3.7</v>
      </c>
      <c r="Z380" s="2">
        <f t="shared" si="83"/>
        <v>3330</v>
      </c>
      <c r="AA380" s="2">
        <f t="shared" si="84"/>
        <v>518</v>
      </c>
      <c r="AB380" s="2">
        <f t="shared" si="85"/>
        <v>7215</v>
      </c>
      <c r="AC380" s="6">
        <f t="shared" si="86"/>
        <v>649.35</v>
      </c>
      <c r="AD380" s="6">
        <f t="shared" si="87"/>
        <v>173.16</v>
      </c>
      <c r="AE380" s="6">
        <f t="shared" si="88"/>
        <v>1340.51</v>
      </c>
      <c r="AF380" s="5">
        <f t="shared" si="89"/>
        <v>13.405099999999999</v>
      </c>
    </row>
    <row r="381" spans="1:32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456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12400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133.28628070131094</v>
      </c>
      <c r="W381" s="9">
        <f t="shared" si="80"/>
        <v>1.3328628070131094</v>
      </c>
      <c r="X381" s="8">
        <f t="shared" si="81"/>
        <v>413.33333333333331</v>
      </c>
      <c r="Y381" s="7">
        <f t="shared" si="82"/>
        <v>4.1333333333333329</v>
      </c>
      <c r="Z381" s="2">
        <f t="shared" si="83"/>
        <v>3720</v>
      </c>
      <c r="AA381" s="2">
        <f t="shared" si="84"/>
        <v>578.66666666666663</v>
      </c>
      <c r="AB381" s="2">
        <f t="shared" si="85"/>
        <v>8060</v>
      </c>
      <c r="AC381" s="6">
        <f t="shared" si="86"/>
        <v>725.4</v>
      </c>
      <c r="AD381" s="6">
        <f t="shared" si="87"/>
        <v>193.44</v>
      </c>
      <c r="AE381" s="6">
        <f t="shared" si="88"/>
        <v>1497.5066666666667</v>
      </c>
      <c r="AF381" s="5">
        <f t="shared" si="89"/>
        <v>14.975066666666667</v>
      </c>
    </row>
    <row r="382" spans="1:32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456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14800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159.08362535317761</v>
      </c>
      <c r="W382" s="9">
        <f t="shared" si="80"/>
        <v>1.5908362535317762</v>
      </c>
      <c r="X382" s="8">
        <f t="shared" si="81"/>
        <v>493.33333333333331</v>
      </c>
      <c r="Y382" s="7">
        <f t="shared" si="82"/>
        <v>4.9333333333333336</v>
      </c>
      <c r="Z382" s="2">
        <f t="shared" si="83"/>
        <v>4440</v>
      </c>
      <c r="AA382" s="2">
        <f t="shared" si="84"/>
        <v>690.66666666666663</v>
      </c>
      <c r="AB382" s="2">
        <f t="shared" si="85"/>
        <v>9620</v>
      </c>
      <c r="AC382" s="6">
        <f t="shared" si="86"/>
        <v>865.8</v>
      </c>
      <c r="AD382" s="6">
        <f t="shared" si="87"/>
        <v>230.88</v>
      </c>
      <c r="AE382" s="6">
        <f t="shared" si="88"/>
        <v>1787.3466666666668</v>
      </c>
      <c r="AF382" s="5">
        <f t="shared" si="89"/>
        <v>17.873466666666669</v>
      </c>
    </row>
    <row r="383" spans="1:32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456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22200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238.6254380297664</v>
      </c>
      <c r="W383" s="9">
        <f t="shared" si="80"/>
        <v>2.3862543802976641</v>
      </c>
      <c r="X383" s="8">
        <f t="shared" si="81"/>
        <v>740</v>
      </c>
      <c r="Y383" s="7">
        <f t="shared" si="82"/>
        <v>7.4</v>
      </c>
      <c r="Z383" s="2">
        <f t="shared" si="83"/>
        <v>6660</v>
      </c>
      <c r="AA383" s="2">
        <f t="shared" si="84"/>
        <v>1036</v>
      </c>
      <c r="AB383" s="2">
        <f t="shared" si="85"/>
        <v>14430</v>
      </c>
      <c r="AC383" s="6">
        <f t="shared" si="86"/>
        <v>1298.7</v>
      </c>
      <c r="AD383" s="6">
        <f t="shared" si="87"/>
        <v>346.32</v>
      </c>
      <c r="AE383" s="6">
        <f t="shared" si="88"/>
        <v>2681.02</v>
      </c>
      <c r="AF383" s="5">
        <f t="shared" si="89"/>
        <v>26.810199999999998</v>
      </c>
    </row>
    <row r="384" spans="1:32" x14ac:dyDescent="0.25">
      <c r="D384" s="160"/>
    </row>
    <row r="385" spans="1:32" x14ac:dyDescent="0.25">
      <c r="D385" s="160"/>
    </row>
    <row r="386" spans="1:32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456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</row>
    <row r="387" spans="1:32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456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</row>
    <row r="388" spans="1:32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456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</row>
    <row r="389" spans="1:32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456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</row>
    <row r="390" spans="1:32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456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</row>
    <row r="391" spans="1:32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456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</row>
    <row r="392" spans="1:32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456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</row>
    <row r="393" spans="1:32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456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</row>
    <row r="394" spans="1:32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456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</row>
    <row r="395" spans="1:32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456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456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</row>
    <row r="397" spans="1:32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456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</row>
    <row r="398" spans="1:32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456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456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</row>
    <row r="400" spans="1:32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456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</row>
    <row r="401" spans="1:32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456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</row>
    <row r="402" spans="1:32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456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</row>
    <row r="403" spans="1:32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456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</row>
    <row r="404" spans="1:32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456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</row>
    <row r="405" spans="1:32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456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</row>
    <row r="406" spans="1:32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456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</row>
    <row r="407" spans="1:32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456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</row>
    <row r="408" spans="1:32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456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24700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269.15962990417131</v>
      </c>
      <c r="W408" s="9">
        <f t="shared" si="95"/>
        <v>1.3457981495208566</v>
      </c>
      <c r="X408" s="8">
        <f t="shared" si="96"/>
        <v>1337.9166666666667</v>
      </c>
      <c r="Y408" s="7">
        <f t="shared" si="97"/>
        <v>6.6895833333333341</v>
      </c>
      <c r="Z408" s="2">
        <f t="shared" si="98"/>
        <v>7410</v>
      </c>
      <c r="AA408" s="2">
        <f t="shared" si="99"/>
        <v>1440.8333333333333</v>
      </c>
      <c r="AB408" s="2">
        <f t="shared" si="100"/>
        <v>16055</v>
      </c>
      <c r="AC408" s="6">
        <f t="shared" si="101"/>
        <v>1444.95</v>
      </c>
      <c r="AD408" s="6">
        <f t="shared" si="102"/>
        <v>385.32</v>
      </c>
      <c r="AE408" s="6">
        <f t="shared" si="103"/>
        <v>3271.1033333333335</v>
      </c>
      <c r="AF408" s="5">
        <f t="shared" si="104"/>
        <v>16.355516666666666</v>
      </c>
    </row>
    <row r="409" spans="1:32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456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34200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372.68256448269875</v>
      </c>
      <c r="W409" s="9">
        <f t="shared" si="95"/>
        <v>1.8634128224134938</v>
      </c>
      <c r="X409" s="8">
        <f t="shared" si="96"/>
        <v>1852.5</v>
      </c>
      <c r="Y409" s="7">
        <f t="shared" si="97"/>
        <v>9.2624999999999993</v>
      </c>
      <c r="Z409" s="2">
        <f t="shared" si="98"/>
        <v>10260</v>
      </c>
      <c r="AA409" s="2">
        <f t="shared" si="99"/>
        <v>1995</v>
      </c>
      <c r="AB409" s="2">
        <f t="shared" si="100"/>
        <v>22230</v>
      </c>
      <c r="AC409" s="6">
        <f t="shared" si="101"/>
        <v>2000.6999999999998</v>
      </c>
      <c r="AD409" s="6">
        <f t="shared" si="102"/>
        <v>533.52</v>
      </c>
      <c r="AE409" s="6">
        <f t="shared" si="103"/>
        <v>4529.2199999999993</v>
      </c>
      <c r="AF409" s="5">
        <f t="shared" si="104"/>
        <v>22.646099999999997</v>
      </c>
    </row>
    <row r="410" spans="1:32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456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48300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526.33239369925002</v>
      </c>
      <c r="W410" s="9">
        <f t="shared" si="95"/>
        <v>2.6316619684962501</v>
      </c>
      <c r="X410" s="8">
        <f t="shared" si="96"/>
        <v>2616.25</v>
      </c>
      <c r="Y410" s="7">
        <f t="shared" si="97"/>
        <v>13.081250000000001</v>
      </c>
      <c r="Z410" s="2">
        <f t="shared" si="98"/>
        <v>14490</v>
      </c>
      <c r="AA410" s="2">
        <f t="shared" si="99"/>
        <v>2817.5</v>
      </c>
      <c r="AB410" s="2">
        <f t="shared" si="100"/>
        <v>31395</v>
      </c>
      <c r="AC410" s="6">
        <f t="shared" si="101"/>
        <v>2825.5499999999997</v>
      </c>
      <c r="AD410" s="6">
        <f t="shared" si="102"/>
        <v>753.48</v>
      </c>
      <c r="AE410" s="6">
        <f t="shared" si="103"/>
        <v>6396.5299999999988</v>
      </c>
      <c r="AF410" s="5">
        <f t="shared" si="104"/>
        <v>31.982649999999992</v>
      </c>
    </row>
    <row r="411" spans="1:32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456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24700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269.15962990417131</v>
      </c>
      <c r="W411" s="9">
        <f t="shared" si="95"/>
        <v>1.3457981495208566</v>
      </c>
      <c r="X411" s="8">
        <f t="shared" si="96"/>
        <v>1337.9166666666667</v>
      </c>
      <c r="Y411" s="7">
        <f t="shared" si="97"/>
        <v>6.6895833333333341</v>
      </c>
      <c r="Z411" s="2">
        <f t="shared" si="98"/>
        <v>7410</v>
      </c>
      <c r="AA411" s="2">
        <f t="shared" si="99"/>
        <v>1440.8333333333333</v>
      </c>
      <c r="AB411" s="2">
        <f t="shared" si="100"/>
        <v>16055</v>
      </c>
      <c r="AC411" s="6">
        <f t="shared" si="101"/>
        <v>1444.95</v>
      </c>
      <c r="AD411" s="6">
        <f t="shared" si="102"/>
        <v>385.32</v>
      </c>
      <c r="AE411" s="6">
        <f t="shared" si="103"/>
        <v>3271.1033333333335</v>
      </c>
      <c r="AF411" s="5">
        <f t="shared" si="104"/>
        <v>16.355516666666666</v>
      </c>
    </row>
    <row r="412" spans="1:32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456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34200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372.68256448269875</v>
      </c>
      <c r="W412" s="9">
        <f t="shared" si="95"/>
        <v>1.8634128224134938</v>
      </c>
      <c r="X412" s="8">
        <f t="shared" si="96"/>
        <v>1852.5</v>
      </c>
      <c r="Y412" s="7">
        <f t="shared" si="97"/>
        <v>9.2624999999999993</v>
      </c>
      <c r="Z412" s="2">
        <f t="shared" si="98"/>
        <v>10260</v>
      </c>
      <c r="AA412" s="2">
        <f t="shared" si="99"/>
        <v>1995</v>
      </c>
      <c r="AB412" s="2">
        <f t="shared" si="100"/>
        <v>22230</v>
      </c>
      <c r="AC412" s="6">
        <f t="shared" si="101"/>
        <v>2000.6999999999998</v>
      </c>
      <c r="AD412" s="6">
        <f t="shared" si="102"/>
        <v>533.52</v>
      </c>
      <c r="AE412" s="6">
        <f t="shared" si="103"/>
        <v>4529.2199999999993</v>
      </c>
      <c r="AF412" s="5">
        <f t="shared" si="104"/>
        <v>22.646099999999997</v>
      </c>
    </row>
    <row r="413" spans="1:32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456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48300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526.33239369925002</v>
      </c>
      <c r="W413" s="9">
        <f t="shared" si="95"/>
        <v>2.6316619684962501</v>
      </c>
      <c r="X413" s="8">
        <f t="shared" si="96"/>
        <v>2616.25</v>
      </c>
      <c r="Y413" s="7">
        <f t="shared" si="97"/>
        <v>13.081250000000001</v>
      </c>
      <c r="Z413" s="2">
        <f t="shared" si="98"/>
        <v>14490</v>
      </c>
      <c r="AA413" s="2">
        <f t="shared" si="99"/>
        <v>2817.5</v>
      </c>
      <c r="AB413" s="2">
        <f t="shared" si="100"/>
        <v>31395</v>
      </c>
      <c r="AC413" s="6">
        <f t="shared" si="101"/>
        <v>2825.5499999999997</v>
      </c>
      <c r="AD413" s="6">
        <f t="shared" si="102"/>
        <v>753.48</v>
      </c>
      <c r="AE413" s="6">
        <f t="shared" si="103"/>
        <v>6396.5299999999988</v>
      </c>
      <c r="AF413" s="5">
        <f t="shared" si="104"/>
        <v>31.982649999999992</v>
      </c>
    </row>
    <row r="414" spans="1:32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456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24700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269.15962990417131</v>
      </c>
      <c r="W414" s="9">
        <f t="shared" si="95"/>
        <v>1.3457981495208566</v>
      </c>
      <c r="X414" s="8">
        <f t="shared" si="96"/>
        <v>1337.9166666666667</v>
      </c>
      <c r="Y414" s="7">
        <f t="shared" si="97"/>
        <v>6.6895833333333341</v>
      </c>
      <c r="Z414" s="2">
        <f t="shared" si="98"/>
        <v>7410</v>
      </c>
      <c r="AA414" s="2">
        <f t="shared" si="99"/>
        <v>1440.8333333333333</v>
      </c>
      <c r="AB414" s="2">
        <f t="shared" si="100"/>
        <v>16055</v>
      </c>
      <c r="AC414" s="6">
        <f t="shared" si="101"/>
        <v>1444.95</v>
      </c>
      <c r="AD414" s="6">
        <f t="shared" si="102"/>
        <v>385.32</v>
      </c>
      <c r="AE414" s="6">
        <f t="shared" si="103"/>
        <v>3271.1033333333335</v>
      </c>
      <c r="AF414" s="5">
        <f t="shared" si="104"/>
        <v>16.355516666666666</v>
      </c>
    </row>
    <row r="415" spans="1:32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456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34200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372.68256448269875</v>
      </c>
      <c r="W415" s="9">
        <f t="shared" si="95"/>
        <v>1.8634128224134938</v>
      </c>
      <c r="X415" s="8">
        <f t="shared" si="96"/>
        <v>1852.5</v>
      </c>
      <c r="Y415" s="7">
        <f t="shared" si="97"/>
        <v>9.2624999999999993</v>
      </c>
      <c r="Z415" s="2">
        <f t="shared" si="98"/>
        <v>10260</v>
      </c>
      <c r="AA415" s="2">
        <f t="shared" si="99"/>
        <v>1995</v>
      </c>
      <c r="AB415" s="2">
        <f t="shared" si="100"/>
        <v>22230</v>
      </c>
      <c r="AC415" s="6">
        <f t="shared" si="101"/>
        <v>2000.6999999999998</v>
      </c>
      <c r="AD415" s="6">
        <f t="shared" si="102"/>
        <v>533.52</v>
      </c>
      <c r="AE415" s="6">
        <f t="shared" si="103"/>
        <v>4529.2199999999993</v>
      </c>
      <c r="AF415" s="5">
        <f t="shared" si="104"/>
        <v>22.646099999999997</v>
      </c>
    </row>
    <row r="416" spans="1:32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456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48300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526.33239369925002</v>
      </c>
      <c r="W416" s="9">
        <f t="shared" si="95"/>
        <v>2.6316619684962501</v>
      </c>
      <c r="X416" s="8">
        <f t="shared" si="96"/>
        <v>2616.25</v>
      </c>
      <c r="Y416" s="7">
        <f t="shared" si="97"/>
        <v>13.081250000000001</v>
      </c>
      <c r="Z416" s="2">
        <f t="shared" si="98"/>
        <v>14490</v>
      </c>
      <c r="AA416" s="2">
        <f t="shared" si="99"/>
        <v>2817.5</v>
      </c>
      <c r="AB416" s="2">
        <f t="shared" si="100"/>
        <v>31395</v>
      </c>
      <c r="AC416" s="6">
        <f t="shared" si="101"/>
        <v>2825.5499999999997</v>
      </c>
      <c r="AD416" s="6">
        <f t="shared" si="102"/>
        <v>753.48</v>
      </c>
      <c r="AE416" s="6">
        <f t="shared" si="103"/>
        <v>6396.5299999999988</v>
      </c>
      <c r="AF416" s="5">
        <f t="shared" si="104"/>
        <v>31.982649999999992</v>
      </c>
    </row>
    <row r="417" spans="1:32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456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43500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474.026068859573</v>
      </c>
      <c r="W417" s="9">
        <f t="shared" si="95"/>
        <v>2.370130344297865</v>
      </c>
      <c r="X417" s="8">
        <f t="shared" si="96"/>
        <v>2175</v>
      </c>
      <c r="Y417" s="7">
        <f t="shared" si="97"/>
        <v>10.875</v>
      </c>
      <c r="Z417" s="2">
        <f t="shared" si="98"/>
        <v>17400</v>
      </c>
      <c r="AA417" s="2">
        <f t="shared" si="99"/>
        <v>2175</v>
      </c>
      <c r="AB417" s="2">
        <f t="shared" si="100"/>
        <v>30450</v>
      </c>
      <c r="AC417" s="6">
        <f t="shared" si="101"/>
        <v>2740.5</v>
      </c>
      <c r="AD417" s="6">
        <f t="shared" si="102"/>
        <v>730.80000000000007</v>
      </c>
      <c r="AE417" s="6">
        <f t="shared" si="103"/>
        <v>5646.3</v>
      </c>
      <c r="AF417" s="5">
        <f t="shared" si="104"/>
        <v>28.2315</v>
      </c>
    </row>
    <row r="418" spans="1:32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456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44700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487.10265006949226</v>
      </c>
      <c r="W418" s="9">
        <f t="shared" ref="W418:W449" si="110">V418/P418</f>
        <v>2.4355132503474612</v>
      </c>
      <c r="X418" s="8">
        <f t="shared" ref="X418:X449" si="111">(H418*N418/100)/O418</f>
        <v>2235</v>
      </c>
      <c r="Y418" s="7">
        <f t="shared" ref="Y418:Y449" si="112">X418/P418</f>
        <v>11.175000000000001</v>
      </c>
      <c r="Z418" s="2">
        <f t="shared" ref="Z418:Z449" si="113">H418*M418/100</f>
        <v>17880</v>
      </c>
      <c r="AA418" s="2">
        <f t="shared" ref="AA418:AA449" si="114">(H418-Z418)/O418</f>
        <v>2235</v>
      </c>
      <c r="AB418" s="2">
        <f t="shared" ref="AB418:AB449" si="115">(Z418+H418)/2</f>
        <v>31290</v>
      </c>
      <c r="AC418" s="6">
        <f t="shared" ref="AC418:AC449" si="116">AB418*intir</f>
        <v>2816.1</v>
      </c>
      <c r="AD418" s="6">
        <f t="shared" ref="AD418:AD449" si="117">AB418*itr</f>
        <v>750.96</v>
      </c>
      <c r="AE418" s="6">
        <f t="shared" ref="AE418:AE449" si="118">AA418+AC418+AD418</f>
        <v>5802.06</v>
      </c>
      <c r="AF418" s="5">
        <f t="shared" ref="AF418:AF449" si="119">AE418/P418</f>
        <v>29.010300000000001</v>
      </c>
    </row>
    <row r="419" spans="1:32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456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56200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612.41988666455177</v>
      </c>
      <c r="W419" s="9">
        <f t="shared" si="110"/>
        <v>3.0620994333227589</v>
      </c>
      <c r="X419" s="8">
        <f t="shared" si="111"/>
        <v>2810</v>
      </c>
      <c r="Y419" s="7">
        <f t="shared" si="112"/>
        <v>14.05</v>
      </c>
      <c r="Z419" s="2">
        <f t="shared" si="113"/>
        <v>22480</v>
      </c>
      <c r="AA419" s="2">
        <f t="shared" si="114"/>
        <v>2810</v>
      </c>
      <c r="AB419" s="2">
        <f t="shared" si="115"/>
        <v>39340</v>
      </c>
      <c r="AC419" s="6">
        <f t="shared" si="116"/>
        <v>3540.6</v>
      </c>
      <c r="AD419" s="6">
        <f t="shared" si="117"/>
        <v>944.16</v>
      </c>
      <c r="AE419" s="6">
        <f t="shared" si="118"/>
        <v>7294.76</v>
      </c>
      <c r="AF419" s="5">
        <f t="shared" si="119"/>
        <v>36.473800000000004</v>
      </c>
    </row>
    <row r="420" spans="1:32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456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76400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1950.7336330516496</v>
      </c>
      <c r="W420" s="9">
        <f t="shared" si="110"/>
        <v>6.5024454435054988</v>
      </c>
      <c r="X420" s="8">
        <f t="shared" si="111"/>
        <v>5730</v>
      </c>
      <c r="Y420" s="7">
        <f t="shared" si="112"/>
        <v>19.100000000000001</v>
      </c>
      <c r="Z420" s="2">
        <f t="shared" si="113"/>
        <v>30560</v>
      </c>
      <c r="AA420" s="2">
        <f t="shared" si="114"/>
        <v>5730</v>
      </c>
      <c r="AB420" s="2">
        <f t="shared" si="115"/>
        <v>53480</v>
      </c>
      <c r="AC420" s="6">
        <f t="shared" si="116"/>
        <v>4813.2</v>
      </c>
      <c r="AD420" s="6">
        <f t="shared" si="117"/>
        <v>1283.52</v>
      </c>
      <c r="AE420" s="6">
        <f t="shared" si="118"/>
        <v>11826.720000000001</v>
      </c>
      <c r="AF420" s="5">
        <f t="shared" si="119"/>
        <v>39.422400000000003</v>
      </c>
    </row>
    <row r="421" spans="1:32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456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57600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627.67589807612421</v>
      </c>
      <c r="W421" s="9">
        <f t="shared" si="110"/>
        <v>3.138379490380621</v>
      </c>
      <c r="X421" s="8">
        <f t="shared" si="111"/>
        <v>2880</v>
      </c>
      <c r="Y421" s="7">
        <f t="shared" si="112"/>
        <v>14.4</v>
      </c>
      <c r="Z421" s="2">
        <f t="shared" si="113"/>
        <v>23040</v>
      </c>
      <c r="AA421" s="2">
        <f t="shared" si="114"/>
        <v>2880</v>
      </c>
      <c r="AB421" s="2">
        <f t="shared" si="115"/>
        <v>40320</v>
      </c>
      <c r="AC421" s="6">
        <f t="shared" si="116"/>
        <v>3628.7999999999997</v>
      </c>
      <c r="AD421" s="6">
        <f t="shared" si="117"/>
        <v>967.68000000000006</v>
      </c>
      <c r="AE421" s="6">
        <f t="shared" si="118"/>
        <v>7476.48</v>
      </c>
      <c r="AF421" s="5">
        <f t="shared" si="119"/>
        <v>37.382399999999997</v>
      </c>
    </row>
    <row r="422" spans="1:32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456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87700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2239.2583719715922</v>
      </c>
      <c r="W422" s="9">
        <f t="shared" si="110"/>
        <v>7.4641945732386406</v>
      </c>
      <c r="X422" s="8">
        <f t="shared" si="111"/>
        <v>6577.5</v>
      </c>
      <c r="Y422" s="7">
        <f t="shared" si="112"/>
        <v>21.925000000000001</v>
      </c>
      <c r="Z422" s="2">
        <f t="shared" si="113"/>
        <v>35080</v>
      </c>
      <c r="AA422" s="2">
        <f t="shared" si="114"/>
        <v>6577.5</v>
      </c>
      <c r="AB422" s="2">
        <f t="shared" si="115"/>
        <v>61390</v>
      </c>
      <c r="AC422" s="6">
        <f t="shared" si="116"/>
        <v>5525.0999999999995</v>
      </c>
      <c r="AD422" s="6">
        <f t="shared" si="117"/>
        <v>1473.3600000000001</v>
      </c>
      <c r="AE422" s="6">
        <f t="shared" si="118"/>
        <v>13575.96</v>
      </c>
      <c r="AF422" s="5">
        <f t="shared" si="119"/>
        <v>45.2532</v>
      </c>
    </row>
    <row r="423" spans="1:32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456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30300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180.46137032503492</v>
      </c>
      <c r="W423" s="9">
        <f t="shared" si="110"/>
        <v>1.2030758021668995</v>
      </c>
      <c r="X423" s="8">
        <f t="shared" si="111"/>
        <v>1515</v>
      </c>
      <c r="Y423" s="7">
        <f t="shared" si="112"/>
        <v>10.1</v>
      </c>
      <c r="Z423" s="2">
        <f t="shared" si="113"/>
        <v>12120</v>
      </c>
      <c r="AA423" s="2">
        <f t="shared" si="114"/>
        <v>1515</v>
      </c>
      <c r="AB423" s="2">
        <f t="shared" si="115"/>
        <v>21210</v>
      </c>
      <c r="AC423" s="6">
        <f t="shared" si="116"/>
        <v>1908.8999999999999</v>
      </c>
      <c r="AD423" s="6">
        <f t="shared" si="117"/>
        <v>509.04</v>
      </c>
      <c r="AE423" s="6">
        <f t="shared" si="118"/>
        <v>3932.9399999999996</v>
      </c>
      <c r="AF423" s="5">
        <f t="shared" si="119"/>
        <v>26.219599999999996</v>
      </c>
    </row>
    <row r="424" spans="1:32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456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32700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194.75534025177035</v>
      </c>
      <c r="W424" s="9">
        <f t="shared" si="110"/>
        <v>1.2983689350118024</v>
      </c>
      <c r="X424" s="8">
        <f t="shared" si="111"/>
        <v>1635</v>
      </c>
      <c r="Y424" s="7">
        <f t="shared" si="112"/>
        <v>10.9</v>
      </c>
      <c r="Z424" s="2">
        <f t="shared" si="113"/>
        <v>13080</v>
      </c>
      <c r="AA424" s="2">
        <f t="shared" si="114"/>
        <v>1635</v>
      </c>
      <c r="AB424" s="2">
        <f t="shared" si="115"/>
        <v>22890</v>
      </c>
      <c r="AC424" s="6">
        <f t="shared" si="116"/>
        <v>2060.1</v>
      </c>
      <c r="AD424" s="6">
        <f t="shared" si="117"/>
        <v>549.36</v>
      </c>
      <c r="AE424" s="6">
        <f t="shared" si="118"/>
        <v>4244.46</v>
      </c>
      <c r="AF424" s="5">
        <f t="shared" si="119"/>
        <v>28.296400000000002</v>
      </c>
    </row>
    <row r="425" spans="1:32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456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31200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185.82160904756071</v>
      </c>
      <c r="W425" s="9">
        <f t="shared" si="110"/>
        <v>1.2388107269837381</v>
      </c>
      <c r="X425" s="8">
        <f t="shared" si="111"/>
        <v>1560</v>
      </c>
      <c r="Y425" s="7">
        <f t="shared" si="112"/>
        <v>10.4</v>
      </c>
      <c r="Z425" s="2">
        <f t="shared" si="113"/>
        <v>12480</v>
      </c>
      <c r="AA425" s="2">
        <f t="shared" si="114"/>
        <v>1560</v>
      </c>
      <c r="AB425" s="2">
        <f t="shared" si="115"/>
        <v>21840</v>
      </c>
      <c r="AC425" s="6">
        <f t="shared" si="116"/>
        <v>1965.6</v>
      </c>
      <c r="AD425" s="6">
        <f t="shared" si="117"/>
        <v>524.16</v>
      </c>
      <c r="AE425" s="6">
        <f t="shared" si="118"/>
        <v>4049.7599999999998</v>
      </c>
      <c r="AF425" s="5">
        <f t="shared" si="119"/>
        <v>26.9984</v>
      </c>
    </row>
    <row r="426" spans="1:32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456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43500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259.07820492207986</v>
      </c>
      <c r="W426" s="9">
        <f t="shared" si="110"/>
        <v>1.7271880328138658</v>
      </c>
      <c r="X426" s="8">
        <f t="shared" si="111"/>
        <v>2175</v>
      </c>
      <c r="Y426" s="7">
        <f t="shared" si="112"/>
        <v>14.5</v>
      </c>
      <c r="Z426" s="2">
        <f t="shared" si="113"/>
        <v>17400</v>
      </c>
      <c r="AA426" s="2">
        <f t="shared" si="114"/>
        <v>2175</v>
      </c>
      <c r="AB426" s="2">
        <f t="shared" si="115"/>
        <v>30450</v>
      </c>
      <c r="AC426" s="6">
        <f t="shared" si="116"/>
        <v>2740.5</v>
      </c>
      <c r="AD426" s="6">
        <f t="shared" si="117"/>
        <v>730.80000000000007</v>
      </c>
      <c r="AE426" s="6">
        <f t="shared" si="118"/>
        <v>5646.3</v>
      </c>
      <c r="AF426" s="5">
        <f t="shared" si="119"/>
        <v>37.642000000000003</v>
      </c>
    </row>
    <row r="427" spans="1:32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456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19500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497.89667335742359</v>
      </c>
      <c r="W427" s="9">
        <f t="shared" si="110"/>
        <v>1.6596555778580786</v>
      </c>
      <c r="X427" s="8">
        <f t="shared" si="111"/>
        <v>1462.5</v>
      </c>
      <c r="Y427" s="7">
        <f t="shared" si="112"/>
        <v>4.875</v>
      </c>
      <c r="Z427" s="2">
        <f t="shared" si="113"/>
        <v>7800</v>
      </c>
      <c r="AA427" s="2">
        <f t="shared" si="114"/>
        <v>1462.5</v>
      </c>
      <c r="AB427" s="2">
        <f t="shared" si="115"/>
        <v>13650</v>
      </c>
      <c r="AC427" s="6">
        <f t="shared" si="116"/>
        <v>1228.5</v>
      </c>
      <c r="AD427" s="6">
        <f t="shared" si="117"/>
        <v>327.60000000000002</v>
      </c>
      <c r="AE427" s="6">
        <f t="shared" si="118"/>
        <v>3018.6</v>
      </c>
      <c r="AF427" s="5">
        <f t="shared" si="119"/>
        <v>10.061999999999999</v>
      </c>
    </row>
    <row r="428" spans="1:32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456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697.05534270039311</v>
      </c>
      <c r="W428" s="9">
        <f t="shared" si="110"/>
        <v>2.3235178090013102</v>
      </c>
      <c r="X428" s="8">
        <f t="shared" si="111"/>
        <v>2047.5</v>
      </c>
      <c r="Y428" s="7">
        <f t="shared" si="112"/>
        <v>6.8250000000000002</v>
      </c>
      <c r="Z428" s="2">
        <f t="shared" si="113"/>
        <v>10920</v>
      </c>
      <c r="AA428" s="2">
        <f t="shared" si="114"/>
        <v>2047.5</v>
      </c>
      <c r="AB428" s="2">
        <f t="shared" si="115"/>
        <v>19110</v>
      </c>
      <c r="AC428" s="6">
        <f t="shared" si="116"/>
        <v>1719.8999999999999</v>
      </c>
      <c r="AD428" s="6">
        <f t="shared" si="117"/>
        <v>458.64</v>
      </c>
      <c r="AE428" s="6">
        <f t="shared" si="118"/>
        <v>4226.04</v>
      </c>
      <c r="AF428" s="5">
        <f t="shared" si="119"/>
        <v>14.0868</v>
      </c>
    </row>
    <row r="429" spans="1:32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456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773.65483090922748</v>
      </c>
      <c r="W429" s="9">
        <f t="shared" si="110"/>
        <v>2.5788494363640915</v>
      </c>
      <c r="X429" s="8">
        <f t="shared" si="111"/>
        <v>2272.5</v>
      </c>
      <c r="Y429" s="7">
        <f t="shared" si="112"/>
        <v>7.5750000000000002</v>
      </c>
      <c r="Z429" s="2">
        <f t="shared" si="113"/>
        <v>12120</v>
      </c>
      <c r="AA429" s="2">
        <f t="shared" si="114"/>
        <v>2272.5</v>
      </c>
      <c r="AB429" s="2">
        <f t="shared" si="115"/>
        <v>21210</v>
      </c>
      <c r="AC429" s="6">
        <f t="shared" si="116"/>
        <v>1908.8999999999999</v>
      </c>
      <c r="AD429" s="6">
        <f t="shared" si="117"/>
        <v>509.04</v>
      </c>
      <c r="AE429" s="6">
        <f t="shared" si="118"/>
        <v>4690.4399999999996</v>
      </c>
      <c r="AF429" s="5">
        <f t="shared" si="119"/>
        <v>15.634799999999998</v>
      </c>
    </row>
    <row r="430" spans="1:32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456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456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456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456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456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456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456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456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456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456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456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456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456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456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456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456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456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456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456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456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456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456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12600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</row>
    <row r="452" spans="1:32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456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14400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</row>
    <row r="453" spans="1:32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456</v>
      </c>
      <c r="E453" s="160" t="s">
        <v>454</v>
      </c>
      <c r="F453" s="160" t="s">
        <v>0</v>
      </c>
      <c r="G453" s="160" t="str">
        <f t="shared" si="122"/>
        <v>Peanut Dig/Inverter 4R-30</v>
      </c>
      <c r="H453" s="30">
        <v>26100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</row>
    <row r="454" spans="1:32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456</v>
      </c>
      <c r="E454" s="160" t="s">
        <v>454</v>
      </c>
      <c r="F454" s="160" t="s">
        <v>73</v>
      </c>
      <c r="G454" s="160" t="str">
        <f t="shared" si="122"/>
        <v>Peanut Dig/Inverter 4R-36</v>
      </c>
      <c r="H454" s="30">
        <v>26100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</row>
    <row r="455" spans="1:32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456</v>
      </c>
      <c r="E455" s="160" t="s">
        <v>454</v>
      </c>
      <c r="F455" s="160" t="s">
        <v>206</v>
      </c>
      <c r="G455" s="160" t="str">
        <f t="shared" si="122"/>
        <v>Peanut Dig/Inverter 6R-36</v>
      </c>
      <c r="H455" s="30">
        <v>38400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</row>
    <row r="456" spans="1:32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456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45500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</row>
    <row r="457" spans="1:32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456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6090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</row>
    <row r="458" spans="1:32" x14ac:dyDescent="0.25">
      <c r="A458" s="241"/>
      <c r="B458" s="1" t="str">
        <f t="shared" si="121"/>
        <v>0.73, Peanut Wagon 14'</v>
      </c>
      <c r="C458" s="164">
        <v>0.73</v>
      </c>
      <c r="D458" s="160" t="s">
        <v>456</v>
      </c>
      <c r="E458" s="160" t="s">
        <v>451</v>
      </c>
      <c r="F458" s="160" t="s">
        <v>12</v>
      </c>
      <c r="G458" s="160" t="str">
        <f t="shared" si="122"/>
        <v>Peanut Wagon 14'</v>
      </c>
      <c r="H458" s="30">
        <v>4600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</row>
    <row r="459" spans="1:32" x14ac:dyDescent="0.25">
      <c r="A459" s="241"/>
      <c r="B459" s="1" t="str">
        <f t="shared" si="121"/>
        <v>0.74, Peanut Wagon 21'</v>
      </c>
      <c r="C459" s="164">
        <v>0.74</v>
      </c>
      <c r="D459" s="160" t="s">
        <v>456</v>
      </c>
      <c r="E459" s="160" t="s">
        <v>451</v>
      </c>
      <c r="F459" s="160" t="s">
        <v>39</v>
      </c>
      <c r="G459" s="160" t="str">
        <f t="shared" si="122"/>
        <v>Peanut Wagon 21'</v>
      </c>
      <c r="H459" s="30">
        <v>6900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</row>
    <row r="460" spans="1:32" x14ac:dyDescent="0.25">
      <c r="A460" s="241"/>
      <c r="B460" s="1" t="str">
        <f t="shared" si="121"/>
        <v>0.75, Peanut Wagon 28'</v>
      </c>
      <c r="C460" s="164">
        <v>0.75</v>
      </c>
      <c r="D460" s="160" t="s">
        <v>456</v>
      </c>
      <c r="E460" s="160" t="s">
        <v>451</v>
      </c>
      <c r="F460" s="160" t="s">
        <v>92</v>
      </c>
      <c r="G460" s="160" t="str">
        <f t="shared" si="122"/>
        <v>Peanut Wagon 28'</v>
      </c>
      <c r="H460" s="30">
        <v>8050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</row>
    <row r="461" spans="1:32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456</v>
      </c>
      <c r="E461" s="160" t="s">
        <v>452</v>
      </c>
      <c r="F461" s="160" t="s">
        <v>453</v>
      </c>
      <c r="G461" s="160" t="str">
        <f t="shared" si="122"/>
        <v>Pull-type Peanut Combine 2R-36</v>
      </c>
      <c r="H461" s="30">
        <v>35800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</row>
    <row r="462" spans="1:32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456</v>
      </c>
      <c r="E462" s="160" t="s">
        <v>452</v>
      </c>
      <c r="F462" s="160" t="s">
        <v>73</v>
      </c>
      <c r="G462" s="160" t="str">
        <f t="shared" si="122"/>
        <v>Pull-type Peanut Combine 4R-36</v>
      </c>
      <c r="H462" s="30">
        <v>118000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</row>
    <row r="463" spans="1:32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456</v>
      </c>
      <c r="E463" s="160" t="s">
        <v>452</v>
      </c>
      <c r="F463" s="160" t="s">
        <v>206</v>
      </c>
      <c r="G463" s="160" t="str">
        <f t="shared" si="122"/>
        <v>Pull-type Peanut Combine 6R-36</v>
      </c>
      <c r="H463" s="30">
        <v>135000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</row>
    <row r="464" spans="1:32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456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</row>
    <row r="465" spans="1:32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456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</row>
    <row r="466" spans="1:32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456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</row>
    <row r="467" spans="1:32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456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</row>
    <row r="468" spans="1:32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456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</row>
    <row r="469" spans="1:32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456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</row>
    <row r="470" spans="1:32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456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</row>
    <row r="471" spans="1:32" x14ac:dyDescent="0.25">
      <c r="D471" s="160"/>
    </row>
    <row r="472" spans="1:32" x14ac:dyDescent="0.25">
      <c r="D472" s="160"/>
    </row>
    <row r="473" spans="1:32" x14ac:dyDescent="0.25">
      <c r="D473" s="160"/>
    </row>
    <row r="474" spans="1:32" x14ac:dyDescent="0.25">
      <c r="D474" s="160"/>
    </row>
    <row r="475" spans="1:32" x14ac:dyDescent="0.25">
      <c r="D475" s="160"/>
    </row>
    <row r="476" spans="1:32" x14ac:dyDescent="0.25">
      <c r="D476" s="160"/>
    </row>
    <row r="477" spans="1:32" x14ac:dyDescent="0.25">
      <c r="D477" s="160"/>
    </row>
    <row r="478" spans="1:32" x14ac:dyDescent="0.25">
      <c r="D478" s="160"/>
    </row>
    <row r="479" spans="1:32" x14ac:dyDescent="0.25">
      <c r="D479" s="160"/>
    </row>
    <row r="480" spans="1:32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Normal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32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5703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5703125" style="236" bestFit="1" customWidth="1"/>
    <col min="31" max="31" width="5.42578125" style="236" bestFit="1" customWidth="1"/>
    <col min="32" max="16384" width="8.85546875" style="1"/>
  </cols>
  <sheetData>
    <row r="1" spans="1:31" x14ac:dyDescent="0.25">
      <c r="A1" s="272" t="s">
        <v>462</v>
      </c>
      <c r="B1" s="272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3"/>
      <c r="D2" s="194"/>
      <c r="E2" s="167"/>
      <c r="O2" s="278" t="s">
        <v>165</v>
      </c>
      <c r="P2" s="278"/>
      <c r="Q2" s="271" t="s">
        <v>129</v>
      </c>
      <c r="R2" s="271"/>
    </row>
    <row r="3" spans="1:31" s="15" customFormat="1" ht="10.15" customHeight="1" x14ac:dyDescent="0.2">
      <c r="A3" s="26" t="s">
        <v>455</v>
      </c>
      <c r="B3" s="26" t="s">
        <v>127</v>
      </c>
      <c r="C3" s="195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465</v>
      </c>
      <c r="AA3" s="237" t="s">
        <v>464</v>
      </c>
      <c r="AB3" s="238" t="s">
        <v>466</v>
      </c>
      <c r="AC3" s="237" t="s">
        <v>467</v>
      </c>
      <c r="AD3" s="237" t="s">
        <v>468</v>
      </c>
      <c r="AE3" s="237" t="s">
        <v>469</v>
      </c>
    </row>
    <row r="4" spans="1:31" x14ac:dyDescent="0.25">
      <c r="B4" s="1" t="str">
        <f>CONCATENATE(C4,D4,E4,F4)</f>
        <v>0.01, Combine (200-249 hp) 240 hp</v>
      </c>
      <c r="C4" s="164">
        <v>0.01</v>
      </c>
      <c r="D4" s="160" t="s">
        <v>456</v>
      </c>
      <c r="E4" s="160" t="s">
        <v>438</v>
      </c>
      <c r="F4" s="160" t="s">
        <v>439</v>
      </c>
      <c r="G4" s="160" t="str">
        <f>CONCATENATE(E4,F4)</f>
        <v>Combine (200-249 hp) 240 hp</v>
      </c>
      <c r="H4" s="219">
        <v>280000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5833.333333333333</v>
      </c>
      <c r="R4" s="7">
        <f>Q4/M4</f>
        <v>29.166666666666664</v>
      </c>
      <c r="S4" s="2">
        <f>H4*J4/100</f>
        <v>84000</v>
      </c>
      <c r="T4" s="2">
        <f>(H4-S4)/L4</f>
        <v>16333.333333333334</v>
      </c>
      <c r="U4" s="2">
        <f>(S4+H4)/2</f>
        <v>182000</v>
      </c>
      <c r="V4" s="6">
        <f>U4*intir</f>
        <v>16380</v>
      </c>
      <c r="W4" s="6">
        <f>U4*itr</f>
        <v>4368</v>
      </c>
      <c r="X4" s="6">
        <f>T4+V4+W4</f>
        <v>37081.333333333336</v>
      </c>
      <c r="Y4" s="5">
        <f>X4/M4</f>
        <v>185.40666666666667</v>
      </c>
      <c r="Z4" s="239">
        <f>((1.132-0.165*(L4^0.5)-0.0079*(M4^0.5))^2)*H4</f>
        <v>56372.964179294831</v>
      </c>
      <c r="AA4" s="239">
        <f>(H4-Z4)/L4</f>
        <v>18635.586318392099</v>
      </c>
      <c r="AB4" s="239">
        <f t="shared" ref="AB4:AB43" si="0">(Z4+H4)*intir</f>
        <v>30273.566776136533</v>
      </c>
      <c r="AC4" s="239">
        <f t="shared" ref="AC4:AC43" si="1">(Z4+H4)*itr</f>
        <v>8072.9511403030756</v>
      </c>
      <c r="AD4" s="239">
        <f>(AA4+AB4+AC4)/M4</f>
        <v>284.91052117415859</v>
      </c>
      <c r="AE4" s="240">
        <f>AD4-Y4</f>
        <v>99.503854507491923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456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291000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6062.5</v>
      </c>
      <c r="R5" s="7">
        <f>Q5/M5</f>
        <v>30.3125</v>
      </c>
      <c r="S5" s="2">
        <f>H5*J5/100</f>
        <v>87300</v>
      </c>
      <c r="T5" s="2">
        <f>(H5-S5)/L5</f>
        <v>16975</v>
      </c>
      <c r="U5" s="2">
        <f>(S5+H5)/2</f>
        <v>189150</v>
      </c>
      <c r="V5" s="6">
        <f>U5*intir</f>
        <v>17023.5</v>
      </c>
      <c r="W5" s="6">
        <f>U5*itr</f>
        <v>4539.6000000000004</v>
      </c>
      <c r="X5" s="6">
        <f>T5+V5+W5</f>
        <v>38538.1</v>
      </c>
      <c r="Y5" s="5">
        <f>X5/M5</f>
        <v>192.69049999999999</v>
      </c>
      <c r="Z5" s="239">
        <f t="shared" ref="Z5:Z11" si="3">((1.132-0.165*(L5^0.5)-0.0079*(M5^0.5))^2)*H5</f>
        <v>58587.616343481408</v>
      </c>
      <c r="AA5" s="239">
        <f t="shared" ref="AA5:AA43" si="4">(H5-Z5)/L5</f>
        <v>19367.698638043217</v>
      </c>
      <c r="AB5" s="239">
        <f t="shared" si="0"/>
        <v>31462.885470913327</v>
      </c>
      <c r="AC5" s="239">
        <f t="shared" si="1"/>
        <v>8390.1027922435533</v>
      </c>
      <c r="AD5" s="239">
        <f t="shared" ref="AD5:AD43" si="5">(AA5+AB5+AC5)/M5</f>
        <v>296.1034345060005</v>
      </c>
      <c r="AE5" s="240">
        <f t="shared" ref="AE5:AE43" si="6">AD5-Y5</f>
        <v>103.41293450600051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456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325000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6770.833333333333</v>
      </c>
      <c r="R6" s="7">
        <f t="shared" ref="R6:R43" si="10">Q6/M6</f>
        <v>22.569444444444443</v>
      </c>
      <c r="S6" s="2">
        <f t="shared" ref="S6:S43" si="11">H6*J6/100</f>
        <v>97500</v>
      </c>
      <c r="T6" s="2">
        <f t="shared" ref="T6:T43" si="12">(H6-S6)/L6</f>
        <v>18958.333333333332</v>
      </c>
      <c r="U6" s="2">
        <f t="shared" ref="U6:U43" si="13">(S6+H6)/2</f>
        <v>211250</v>
      </c>
      <c r="V6" s="6">
        <f t="shared" ref="V6:V43" si="14">U6*intir</f>
        <v>19012.5</v>
      </c>
      <c r="W6" s="6">
        <f t="shared" ref="W6:W43" si="15">U6*itr</f>
        <v>5070</v>
      </c>
      <c r="X6" s="6">
        <f t="shared" ref="X6:X43" si="16">T6+V6+W6</f>
        <v>43040.833333333328</v>
      </c>
      <c r="Y6" s="5">
        <f t="shared" ref="Y6:Y43" si="17">X6/M6</f>
        <v>143.46944444444443</v>
      </c>
      <c r="Z6" s="239">
        <f t="shared" si="3"/>
        <v>58314.594458445397</v>
      </c>
      <c r="AA6" s="239">
        <f t="shared" si="4"/>
        <v>22223.783795129551</v>
      </c>
      <c r="AB6" s="239">
        <f t="shared" si="0"/>
        <v>34498.313501260083</v>
      </c>
      <c r="AC6" s="239">
        <f t="shared" si="1"/>
        <v>9199.550267002689</v>
      </c>
      <c r="AD6" s="239">
        <f t="shared" si="5"/>
        <v>219.73882521130776</v>
      </c>
      <c r="AE6" s="240">
        <f t="shared" si="6"/>
        <v>76.269380766863321</v>
      </c>
    </row>
    <row r="7" spans="1:31" x14ac:dyDescent="0.25">
      <c r="A7" s="1">
        <v>48</v>
      </c>
      <c r="B7" s="1" t="str">
        <f t="shared" si="7"/>
        <v>0.04, Combine (350-399 hp) 355 hp</v>
      </c>
      <c r="C7" s="164">
        <v>0.04</v>
      </c>
      <c r="D7" s="160" t="s">
        <v>456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350000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7291.666666666667</v>
      </c>
      <c r="R7" s="7">
        <f t="shared" si="10"/>
        <v>24.305555555555557</v>
      </c>
      <c r="S7" s="2">
        <f t="shared" si="11"/>
        <v>105000</v>
      </c>
      <c r="T7" s="2">
        <f t="shared" si="12"/>
        <v>20416.666666666668</v>
      </c>
      <c r="U7" s="2">
        <f t="shared" si="13"/>
        <v>227500</v>
      </c>
      <c r="V7" s="6">
        <f t="shared" si="14"/>
        <v>20475</v>
      </c>
      <c r="W7" s="6">
        <f t="shared" si="15"/>
        <v>5460</v>
      </c>
      <c r="X7" s="6">
        <f t="shared" si="16"/>
        <v>46351.666666666672</v>
      </c>
      <c r="Y7" s="5">
        <f t="shared" si="17"/>
        <v>154.50555555555556</v>
      </c>
      <c r="Z7" s="239">
        <f t="shared" si="3"/>
        <v>62800.332493710433</v>
      </c>
      <c r="AA7" s="239">
        <f t="shared" si="4"/>
        <v>23933.305625524128</v>
      </c>
      <c r="AB7" s="239">
        <f t="shared" si="0"/>
        <v>37152.02992443394</v>
      </c>
      <c r="AC7" s="239">
        <f t="shared" si="1"/>
        <v>9907.2079798490504</v>
      </c>
      <c r="AD7" s="239">
        <f t="shared" si="5"/>
        <v>236.64181176602369</v>
      </c>
      <c r="AE7" s="240">
        <f t="shared" si="6"/>
        <v>82.136256210468133</v>
      </c>
    </row>
    <row r="8" spans="1:31" x14ac:dyDescent="0.25">
      <c r="A8" s="1">
        <v>62</v>
      </c>
      <c r="B8" s="1" t="str">
        <f t="shared" si="7"/>
        <v>0.05, Combine (400-449 hp) 425 hp</v>
      </c>
      <c r="C8" s="164">
        <v>0.05</v>
      </c>
      <c r="D8" s="160" t="s">
        <v>456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375000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7812.5</v>
      </c>
      <c r="R8" s="7">
        <f t="shared" si="10"/>
        <v>26.041666666666668</v>
      </c>
      <c r="S8" s="2">
        <f t="shared" si="11"/>
        <v>112500</v>
      </c>
      <c r="T8" s="2">
        <f t="shared" si="12"/>
        <v>21875</v>
      </c>
      <c r="U8" s="2">
        <f t="shared" si="13"/>
        <v>243750</v>
      </c>
      <c r="V8" s="6">
        <f t="shared" si="14"/>
        <v>21937.5</v>
      </c>
      <c r="W8" s="6">
        <f t="shared" si="15"/>
        <v>5850</v>
      </c>
      <c r="X8" s="6">
        <f t="shared" si="16"/>
        <v>49662.5</v>
      </c>
      <c r="Y8" s="5">
        <f t="shared" si="17"/>
        <v>165.54166666666666</v>
      </c>
      <c r="Z8" s="239">
        <f t="shared" si="3"/>
        <v>67286.070528975455</v>
      </c>
      <c r="AA8" s="239">
        <f t="shared" si="4"/>
        <v>25642.827455918712</v>
      </c>
      <c r="AB8" s="239">
        <f t="shared" si="0"/>
        <v>39805.74634760779</v>
      </c>
      <c r="AC8" s="239">
        <f t="shared" si="1"/>
        <v>10614.865692695412</v>
      </c>
      <c r="AD8" s="239">
        <f t="shared" si="5"/>
        <v>253.54479832073969</v>
      </c>
      <c r="AE8" s="240">
        <f t="shared" si="6"/>
        <v>88.00313165407303</v>
      </c>
    </row>
    <row r="9" spans="1:31" x14ac:dyDescent="0.25">
      <c r="A9" s="1">
        <v>63</v>
      </c>
      <c r="B9" s="1" t="str">
        <f t="shared" si="7"/>
        <v>0.06, Combine (450-499 hp) 475 hp</v>
      </c>
      <c r="C9" s="164">
        <v>0.06</v>
      </c>
      <c r="D9" s="160" t="s">
        <v>456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397000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8270.8333333333339</v>
      </c>
      <c r="R9" s="7">
        <f t="shared" si="10"/>
        <v>27.569444444444446</v>
      </c>
      <c r="S9" s="2">
        <f t="shared" si="11"/>
        <v>119100</v>
      </c>
      <c r="T9" s="2">
        <f t="shared" si="12"/>
        <v>23158.333333333332</v>
      </c>
      <c r="U9" s="2">
        <f t="shared" si="13"/>
        <v>258050</v>
      </c>
      <c r="V9" s="6">
        <f t="shared" si="14"/>
        <v>23224.5</v>
      </c>
      <c r="W9" s="6">
        <f t="shared" si="15"/>
        <v>6193.2</v>
      </c>
      <c r="X9" s="6">
        <f t="shared" si="16"/>
        <v>52576.033333333326</v>
      </c>
      <c r="Y9" s="5">
        <f t="shared" si="17"/>
        <v>175.25344444444443</v>
      </c>
      <c r="Z9" s="239">
        <f t="shared" si="3"/>
        <v>71233.520000008692</v>
      </c>
      <c r="AA9" s="239">
        <f t="shared" si="4"/>
        <v>27147.206666665941</v>
      </c>
      <c r="AB9" s="239">
        <f t="shared" si="0"/>
        <v>42141.016800000783</v>
      </c>
      <c r="AC9" s="239">
        <f t="shared" si="1"/>
        <v>11237.604480000209</v>
      </c>
      <c r="AD9" s="239">
        <f t="shared" si="5"/>
        <v>268.41942648888977</v>
      </c>
      <c r="AE9" s="240">
        <f t="shared" si="6"/>
        <v>93.165982044445343</v>
      </c>
    </row>
    <row r="10" spans="1:31" x14ac:dyDescent="0.25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456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5312.5</v>
      </c>
      <c r="R10" s="7">
        <f t="shared" si="10"/>
        <v>26.5625</v>
      </c>
      <c r="S10" s="2">
        <f t="shared" si="11"/>
        <v>51000</v>
      </c>
      <c r="T10" s="2">
        <f t="shared" si="12"/>
        <v>14875</v>
      </c>
      <c r="U10" s="2">
        <f t="shared" si="13"/>
        <v>110500</v>
      </c>
      <c r="V10" s="6">
        <f t="shared" si="14"/>
        <v>9945</v>
      </c>
      <c r="W10" s="6">
        <f t="shared" si="15"/>
        <v>2652</v>
      </c>
      <c r="X10" s="6">
        <f t="shared" si="16"/>
        <v>27472</v>
      </c>
      <c r="Y10" s="5">
        <f t="shared" si="17"/>
        <v>137.36000000000001</v>
      </c>
      <c r="Z10" s="239">
        <f t="shared" si="3"/>
        <v>52097.891002561839</v>
      </c>
      <c r="AA10" s="239">
        <f t="shared" si="4"/>
        <v>14737.76362467977</v>
      </c>
      <c r="AB10" s="239">
        <f t="shared" si="0"/>
        <v>19988.810190230564</v>
      </c>
      <c r="AC10" s="239">
        <f t="shared" si="1"/>
        <v>5330.3493840614847</v>
      </c>
      <c r="AD10" s="239">
        <f t="shared" si="5"/>
        <v>200.28461599485908</v>
      </c>
      <c r="AE10" s="240">
        <f t="shared" si="6"/>
        <v>62.924615994859067</v>
      </c>
    </row>
    <row r="11" spans="1:31" x14ac:dyDescent="0.25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456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31100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1666.0714285714287</v>
      </c>
      <c r="R11" s="7">
        <f t="shared" si="10"/>
        <v>2.7767857142857144</v>
      </c>
      <c r="S11" s="2">
        <f t="shared" si="11"/>
        <v>6220</v>
      </c>
      <c r="T11" s="2">
        <f t="shared" si="12"/>
        <v>1777.1428571428571</v>
      </c>
      <c r="U11" s="2">
        <f t="shared" si="13"/>
        <v>18660</v>
      </c>
      <c r="V11" s="6">
        <f t="shared" si="14"/>
        <v>1679.3999999999999</v>
      </c>
      <c r="W11" s="6">
        <f t="shared" si="15"/>
        <v>447.84000000000003</v>
      </c>
      <c r="X11" s="6">
        <f t="shared" si="16"/>
        <v>3904.3828571428571</v>
      </c>
      <c r="Y11" s="5">
        <f t="shared" si="17"/>
        <v>6.5073047619047619</v>
      </c>
      <c r="Z11" s="239">
        <f t="shared" si="3"/>
        <v>3206.9084053810175</v>
      </c>
      <c r="AA11" s="239">
        <f t="shared" si="4"/>
        <v>1992.3636853299272</v>
      </c>
      <c r="AB11" s="239">
        <f t="shared" si="0"/>
        <v>3087.6217564842914</v>
      </c>
      <c r="AC11" s="239">
        <f t="shared" si="1"/>
        <v>823.36580172914432</v>
      </c>
      <c r="AD11" s="239">
        <f t="shared" si="5"/>
        <v>9.8389187392389381</v>
      </c>
      <c r="AE11" s="240">
        <f t="shared" si="6"/>
        <v>3.3316139773341762</v>
      </c>
    </row>
    <row r="12" spans="1:31" x14ac:dyDescent="0.25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456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18600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996.42857142857144</v>
      </c>
      <c r="R12" s="7">
        <f t="shared" si="10"/>
        <v>1.6607142857142858</v>
      </c>
      <c r="S12" s="2">
        <f t="shared" si="11"/>
        <v>3720</v>
      </c>
      <c r="T12" s="2">
        <f t="shared" si="12"/>
        <v>1062.8571428571429</v>
      </c>
      <c r="U12" s="2">
        <f t="shared" si="13"/>
        <v>11160</v>
      </c>
      <c r="V12" s="6">
        <f t="shared" si="14"/>
        <v>1004.4</v>
      </c>
      <c r="W12" s="6">
        <f t="shared" si="15"/>
        <v>267.84000000000003</v>
      </c>
      <c r="X12" s="6">
        <f t="shared" si="16"/>
        <v>2335.0971428571429</v>
      </c>
      <c r="Y12" s="5">
        <f t="shared" si="17"/>
        <v>3.8918285714285714</v>
      </c>
      <c r="Z12" s="239">
        <f>((0.981-0.093*(L12^0.5)-0.0058*(M12^0.5))^2)*H12</f>
        <v>4483.2930674250465</v>
      </c>
      <c r="AA12" s="239">
        <f t="shared" si="4"/>
        <v>1008.3362094696396</v>
      </c>
      <c r="AB12" s="239">
        <f t="shared" si="0"/>
        <v>2077.496376068254</v>
      </c>
      <c r="AC12" s="239">
        <f t="shared" si="1"/>
        <v>553.99903361820111</v>
      </c>
      <c r="AD12" s="239">
        <f t="shared" si="5"/>
        <v>6.0663860319268244</v>
      </c>
      <c r="AE12" s="240">
        <f t="shared" si="6"/>
        <v>2.1745574604982529</v>
      </c>
    </row>
    <row r="13" spans="1:31" x14ac:dyDescent="0.25">
      <c r="A13" s="1">
        <v>36</v>
      </c>
      <c r="B13" s="1" t="str">
        <f t="shared" si="7"/>
        <v>0.1, Tractor (40-59 hp) 2WD 50</v>
      </c>
      <c r="C13" s="164">
        <v>0.1</v>
      </c>
      <c r="D13" s="160" t="s">
        <v>456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33700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1805.3571428571429</v>
      </c>
      <c r="R13" s="7">
        <f t="shared" si="10"/>
        <v>3.0089285714285716</v>
      </c>
      <c r="S13" s="2">
        <f t="shared" si="11"/>
        <v>6740</v>
      </c>
      <c r="T13" s="2">
        <f t="shared" si="12"/>
        <v>1925.7142857142858</v>
      </c>
      <c r="U13" s="2">
        <f t="shared" si="13"/>
        <v>20220</v>
      </c>
      <c r="V13" s="6">
        <f t="shared" si="14"/>
        <v>1819.8</v>
      </c>
      <c r="W13" s="6">
        <f t="shared" si="15"/>
        <v>485.28000000000003</v>
      </c>
      <c r="X13" s="6">
        <f t="shared" si="16"/>
        <v>4230.7942857142853</v>
      </c>
      <c r="Y13" s="5">
        <f t="shared" si="17"/>
        <v>7.0513238095238089</v>
      </c>
      <c r="Z13" s="239">
        <f t="shared" ref="Z13:Z20" si="18">((0.981-0.093*(L13^0.5)-0.0058*(M13^0.5))^2)*H13</f>
        <v>8122.9557189367779</v>
      </c>
      <c r="AA13" s="239">
        <f t="shared" si="4"/>
        <v>1826.9317343616588</v>
      </c>
      <c r="AB13" s="239">
        <f t="shared" si="0"/>
        <v>3764.06601470431</v>
      </c>
      <c r="AC13" s="239">
        <f t="shared" si="1"/>
        <v>1003.7509372544827</v>
      </c>
      <c r="AD13" s="239">
        <f t="shared" si="5"/>
        <v>10.991247810534086</v>
      </c>
      <c r="AE13" s="240">
        <f t="shared" si="6"/>
        <v>3.9399240010102767</v>
      </c>
    </row>
    <row r="14" spans="1:31" x14ac:dyDescent="0.25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456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38900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2083.9285714285716</v>
      </c>
      <c r="R14" s="7">
        <f t="shared" si="10"/>
        <v>3.473214285714286</v>
      </c>
      <c r="S14" s="2">
        <f t="shared" si="11"/>
        <v>7780</v>
      </c>
      <c r="T14" s="2">
        <f t="shared" si="12"/>
        <v>2222.8571428571427</v>
      </c>
      <c r="U14" s="2">
        <f t="shared" si="13"/>
        <v>23340</v>
      </c>
      <c r="V14" s="6">
        <f t="shared" si="14"/>
        <v>2100.6</v>
      </c>
      <c r="W14" s="6">
        <f t="shared" si="15"/>
        <v>560.16</v>
      </c>
      <c r="X14" s="6">
        <f t="shared" si="16"/>
        <v>4883.6171428571424</v>
      </c>
      <c r="Y14" s="5">
        <f t="shared" si="17"/>
        <v>8.1393619047619037</v>
      </c>
      <c r="Z14" s="239">
        <f t="shared" si="18"/>
        <v>9376.3494797222756</v>
      </c>
      <c r="AA14" s="239">
        <f t="shared" si="4"/>
        <v>2108.8321800198378</v>
      </c>
      <c r="AB14" s="239">
        <f t="shared" si="0"/>
        <v>4344.8714531750047</v>
      </c>
      <c r="AC14" s="239">
        <f t="shared" si="1"/>
        <v>1158.6323875133346</v>
      </c>
      <c r="AD14" s="239">
        <f t="shared" si="5"/>
        <v>12.687226701180295</v>
      </c>
      <c r="AE14" s="240">
        <f t="shared" si="6"/>
        <v>4.5478647964183914</v>
      </c>
    </row>
    <row r="15" spans="1:31" x14ac:dyDescent="0.25">
      <c r="A15" s="1">
        <v>1</v>
      </c>
      <c r="B15" s="1" t="str">
        <f t="shared" si="7"/>
        <v>0.12, Tractor (40-59 hp) 2WD 50</v>
      </c>
      <c r="C15" s="164">
        <v>0.12</v>
      </c>
      <c r="D15" s="160" t="s">
        <v>456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18900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1012.5</v>
      </c>
      <c r="R15" s="7">
        <f t="shared" si="10"/>
        <v>1.6875</v>
      </c>
      <c r="S15" s="2">
        <f t="shared" si="11"/>
        <v>3780</v>
      </c>
      <c r="T15" s="2">
        <f t="shared" si="12"/>
        <v>1080</v>
      </c>
      <c r="U15" s="2">
        <f t="shared" si="13"/>
        <v>11340</v>
      </c>
      <c r="V15" s="6">
        <f t="shared" si="14"/>
        <v>1020.5999999999999</v>
      </c>
      <c r="W15" s="6">
        <f t="shared" si="15"/>
        <v>272.16000000000003</v>
      </c>
      <c r="X15" s="6">
        <f t="shared" si="16"/>
        <v>2372.7599999999998</v>
      </c>
      <c r="Y15" s="5">
        <f t="shared" si="17"/>
        <v>3.9545999999999997</v>
      </c>
      <c r="Z15" s="239">
        <f t="shared" si="18"/>
        <v>4555.6042459319024</v>
      </c>
      <c r="AA15" s="239">
        <f t="shared" si="4"/>
        <v>1024.5996967191497</v>
      </c>
      <c r="AB15" s="239">
        <f t="shared" si="0"/>
        <v>2111.0043821338713</v>
      </c>
      <c r="AC15" s="239">
        <f t="shared" si="1"/>
        <v>562.9345019023657</v>
      </c>
      <c r="AD15" s="239">
        <f t="shared" si="5"/>
        <v>6.1642309679256444</v>
      </c>
      <c r="AE15" s="240">
        <f t="shared" si="6"/>
        <v>2.2096309679256447</v>
      </c>
    </row>
    <row r="16" spans="1:31" x14ac:dyDescent="0.25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456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26200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1403.5714285714287</v>
      </c>
      <c r="R16" s="7">
        <f t="shared" si="10"/>
        <v>2.3392857142857144</v>
      </c>
      <c r="S16" s="2">
        <f t="shared" si="11"/>
        <v>5240</v>
      </c>
      <c r="T16" s="2">
        <f t="shared" si="12"/>
        <v>1497.1428571428571</v>
      </c>
      <c r="U16" s="2">
        <f t="shared" si="13"/>
        <v>15720</v>
      </c>
      <c r="V16" s="6">
        <f t="shared" si="14"/>
        <v>1414.8</v>
      </c>
      <c r="W16" s="6">
        <f t="shared" si="15"/>
        <v>377.28000000000003</v>
      </c>
      <c r="X16" s="6">
        <f t="shared" si="16"/>
        <v>3289.2228571428573</v>
      </c>
      <c r="Y16" s="5">
        <f t="shared" si="17"/>
        <v>5.4820380952380958</v>
      </c>
      <c r="Z16" s="239">
        <f t="shared" si="18"/>
        <v>6315.1762562653885</v>
      </c>
      <c r="AA16" s="239">
        <f t="shared" si="4"/>
        <v>1420.3445531239008</v>
      </c>
      <c r="AB16" s="239">
        <f t="shared" si="0"/>
        <v>2926.3658630638847</v>
      </c>
      <c r="AC16" s="239">
        <f t="shared" si="1"/>
        <v>780.36423015036939</v>
      </c>
      <c r="AD16" s="239">
        <f t="shared" si="5"/>
        <v>8.5451244105635915</v>
      </c>
      <c r="AE16" s="240">
        <f t="shared" si="6"/>
        <v>3.0630863153254957</v>
      </c>
    </row>
    <row r="17" spans="1:31" x14ac:dyDescent="0.25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456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43400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2325</v>
      </c>
      <c r="R17" s="7">
        <f t="shared" si="10"/>
        <v>3.875</v>
      </c>
      <c r="S17" s="2">
        <f t="shared" si="11"/>
        <v>8680</v>
      </c>
      <c r="T17" s="2">
        <f t="shared" si="12"/>
        <v>2480</v>
      </c>
      <c r="U17" s="2">
        <f t="shared" si="13"/>
        <v>26040</v>
      </c>
      <c r="V17" s="6">
        <f t="shared" si="14"/>
        <v>2343.6</v>
      </c>
      <c r="W17" s="6">
        <f t="shared" si="15"/>
        <v>624.96</v>
      </c>
      <c r="X17" s="6">
        <f t="shared" si="16"/>
        <v>5448.56</v>
      </c>
      <c r="Y17" s="5">
        <f t="shared" si="17"/>
        <v>9.0809333333333342</v>
      </c>
      <c r="Z17" s="239">
        <f t="shared" si="18"/>
        <v>10461.017157325108</v>
      </c>
      <c r="AA17" s="239">
        <f t="shared" si="4"/>
        <v>2352.7844887624924</v>
      </c>
      <c r="AB17" s="239">
        <f t="shared" si="0"/>
        <v>4847.4915441592593</v>
      </c>
      <c r="AC17" s="239">
        <f t="shared" si="1"/>
        <v>1292.6644117758026</v>
      </c>
      <c r="AD17" s="239">
        <f t="shared" si="5"/>
        <v>14.154900741162592</v>
      </c>
      <c r="AE17" s="240">
        <f t="shared" si="6"/>
        <v>5.073967407829258</v>
      </c>
    </row>
    <row r="18" spans="1:31" x14ac:dyDescent="0.25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456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47900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2566.0714285714284</v>
      </c>
      <c r="R18" s="7">
        <f t="shared" si="10"/>
        <v>4.2767857142857144</v>
      </c>
      <c r="S18" s="2">
        <f t="shared" si="11"/>
        <v>9580</v>
      </c>
      <c r="T18" s="2">
        <f t="shared" si="12"/>
        <v>2737.1428571428573</v>
      </c>
      <c r="U18" s="2">
        <f t="shared" si="13"/>
        <v>28740</v>
      </c>
      <c r="V18" s="6">
        <f t="shared" si="14"/>
        <v>2586.6</v>
      </c>
      <c r="W18" s="6">
        <f t="shared" si="15"/>
        <v>689.76</v>
      </c>
      <c r="X18" s="6">
        <f t="shared" si="16"/>
        <v>6013.5028571428575</v>
      </c>
      <c r="Y18" s="5">
        <f t="shared" si="17"/>
        <v>10.022504761904763</v>
      </c>
      <c r="Z18" s="239">
        <f t="shared" si="18"/>
        <v>11545.684834927943</v>
      </c>
      <c r="AA18" s="239">
        <f t="shared" si="4"/>
        <v>2596.7367975051466</v>
      </c>
      <c r="AB18" s="239">
        <f t="shared" si="0"/>
        <v>5350.1116351435148</v>
      </c>
      <c r="AC18" s="239">
        <f t="shared" si="1"/>
        <v>1426.6964360382708</v>
      </c>
      <c r="AD18" s="239">
        <f t="shared" si="5"/>
        <v>15.622574781144886</v>
      </c>
      <c r="AE18" s="240">
        <f t="shared" si="6"/>
        <v>5.6000700192401229</v>
      </c>
    </row>
    <row r="19" spans="1:31" x14ac:dyDescent="0.25">
      <c r="A19" s="1">
        <v>2</v>
      </c>
      <c r="B19" s="1" t="str">
        <f t="shared" si="7"/>
        <v>0.16, Tractor (60-89 hp) 2WD 75</v>
      </c>
      <c r="C19" s="164">
        <v>0.16</v>
      </c>
      <c r="D19" s="160" t="s">
        <v>456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35000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1875</v>
      </c>
      <c r="R19" s="7">
        <f t="shared" si="10"/>
        <v>3.125</v>
      </c>
      <c r="S19" s="2">
        <f t="shared" si="11"/>
        <v>7000</v>
      </c>
      <c r="T19" s="2">
        <f t="shared" si="12"/>
        <v>2000</v>
      </c>
      <c r="U19" s="2">
        <f t="shared" si="13"/>
        <v>21000</v>
      </c>
      <c r="V19" s="6">
        <f t="shared" si="14"/>
        <v>1890</v>
      </c>
      <c r="W19" s="6">
        <f t="shared" si="15"/>
        <v>504</v>
      </c>
      <c r="X19" s="6">
        <f t="shared" si="16"/>
        <v>4394</v>
      </c>
      <c r="Y19" s="5">
        <f t="shared" si="17"/>
        <v>7.3233333333333333</v>
      </c>
      <c r="Z19" s="239">
        <f t="shared" si="18"/>
        <v>8436.304159133153</v>
      </c>
      <c r="AA19" s="239">
        <f t="shared" si="4"/>
        <v>1897.4068457762035</v>
      </c>
      <c r="AB19" s="239">
        <f t="shared" si="0"/>
        <v>3909.2673743219839</v>
      </c>
      <c r="AC19" s="239">
        <f t="shared" si="1"/>
        <v>1042.4712998191958</v>
      </c>
      <c r="AD19" s="239">
        <f t="shared" si="5"/>
        <v>11.41524253319564</v>
      </c>
      <c r="AE19" s="240">
        <f t="shared" si="6"/>
        <v>4.0919091998623065</v>
      </c>
    </row>
    <row r="20" spans="1:31" x14ac:dyDescent="0.25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456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39600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2121.4285714285716</v>
      </c>
      <c r="R20" s="7">
        <f t="shared" si="10"/>
        <v>3.535714285714286</v>
      </c>
      <c r="S20" s="2">
        <f t="shared" si="11"/>
        <v>7920</v>
      </c>
      <c r="T20" s="2">
        <f t="shared" si="12"/>
        <v>2262.8571428571427</v>
      </c>
      <c r="U20" s="2">
        <f t="shared" si="13"/>
        <v>23760</v>
      </c>
      <c r="V20" s="6">
        <f t="shared" si="14"/>
        <v>2138.4</v>
      </c>
      <c r="W20" s="6">
        <f t="shared" si="15"/>
        <v>570.24</v>
      </c>
      <c r="X20" s="6">
        <f t="shared" si="16"/>
        <v>4971.4971428571425</v>
      </c>
      <c r="Y20" s="5">
        <f t="shared" si="17"/>
        <v>8.2858285714285707</v>
      </c>
      <c r="Z20" s="239">
        <f t="shared" si="18"/>
        <v>9545.0755629049381</v>
      </c>
      <c r="AA20" s="239">
        <f t="shared" si="4"/>
        <v>2146.7803169353615</v>
      </c>
      <c r="AB20" s="239">
        <f t="shared" si="0"/>
        <v>4423.056800661444</v>
      </c>
      <c r="AC20" s="239">
        <f t="shared" si="1"/>
        <v>1179.4818135097184</v>
      </c>
      <c r="AD20" s="239">
        <f t="shared" si="5"/>
        <v>12.915531551844207</v>
      </c>
      <c r="AE20" s="240">
        <f t="shared" si="6"/>
        <v>4.6297029804156367</v>
      </c>
    </row>
    <row r="21" spans="1:31" x14ac:dyDescent="0.25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456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63100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2704.2857142857142</v>
      </c>
      <c r="R21" s="7">
        <f t="shared" si="10"/>
        <v>4.5071428571428571</v>
      </c>
      <c r="S21" s="2">
        <f t="shared" si="11"/>
        <v>12620</v>
      </c>
      <c r="T21" s="2">
        <f t="shared" si="12"/>
        <v>3605.7142857142858</v>
      </c>
      <c r="U21" s="2">
        <f t="shared" si="13"/>
        <v>37860</v>
      </c>
      <c r="V21" s="6">
        <f t="shared" si="14"/>
        <v>3407.4</v>
      </c>
      <c r="W21" s="6">
        <f t="shared" si="15"/>
        <v>908.64</v>
      </c>
      <c r="X21" s="6">
        <f t="shared" si="16"/>
        <v>7921.7542857142862</v>
      </c>
      <c r="Y21" s="5">
        <f t="shared" si="17"/>
        <v>13.20292380952381</v>
      </c>
      <c r="Z21" s="239">
        <f>((0.942-0.1*(L21^0.5)-0.0008*(M21^0.5))^2)*H21</f>
        <v>18965.669240717692</v>
      </c>
      <c r="AA21" s="239">
        <f t="shared" si="4"/>
        <v>3152.4521970915935</v>
      </c>
      <c r="AB21" s="239">
        <f t="shared" si="0"/>
        <v>7385.9102316645913</v>
      </c>
      <c r="AC21" s="239">
        <f t="shared" si="1"/>
        <v>1969.5760617772246</v>
      </c>
      <c r="AD21" s="239">
        <f t="shared" si="5"/>
        <v>20.846564150889016</v>
      </c>
      <c r="AE21" s="240">
        <f t="shared" si="6"/>
        <v>7.6436403413652059</v>
      </c>
    </row>
    <row r="22" spans="1:31" x14ac:dyDescent="0.25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456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74400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3188.5714285714284</v>
      </c>
      <c r="R22" s="7">
        <f t="shared" si="10"/>
        <v>5.3142857142857141</v>
      </c>
      <c r="S22" s="2">
        <f t="shared" si="11"/>
        <v>14880</v>
      </c>
      <c r="T22" s="2">
        <f t="shared" si="12"/>
        <v>4251.4285714285716</v>
      </c>
      <c r="U22" s="2">
        <f t="shared" si="13"/>
        <v>44640</v>
      </c>
      <c r="V22" s="6">
        <f t="shared" si="14"/>
        <v>4017.6</v>
      </c>
      <c r="W22" s="6">
        <f t="shared" si="15"/>
        <v>1071.3600000000001</v>
      </c>
      <c r="X22" s="6">
        <f t="shared" si="16"/>
        <v>9340.3885714285716</v>
      </c>
      <c r="Y22" s="5">
        <f t="shared" si="17"/>
        <v>15.567314285714286</v>
      </c>
      <c r="Z22" s="239">
        <f t="shared" ref="Z22:Z28" si="19">((0.942-0.1*(L22^0.5)-0.0008*(M22^0.5))^2)*H22</f>
        <v>22362.056917740039</v>
      </c>
      <c r="AA22" s="239">
        <f t="shared" si="4"/>
        <v>3716.9959344471399</v>
      </c>
      <c r="AB22" s="239">
        <f t="shared" si="0"/>
        <v>8708.5851225966035</v>
      </c>
      <c r="AC22" s="239">
        <f t="shared" si="1"/>
        <v>2322.289366025761</v>
      </c>
      <c r="AD22" s="239">
        <f t="shared" si="5"/>
        <v>24.579784038449173</v>
      </c>
      <c r="AE22" s="240">
        <f t="shared" si="6"/>
        <v>9.0124697527348872</v>
      </c>
    </row>
    <row r="23" spans="1:31" x14ac:dyDescent="0.25">
      <c r="A23" s="1">
        <v>3</v>
      </c>
      <c r="B23" s="1" t="str">
        <f t="shared" si="7"/>
        <v>0.2, Tractor (90-119 hp) 2WD 105</v>
      </c>
      <c r="C23" s="164">
        <v>0.2</v>
      </c>
      <c r="D23" s="160" t="s">
        <v>456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54300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2327.1428571428573</v>
      </c>
      <c r="R23" s="7">
        <f t="shared" si="10"/>
        <v>3.878571428571429</v>
      </c>
      <c r="S23" s="2">
        <f t="shared" si="11"/>
        <v>10860</v>
      </c>
      <c r="T23" s="2">
        <f t="shared" si="12"/>
        <v>3102.8571428571427</v>
      </c>
      <c r="U23" s="2">
        <f t="shared" si="13"/>
        <v>32580</v>
      </c>
      <c r="V23" s="6">
        <f t="shared" si="14"/>
        <v>2932.2</v>
      </c>
      <c r="W23" s="6">
        <f t="shared" si="15"/>
        <v>781.92000000000007</v>
      </c>
      <c r="X23" s="6">
        <f t="shared" si="16"/>
        <v>6816.9771428571421</v>
      </c>
      <c r="Y23" s="5">
        <f t="shared" si="17"/>
        <v>11.36162857142857</v>
      </c>
      <c r="Z23" s="239">
        <f t="shared" si="19"/>
        <v>16320.694766576398</v>
      </c>
      <c r="AA23" s="239">
        <f t="shared" si="4"/>
        <v>2712.8075166731142</v>
      </c>
      <c r="AB23" s="239">
        <f t="shared" si="0"/>
        <v>6355.8625289918764</v>
      </c>
      <c r="AC23" s="239">
        <f t="shared" si="1"/>
        <v>1694.8966743978337</v>
      </c>
      <c r="AD23" s="239">
        <f t="shared" si="5"/>
        <v>17.939277866771373</v>
      </c>
      <c r="AE23" s="240">
        <f t="shared" si="6"/>
        <v>6.5776492953428036</v>
      </c>
    </row>
    <row r="24" spans="1:31" x14ac:dyDescent="0.25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456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56900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2438.5714285714284</v>
      </c>
      <c r="R24" s="7">
        <f t="shared" si="10"/>
        <v>4.0642857142857141</v>
      </c>
      <c r="S24" s="2">
        <f t="shared" si="11"/>
        <v>11380</v>
      </c>
      <c r="T24" s="2">
        <f t="shared" si="12"/>
        <v>3251.4285714285716</v>
      </c>
      <c r="U24" s="2">
        <f t="shared" si="13"/>
        <v>34140</v>
      </c>
      <c r="V24" s="6">
        <f t="shared" si="14"/>
        <v>3072.6</v>
      </c>
      <c r="W24" s="6">
        <f t="shared" si="15"/>
        <v>819.36</v>
      </c>
      <c r="X24" s="6">
        <f t="shared" si="16"/>
        <v>7143.3885714285707</v>
      </c>
      <c r="Y24" s="5">
        <f t="shared" si="17"/>
        <v>11.905647619047619</v>
      </c>
      <c r="Z24" s="239">
        <f t="shared" si="19"/>
        <v>17102.164497572692</v>
      </c>
      <c r="AA24" s="239">
        <f t="shared" si="4"/>
        <v>2842.7025358876645</v>
      </c>
      <c r="AB24" s="239">
        <f t="shared" si="0"/>
        <v>6660.1948047815422</v>
      </c>
      <c r="AC24" s="239">
        <f t="shared" si="1"/>
        <v>1776.0519479417446</v>
      </c>
      <c r="AD24" s="239">
        <f t="shared" si="5"/>
        <v>18.798248814351584</v>
      </c>
      <c r="AE24" s="240">
        <f t="shared" si="6"/>
        <v>6.8926011953039659</v>
      </c>
    </row>
    <row r="25" spans="1:31" x14ac:dyDescent="0.25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456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96300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4127.1428571428569</v>
      </c>
      <c r="R25" s="7">
        <f t="shared" si="10"/>
        <v>6.8785714285714281</v>
      </c>
      <c r="S25" s="2">
        <f t="shared" si="11"/>
        <v>19260</v>
      </c>
      <c r="T25" s="2">
        <f t="shared" si="12"/>
        <v>5502.8571428571431</v>
      </c>
      <c r="U25" s="2">
        <f t="shared" si="13"/>
        <v>57780</v>
      </c>
      <c r="V25" s="6">
        <f t="shared" si="14"/>
        <v>5200.2</v>
      </c>
      <c r="W25" s="6">
        <f t="shared" si="15"/>
        <v>1386.72</v>
      </c>
      <c r="X25" s="6">
        <f t="shared" si="16"/>
        <v>12089.777142857141</v>
      </c>
      <c r="Y25" s="5">
        <f t="shared" si="17"/>
        <v>20.149628571428568</v>
      </c>
      <c r="Z25" s="239">
        <f t="shared" si="19"/>
        <v>28944.436574978034</v>
      </c>
      <c r="AA25" s="239">
        <f t="shared" si="4"/>
        <v>4811.1116732158553</v>
      </c>
      <c r="AB25" s="239">
        <f t="shared" si="0"/>
        <v>11271.999291748021</v>
      </c>
      <c r="AC25" s="239">
        <f t="shared" si="1"/>
        <v>3005.8664777994727</v>
      </c>
      <c r="AD25" s="239">
        <f t="shared" si="5"/>
        <v>31.814962404605581</v>
      </c>
      <c r="AE25" s="240">
        <f t="shared" si="6"/>
        <v>11.665333833177012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456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</row>
    <row r="27" spans="1:31" x14ac:dyDescent="0.25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456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127000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5442.8571428571431</v>
      </c>
      <c r="R27" s="7">
        <f t="shared" si="10"/>
        <v>9.0714285714285712</v>
      </c>
      <c r="S27" s="2">
        <f t="shared" si="11"/>
        <v>25400</v>
      </c>
      <c r="T27" s="2">
        <f t="shared" si="12"/>
        <v>7257.1428571428569</v>
      </c>
      <c r="U27" s="2">
        <f t="shared" si="13"/>
        <v>76200</v>
      </c>
      <c r="V27" s="6">
        <f t="shared" si="14"/>
        <v>6858</v>
      </c>
      <c r="W27" s="6">
        <f t="shared" si="15"/>
        <v>1828.8</v>
      </c>
      <c r="X27" s="6">
        <f t="shared" si="16"/>
        <v>15943.942857142856</v>
      </c>
      <c r="Y27" s="5">
        <f t="shared" si="17"/>
        <v>26.573238095238093</v>
      </c>
      <c r="Z27" s="239">
        <f t="shared" si="19"/>
        <v>38171.790706357322</v>
      </c>
      <c r="AA27" s="239">
        <f t="shared" si="4"/>
        <v>6344.8720924030486</v>
      </c>
      <c r="AB27" s="239">
        <f t="shared" si="0"/>
        <v>14865.461163572159</v>
      </c>
      <c r="AC27" s="239">
        <f t="shared" si="1"/>
        <v>3964.1229769525762</v>
      </c>
      <c r="AD27" s="239">
        <f t="shared" si="5"/>
        <v>41.957427054879638</v>
      </c>
      <c r="AE27" s="240">
        <f t="shared" si="6"/>
        <v>15.384188959641545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456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9">
        <f t="shared" si="19"/>
        <v>42980.835204796043</v>
      </c>
      <c r="AA28" s="239">
        <f t="shared" si="4"/>
        <v>7144.2260568002821</v>
      </c>
      <c r="AB28" s="239">
        <f t="shared" si="0"/>
        <v>16738.275168431643</v>
      </c>
      <c r="AC28" s="239">
        <f t="shared" si="1"/>
        <v>4463.5400449151057</v>
      </c>
      <c r="AD28" s="239">
        <f t="shared" si="5"/>
        <v>47.243402116911717</v>
      </c>
      <c r="AE28" s="240">
        <f t="shared" si="6"/>
        <v>17.322354497864094</v>
      </c>
    </row>
    <row r="29" spans="1:31" x14ac:dyDescent="0.25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456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156000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6685.7142857142853</v>
      </c>
      <c r="R29" s="7">
        <f t="shared" si="10"/>
        <v>11.142857142857142</v>
      </c>
      <c r="S29" s="2">
        <f t="shared" si="11"/>
        <v>31200</v>
      </c>
      <c r="T29" s="2">
        <f t="shared" si="12"/>
        <v>8914.2857142857138</v>
      </c>
      <c r="U29" s="2">
        <f t="shared" si="13"/>
        <v>93600</v>
      </c>
      <c r="V29" s="6">
        <f t="shared" si="14"/>
        <v>8424</v>
      </c>
      <c r="W29" s="6">
        <f t="shared" si="15"/>
        <v>2246.4</v>
      </c>
      <c r="X29" s="6">
        <f t="shared" si="16"/>
        <v>19584.685714285715</v>
      </c>
      <c r="Y29" s="5">
        <f t="shared" si="17"/>
        <v>32.64114285714286</v>
      </c>
      <c r="Z29" s="239">
        <f>((0.976-0.119*(L29^0.5)-0.0019*(M29^0.5))^2)*H29</f>
        <v>36574.516359559282</v>
      </c>
      <c r="AA29" s="239">
        <f t="shared" si="4"/>
        <v>8530.3916886029074</v>
      </c>
      <c r="AB29" s="239">
        <f t="shared" si="0"/>
        <v>17331.706472360336</v>
      </c>
      <c r="AC29" s="239">
        <f t="shared" si="1"/>
        <v>4621.7883926294235</v>
      </c>
      <c r="AD29" s="239">
        <f t="shared" si="5"/>
        <v>50.806477589321112</v>
      </c>
      <c r="AE29" s="240">
        <f t="shared" si="6"/>
        <v>18.165334732178252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456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156000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6685.7142857142853</v>
      </c>
      <c r="R30" s="7">
        <f t="shared" si="10"/>
        <v>11.142857142857142</v>
      </c>
      <c r="S30" s="2">
        <f t="shared" si="11"/>
        <v>31200</v>
      </c>
      <c r="T30" s="2">
        <f t="shared" si="12"/>
        <v>8914.2857142857138</v>
      </c>
      <c r="U30" s="2">
        <f t="shared" si="13"/>
        <v>93600</v>
      </c>
      <c r="V30" s="6">
        <f t="shared" si="14"/>
        <v>8424</v>
      </c>
      <c r="W30" s="6">
        <f t="shared" si="15"/>
        <v>2246.4</v>
      </c>
      <c r="X30" s="6">
        <f t="shared" si="16"/>
        <v>19584.685714285715</v>
      </c>
      <c r="Y30" s="5">
        <f t="shared" si="17"/>
        <v>32.64114285714286</v>
      </c>
      <c r="Z30" s="239">
        <f t="shared" ref="Z30:Z40" si="20">((0.976-0.119*(L30^0.5)-0.0019*(M30^0.5))^2)*H30</f>
        <v>36574.516359559282</v>
      </c>
      <c r="AA30" s="239">
        <f t="shared" si="4"/>
        <v>8530.3916886029074</v>
      </c>
      <c r="AB30" s="239">
        <f t="shared" si="0"/>
        <v>17331.706472360336</v>
      </c>
      <c r="AC30" s="239">
        <f t="shared" si="1"/>
        <v>4621.7883926294235</v>
      </c>
      <c r="AD30" s="239">
        <f t="shared" si="5"/>
        <v>50.806477589321112</v>
      </c>
      <c r="AE30" s="240">
        <f t="shared" si="6"/>
        <v>18.165334732178252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456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167000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7157.1428571428569</v>
      </c>
      <c r="R31" s="7">
        <f t="shared" si="10"/>
        <v>11.928571428571429</v>
      </c>
      <c r="S31" s="2">
        <f t="shared" si="11"/>
        <v>33400</v>
      </c>
      <c r="T31" s="2">
        <f t="shared" si="12"/>
        <v>9542.8571428571431</v>
      </c>
      <c r="U31" s="2">
        <f t="shared" si="13"/>
        <v>100200</v>
      </c>
      <c r="V31" s="6">
        <f>U31*intir</f>
        <v>9018</v>
      </c>
      <c r="W31" s="6">
        <f t="shared" si="15"/>
        <v>2404.8000000000002</v>
      </c>
      <c r="X31" s="6">
        <f t="shared" si="16"/>
        <v>20965.657142857144</v>
      </c>
      <c r="Y31" s="5">
        <f t="shared" si="17"/>
        <v>34.942761904761909</v>
      </c>
      <c r="Z31" s="239">
        <f t="shared" si="20"/>
        <v>39153.488666964106</v>
      </c>
      <c r="AA31" s="239">
        <f t="shared" si="4"/>
        <v>9131.893666645421</v>
      </c>
      <c r="AB31" s="239">
        <f t="shared" si="0"/>
        <v>18553.813980026771</v>
      </c>
      <c r="AC31" s="239">
        <f t="shared" si="1"/>
        <v>4947.6837280071386</v>
      </c>
      <c r="AD31" s="239">
        <f t="shared" si="5"/>
        <v>54.388985624465548</v>
      </c>
      <c r="AE31" s="240">
        <f t="shared" si="6"/>
        <v>19.446223719703639</v>
      </c>
    </row>
    <row r="32" spans="1:31" x14ac:dyDescent="0.25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456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226000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9685.7142857142862</v>
      </c>
      <c r="R32" s="7">
        <f t="shared" si="10"/>
        <v>16.142857142857142</v>
      </c>
      <c r="S32" s="2">
        <f t="shared" si="11"/>
        <v>45200</v>
      </c>
      <c r="T32" s="2">
        <f t="shared" si="12"/>
        <v>12914.285714285714</v>
      </c>
      <c r="U32" s="2">
        <f t="shared" si="13"/>
        <v>135600</v>
      </c>
      <c r="V32" s="6">
        <f t="shared" si="14"/>
        <v>12204</v>
      </c>
      <c r="W32" s="6">
        <f t="shared" si="15"/>
        <v>3254.4</v>
      </c>
      <c r="X32" s="6">
        <f t="shared" si="16"/>
        <v>28372.685714285715</v>
      </c>
      <c r="Y32" s="5">
        <f t="shared" si="17"/>
        <v>47.287809523809528</v>
      </c>
      <c r="Z32" s="239">
        <f t="shared" si="20"/>
        <v>52986.158315771783</v>
      </c>
      <c r="AA32" s="239">
        <f t="shared" si="4"/>
        <v>12358.131548873444</v>
      </c>
      <c r="AB32" s="239">
        <f t="shared" si="0"/>
        <v>25108.75424841946</v>
      </c>
      <c r="AC32" s="239">
        <f t="shared" si="1"/>
        <v>6695.667799578523</v>
      </c>
      <c r="AD32" s="239">
        <f t="shared" si="5"/>
        <v>73.604255994785703</v>
      </c>
      <c r="AE32" s="240">
        <f t="shared" si="6"/>
        <v>26.316446470976175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456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</row>
    <row r="34" spans="1:31" x14ac:dyDescent="0.25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456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277000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11871.428571428571</v>
      </c>
      <c r="R34" s="7">
        <f t="shared" si="10"/>
        <v>19.785714285714285</v>
      </c>
      <c r="S34" s="2">
        <f t="shared" si="11"/>
        <v>55400</v>
      </c>
      <c r="T34" s="2">
        <f t="shared" si="12"/>
        <v>15828.571428571429</v>
      </c>
      <c r="U34" s="2">
        <f t="shared" si="13"/>
        <v>166200</v>
      </c>
      <c r="V34" s="6">
        <f t="shared" si="14"/>
        <v>14958</v>
      </c>
      <c r="W34" s="6">
        <f t="shared" si="15"/>
        <v>3988.8</v>
      </c>
      <c r="X34" s="6">
        <f t="shared" si="16"/>
        <v>34775.37142857143</v>
      </c>
      <c r="Y34" s="5">
        <f t="shared" si="17"/>
        <v>57.958952380952383</v>
      </c>
      <c r="Z34" s="239">
        <f t="shared" si="20"/>
        <v>64943.211741012317</v>
      </c>
      <c r="AA34" s="239">
        <f t="shared" si="4"/>
        <v>15146.913447070549</v>
      </c>
      <c r="AB34" s="239">
        <f t="shared" si="0"/>
        <v>30774.889056691103</v>
      </c>
      <c r="AC34" s="239">
        <f t="shared" si="1"/>
        <v>8206.6370817842944</v>
      </c>
      <c r="AD34" s="239">
        <f t="shared" si="5"/>
        <v>90.214065975909904</v>
      </c>
      <c r="AE34" s="240">
        <f t="shared" si="6"/>
        <v>32.255113594957521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456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281000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12042.857142857143</v>
      </c>
      <c r="R35" s="7">
        <f t="shared" si="10"/>
        <v>20.071428571428573</v>
      </c>
      <c r="S35" s="2">
        <f t="shared" si="11"/>
        <v>56200</v>
      </c>
      <c r="T35" s="2">
        <f t="shared" si="12"/>
        <v>16057.142857142857</v>
      </c>
      <c r="U35" s="2">
        <f t="shared" si="13"/>
        <v>168600</v>
      </c>
      <c r="V35" s="6">
        <f t="shared" si="14"/>
        <v>15174</v>
      </c>
      <c r="W35" s="6">
        <f t="shared" si="15"/>
        <v>4046.4</v>
      </c>
      <c r="X35" s="6">
        <f t="shared" si="16"/>
        <v>35277.542857142857</v>
      </c>
      <c r="Y35" s="5">
        <f t="shared" si="17"/>
        <v>58.795904761904758</v>
      </c>
      <c r="Z35" s="239">
        <f t="shared" si="20"/>
        <v>65881.019852795886</v>
      </c>
      <c r="AA35" s="239">
        <f t="shared" si="4"/>
        <v>15365.64143908601</v>
      </c>
      <c r="AB35" s="239">
        <f t="shared" si="0"/>
        <v>31219.291786751626</v>
      </c>
      <c r="AC35" s="239">
        <f t="shared" si="1"/>
        <v>8325.1444764671014</v>
      </c>
      <c r="AD35" s="239">
        <f t="shared" si="5"/>
        <v>91.516796170507902</v>
      </c>
      <c r="AE35" s="240">
        <f t="shared" si="6"/>
        <v>32.720891408603144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456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271000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11614.285714285714</v>
      </c>
      <c r="R36" s="7">
        <f t="shared" si="10"/>
        <v>19.357142857142858</v>
      </c>
      <c r="S36" s="2">
        <f t="shared" si="11"/>
        <v>54200</v>
      </c>
      <c r="T36" s="2">
        <f t="shared" si="12"/>
        <v>15485.714285714286</v>
      </c>
      <c r="U36" s="2">
        <f t="shared" si="13"/>
        <v>162600</v>
      </c>
      <c r="V36" s="6">
        <f t="shared" si="14"/>
        <v>14634</v>
      </c>
      <c r="W36" s="6">
        <f t="shared" si="15"/>
        <v>3902.4</v>
      </c>
      <c r="X36" s="6">
        <f t="shared" si="16"/>
        <v>34022.114285714284</v>
      </c>
      <c r="Y36" s="5">
        <f t="shared" si="17"/>
        <v>56.703523809523809</v>
      </c>
      <c r="Z36" s="239">
        <f t="shared" si="20"/>
        <v>63536.499573336958</v>
      </c>
      <c r="AA36" s="239">
        <f t="shared" si="4"/>
        <v>14818.82145904736</v>
      </c>
      <c r="AB36" s="239">
        <f t="shared" si="0"/>
        <v>30108.284961600326</v>
      </c>
      <c r="AC36" s="239">
        <f t="shared" si="1"/>
        <v>8028.8759897600876</v>
      </c>
      <c r="AD36" s="239">
        <f t="shared" si="5"/>
        <v>88.25997068401297</v>
      </c>
      <c r="AE36" s="240">
        <f t="shared" si="6"/>
        <v>31.556446874489161</v>
      </c>
    </row>
    <row r="37" spans="1:31" x14ac:dyDescent="0.25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456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313000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13414.285714285714</v>
      </c>
      <c r="R37" s="7">
        <f t="shared" si="10"/>
        <v>22.357142857142858</v>
      </c>
      <c r="S37" s="2">
        <f t="shared" si="11"/>
        <v>62600</v>
      </c>
      <c r="T37" s="2">
        <f t="shared" si="12"/>
        <v>17885.714285714286</v>
      </c>
      <c r="U37" s="2">
        <f t="shared" si="13"/>
        <v>187800</v>
      </c>
      <c r="V37" s="6">
        <f t="shared" si="14"/>
        <v>16902</v>
      </c>
      <c r="W37" s="6">
        <f t="shared" si="15"/>
        <v>4507.2</v>
      </c>
      <c r="X37" s="6">
        <f t="shared" si="16"/>
        <v>39294.914285714287</v>
      </c>
      <c r="Y37" s="5">
        <f t="shared" si="17"/>
        <v>65.491523809523812</v>
      </c>
      <c r="Z37" s="239">
        <f t="shared" si="20"/>
        <v>73383.48474706446</v>
      </c>
      <c r="AA37" s="239">
        <f t="shared" si="4"/>
        <v>17115.465375209682</v>
      </c>
      <c r="AB37" s="239">
        <f t="shared" si="0"/>
        <v>34774.5136272358</v>
      </c>
      <c r="AC37" s="239">
        <f t="shared" si="1"/>
        <v>9273.2036339295482</v>
      </c>
      <c r="AD37" s="239">
        <f t="shared" si="5"/>
        <v>101.93863772729172</v>
      </c>
      <c r="AE37" s="240">
        <f t="shared" si="6"/>
        <v>36.447113917767908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456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364000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15600</v>
      </c>
      <c r="R38" s="7">
        <f t="shared" si="10"/>
        <v>26</v>
      </c>
      <c r="S38" s="2">
        <f t="shared" si="11"/>
        <v>72800</v>
      </c>
      <c r="T38" s="2">
        <f t="shared" si="12"/>
        <v>20800</v>
      </c>
      <c r="U38" s="2">
        <f t="shared" si="13"/>
        <v>218400</v>
      </c>
      <c r="V38" s="6">
        <f t="shared" si="14"/>
        <v>19656</v>
      </c>
      <c r="W38" s="6">
        <f t="shared" si="15"/>
        <v>5241.6000000000004</v>
      </c>
      <c r="X38" s="6">
        <f t="shared" si="16"/>
        <v>45697.599999999999</v>
      </c>
      <c r="Y38" s="5">
        <f t="shared" si="17"/>
        <v>76.162666666666667</v>
      </c>
      <c r="Z38" s="239">
        <f t="shared" si="20"/>
        <v>85340.538172304994</v>
      </c>
      <c r="AA38" s="239">
        <f t="shared" si="4"/>
        <v>19904.247273406789</v>
      </c>
      <c r="AB38" s="239">
        <f t="shared" si="0"/>
        <v>40440.64843550745</v>
      </c>
      <c r="AC38" s="239">
        <f t="shared" si="1"/>
        <v>10784.17291613532</v>
      </c>
      <c r="AD38" s="239">
        <f t="shared" si="5"/>
        <v>118.54844770841592</v>
      </c>
      <c r="AE38" s="240">
        <f t="shared" si="6"/>
        <v>42.385781041749254</v>
      </c>
    </row>
    <row r="39" spans="1:31" x14ac:dyDescent="0.25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456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399000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17100</v>
      </c>
      <c r="R39" s="7">
        <f t="shared" si="10"/>
        <v>28.5</v>
      </c>
      <c r="S39" s="2">
        <f t="shared" si="11"/>
        <v>79800</v>
      </c>
      <c r="T39" s="2">
        <f t="shared" si="12"/>
        <v>22800</v>
      </c>
      <c r="U39" s="2">
        <f t="shared" si="13"/>
        <v>239400</v>
      </c>
      <c r="V39" s="6">
        <f t="shared" si="14"/>
        <v>21546</v>
      </c>
      <c r="W39" s="6">
        <f t="shared" si="15"/>
        <v>5745.6</v>
      </c>
      <c r="X39" s="6">
        <f t="shared" si="16"/>
        <v>50091.6</v>
      </c>
      <c r="Y39" s="5">
        <f t="shared" si="17"/>
        <v>83.486000000000004</v>
      </c>
      <c r="Z39" s="239">
        <f t="shared" si="20"/>
        <v>93546.359150411241</v>
      </c>
      <c r="AA39" s="239">
        <f t="shared" si="4"/>
        <v>21818.117203542057</v>
      </c>
      <c r="AB39" s="239">
        <f t="shared" si="0"/>
        <v>44329.172323537008</v>
      </c>
      <c r="AC39" s="239">
        <f t="shared" si="1"/>
        <v>11821.112619609868</v>
      </c>
      <c r="AD39" s="239">
        <f t="shared" si="5"/>
        <v>129.9473369111482</v>
      </c>
      <c r="AE39" s="240">
        <f t="shared" si="6"/>
        <v>46.461336911148194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456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361000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15471.428571428571</v>
      </c>
      <c r="R40" s="7">
        <f t="shared" si="10"/>
        <v>25.785714285714285</v>
      </c>
      <c r="S40" s="2">
        <f t="shared" si="11"/>
        <v>72200</v>
      </c>
      <c r="T40" s="2">
        <f t="shared" si="12"/>
        <v>20628.571428571428</v>
      </c>
      <c r="U40" s="2">
        <f t="shared" si="13"/>
        <v>216600</v>
      </c>
      <c r="V40" s="6">
        <f t="shared" si="14"/>
        <v>19494</v>
      </c>
      <c r="W40" s="6">
        <f t="shared" si="15"/>
        <v>5198.4000000000005</v>
      </c>
      <c r="X40" s="6">
        <f t="shared" si="16"/>
        <v>45320.971428571429</v>
      </c>
      <c r="Y40" s="5">
        <f t="shared" si="17"/>
        <v>75.534952380952376</v>
      </c>
      <c r="Z40" s="239">
        <f t="shared" si="20"/>
        <v>84637.182088467322</v>
      </c>
      <c r="AA40" s="239">
        <f t="shared" si="4"/>
        <v>19740.201279395194</v>
      </c>
      <c r="AB40" s="239">
        <f t="shared" si="0"/>
        <v>40107.346387962054</v>
      </c>
      <c r="AC40" s="239">
        <f t="shared" si="1"/>
        <v>10695.292370123216</v>
      </c>
      <c r="AD40" s="239">
        <f t="shared" si="5"/>
        <v>117.57140006246743</v>
      </c>
      <c r="AE40" s="240">
        <f t="shared" si="6"/>
        <v>42.036447681515057</v>
      </c>
    </row>
    <row r="41" spans="1:31" x14ac:dyDescent="0.25">
      <c r="A41" s="1">
        <v>68</v>
      </c>
      <c r="B41" s="1" t="str">
        <f t="shared" si="7"/>
        <v>0.38, Utility Vehicle 500 CC</v>
      </c>
      <c r="C41" s="164">
        <v>0.38</v>
      </c>
      <c r="D41" s="160" t="s">
        <v>456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9">
        <f>((0.786-0.063*(L41^0.5)-0.0033*(M41^0.5))^2)*H41</f>
        <v>1648.5270371999154</v>
      </c>
      <c r="AA41" s="239">
        <f t="shared" si="4"/>
        <v>346.53378305714887</v>
      </c>
      <c r="AB41" s="239">
        <f t="shared" si="0"/>
        <v>733.36743334799235</v>
      </c>
      <c r="AC41" s="239">
        <f t="shared" si="1"/>
        <v>195.56464889279798</v>
      </c>
      <c r="AD41" s="239">
        <f t="shared" si="5"/>
        <v>6.3773293264896962</v>
      </c>
      <c r="AE41" s="240">
        <f t="shared" si="6"/>
        <v>2.3440793264896964</v>
      </c>
    </row>
    <row r="42" spans="1:31" x14ac:dyDescent="0.25">
      <c r="A42" s="1">
        <v>66</v>
      </c>
      <c r="B42" s="1" t="str">
        <f t="shared" si="7"/>
        <v>0.39, Utility Vehicle 600 CC</v>
      </c>
      <c r="C42" s="164">
        <v>0.39</v>
      </c>
      <c r="D42" s="160" t="s">
        <v>456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205.35714285714286</v>
      </c>
      <c r="R42" s="7">
        <f t="shared" si="10"/>
        <v>1.0267857142857144</v>
      </c>
      <c r="S42" s="2">
        <f t="shared" si="11"/>
        <v>3450</v>
      </c>
      <c r="T42" s="2">
        <f t="shared" si="12"/>
        <v>575</v>
      </c>
      <c r="U42" s="2">
        <f t="shared" si="13"/>
        <v>7475</v>
      </c>
      <c r="V42" s="6">
        <f t="shared" si="14"/>
        <v>672.75</v>
      </c>
      <c r="W42" s="6">
        <f t="shared" si="15"/>
        <v>179.4</v>
      </c>
      <c r="X42" s="6">
        <f t="shared" si="16"/>
        <v>1427.15</v>
      </c>
      <c r="Y42" s="5">
        <f t="shared" si="17"/>
        <v>7.1357500000000007</v>
      </c>
      <c r="Z42" s="239">
        <f t="shared" ref="Z42:Z43" si="21">((0.786-0.063*(L42^0.5)-0.0033*(M42^0.5))^2)*H42</f>
        <v>2916.6247581229272</v>
      </c>
      <c r="AA42" s="239">
        <f t="shared" si="4"/>
        <v>613.09823156264804</v>
      </c>
      <c r="AB42" s="239">
        <f t="shared" si="0"/>
        <v>1297.4962282310635</v>
      </c>
      <c r="AC42" s="239">
        <f t="shared" si="1"/>
        <v>345.99899419495028</v>
      </c>
      <c r="AD42" s="239">
        <f t="shared" si="5"/>
        <v>11.282967269943308</v>
      </c>
      <c r="AE42" s="240">
        <f t="shared" si="6"/>
        <v>4.1472172699433072</v>
      </c>
    </row>
    <row r="43" spans="1:31" x14ac:dyDescent="0.25">
      <c r="A43" s="1">
        <v>67</v>
      </c>
      <c r="B43" s="1" t="str">
        <f t="shared" si="7"/>
        <v>0.4, Utility Vehicle 800 CC</v>
      </c>
      <c r="C43" s="164">
        <v>0.4</v>
      </c>
      <c r="D43" s="160" t="s">
        <v>456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14300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255.35714285714286</v>
      </c>
      <c r="R43" s="7">
        <f t="shared" si="10"/>
        <v>1.2767857142857144</v>
      </c>
      <c r="S43" s="2">
        <f t="shared" si="11"/>
        <v>4290</v>
      </c>
      <c r="T43" s="2">
        <f t="shared" si="12"/>
        <v>715</v>
      </c>
      <c r="U43" s="2">
        <f t="shared" si="13"/>
        <v>9295</v>
      </c>
      <c r="V43" s="6">
        <f t="shared" si="14"/>
        <v>836.55</v>
      </c>
      <c r="W43" s="6">
        <f t="shared" si="15"/>
        <v>223.08</v>
      </c>
      <c r="X43" s="6">
        <f t="shared" si="16"/>
        <v>1774.6299999999999</v>
      </c>
      <c r="Y43" s="5">
        <f t="shared" si="17"/>
        <v>8.873149999999999</v>
      </c>
      <c r="Z43" s="239">
        <f t="shared" si="21"/>
        <v>3626.7594818398138</v>
      </c>
      <c r="AA43" s="239">
        <f t="shared" si="4"/>
        <v>762.37432272572755</v>
      </c>
      <c r="AB43" s="239">
        <f t="shared" si="0"/>
        <v>1613.4083533655833</v>
      </c>
      <c r="AC43" s="239">
        <f t="shared" si="1"/>
        <v>430.24222756415554</v>
      </c>
      <c r="AD43" s="239">
        <f t="shared" si="5"/>
        <v>14.030124518277333</v>
      </c>
      <c r="AE43" s="240">
        <f t="shared" si="6"/>
        <v>5.1569745182773339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32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2" t="s">
        <v>461</v>
      </c>
      <c r="B1" s="272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4"/>
      <c r="D2" s="194"/>
      <c r="E2" s="166"/>
      <c r="S2" s="270" t="s">
        <v>130</v>
      </c>
      <c r="T2" s="270"/>
      <c r="U2" s="270"/>
      <c r="V2" s="270"/>
      <c r="W2" s="270"/>
      <c r="X2" s="270"/>
      <c r="Y2" s="271" t="s">
        <v>129</v>
      </c>
      <c r="Z2" s="271"/>
    </row>
    <row r="3" spans="1:36" s="15" customFormat="1" ht="10.15" customHeight="1" x14ac:dyDescent="0.2">
      <c r="A3" s="26" t="s">
        <v>455</v>
      </c>
      <c r="B3" s="26" t="s">
        <v>127</v>
      </c>
      <c r="C3" s="162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456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275000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8402.1307626063972</v>
      </c>
      <c r="X4" s="27">
        <f t="shared" ref="X4:X32" si="3">W4/Q4</f>
        <v>42.010653813031986</v>
      </c>
      <c r="Y4" s="8">
        <f t="shared" ref="Y4:Y32" si="4">(H4*O4/100)/P4</f>
        <v>8593.75</v>
      </c>
      <c r="Z4" s="189">
        <f t="shared" ref="Z4:Z32" si="5">Y4/Q4</f>
        <v>42.96875</v>
      </c>
      <c r="AA4" s="2">
        <f t="shared" ref="AA4:AA32" si="6">H4*N4/100</f>
        <v>82500</v>
      </c>
      <c r="AB4" s="2">
        <f t="shared" ref="AB4:AB32" si="7">(H4-AA4)/P4</f>
        <v>24062.5</v>
      </c>
      <c r="AC4" s="2">
        <f t="shared" ref="AC4:AC32" si="8">(AA4+H4)/2</f>
        <v>178750</v>
      </c>
      <c r="AD4" s="2">
        <f t="shared" ref="AD4:AD32" si="9">AC4*intir</f>
        <v>16087.5</v>
      </c>
      <c r="AE4" s="2">
        <f t="shared" ref="AE4:AE32" si="10">AC4*itr</f>
        <v>4290</v>
      </c>
      <c r="AF4" s="2">
        <f t="shared" ref="AF4:AF32" si="11">AB4+AD4+AE4</f>
        <v>44440</v>
      </c>
      <c r="AG4" s="191">
        <f t="shared" ref="AG4:AG32" si="12">AF4/Q4</f>
        <v>222.2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456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89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91">
        <f t="shared" si="12"/>
        <v>282.8</v>
      </c>
    </row>
    <row r="6" spans="1:36" x14ac:dyDescent="0.25">
      <c r="A6" s="1">
        <v>15</v>
      </c>
      <c r="B6" s="1" t="str">
        <f t="shared" si="13"/>
        <v>0.03, Cotton Picker 5R-30 (250)</v>
      </c>
      <c r="C6" s="160">
        <v>0.03</v>
      </c>
      <c r="D6" s="160" t="s">
        <v>456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89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91">
        <f t="shared" si="12"/>
        <v>230.28</v>
      </c>
    </row>
    <row r="7" spans="1:36" x14ac:dyDescent="0.25">
      <c r="A7" s="1">
        <v>92</v>
      </c>
      <c r="B7" s="1" t="str">
        <f t="shared" si="13"/>
        <v>0.04, Cotton Picker 4R-36 (255)</v>
      </c>
      <c r="C7" s="160">
        <v>0.04</v>
      </c>
      <c r="D7" s="160" t="s">
        <v>456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285000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8707.6627903375374</v>
      </c>
      <c r="X7" s="27">
        <f t="shared" si="3"/>
        <v>43.538313951687684</v>
      </c>
      <c r="Y7" s="8">
        <f t="shared" si="4"/>
        <v>8906.25</v>
      </c>
      <c r="Z7" s="189">
        <f t="shared" si="5"/>
        <v>44.53125</v>
      </c>
      <c r="AA7" s="2">
        <f t="shared" si="6"/>
        <v>85500</v>
      </c>
      <c r="AB7" s="2">
        <f t="shared" si="7"/>
        <v>24937.5</v>
      </c>
      <c r="AC7" s="2">
        <f t="shared" si="8"/>
        <v>185250</v>
      </c>
      <c r="AD7" s="2">
        <f t="shared" si="9"/>
        <v>16672.5</v>
      </c>
      <c r="AE7" s="2">
        <f t="shared" si="10"/>
        <v>4446</v>
      </c>
      <c r="AF7" s="2">
        <f t="shared" si="11"/>
        <v>46056</v>
      </c>
      <c r="AG7" s="191">
        <f t="shared" si="12"/>
        <v>230.28</v>
      </c>
    </row>
    <row r="8" spans="1:36" x14ac:dyDescent="0.25">
      <c r="A8" s="1">
        <v>45</v>
      </c>
      <c r="B8" s="1" t="str">
        <f t="shared" si="13"/>
        <v>0.05, Cotton Picker 4R-36 (350)</v>
      </c>
      <c r="C8" s="160">
        <v>0.05</v>
      </c>
      <c r="D8" s="160" t="s">
        <v>456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406000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12404.600325884352</v>
      </c>
      <c r="X8" s="27">
        <f t="shared" si="3"/>
        <v>62.023001629421763</v>
      </c>
      <c r="Y8" s="8">
        <f t="shared" si="4"/>
        <v>12687.5</v>
      </c>
      <c r="Z8" s="189">
        <f t="shared" si="5"/>
        <v>63.4375</v>
      </c>
      <c r="AA8" s="2">
        <f t="shared" si="6"/>
        <v>121800</v>
      </c>
      <c r="AB8" s="2">
        <f t="shared" si="7"/>
        <v>35525</v>
      </c>
      <c r="AC8" s="2">
        <f t="shared" si="8"/>
        <v>263900</v>
      </c>
      <c r="AD8" s="2">
        <f t="shared" si="9"/>
        <v>23751</v>
      </c>
      <c r="AE8" s="2">
        <f t="shared" si="10"/>
        <v>6333.6</v>
      </c>
      <c r="AF8" s="2">
        <f t="shared" si="11"/>
        <v>65609.600000000006</v>
      </c>
      <c r="AG8" s="191">
        <f t="shared" si="12"/>
        <v>328.048</v>
      </c>
    </row>
    <row r="9" spans="1:36" x14ac:dyDescent="0.25">
      <c r="A9" s="1">
        <v>105</v>
      </c>
      <c r="B9" s="1" t="str">
        <f t="shared" si="13"/>
        <v>0.06, Cotton Picker 6R-30 (355)</v>
      </c>
      <c r="C9" s="160">
        <v>0.06</v>
      </c>
      <c r="D9" s="160" t="s">
        <v>456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465000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14207.239289498088</v>
      </c>
      <c r="X9" s="27">
        <f t="shared" si="3"/>
        <v>71.03619644749044</v>
      </c>
      <c r="Y9" s="8">
        <f t="shared" si="4"/>
        <v>14531.25</v>
      </c>
      <c r="Z9" s="189">
        <f t="shared" si="5"/>
        <v>72.65625</v>
      </c>
      <c r="AA9" s="2">
        <f t="shared" si="6"/>
        <v>139500</v>
      </c>
      <c r="AB9" s="2">
        <f t="shared" si="7"/>
        <v>40687.5</v>
      </c>
      <c r="AC9" s="2">
        <f t="shared" si="8"/>
        <v>302250</v>
      </c>
      <c r="AD9" s="2">
        <f t="shared" si="9"/>
        <v>27202.5</v>
      </c>
      <c r="AE9" s="2">
        <f t="shared" si="10"/>
        <v>7254</v>
      </c>
      <c r="AF9" s="2">
        <f t="shared" si="11"/>
        <v>75144</v>
      </c>
      <c r="AG9" s="191">
        <f t="shared" si="12"/>
        <v>375.72</v>
      </c>
    </row>
    <row r="10" spans="1:36" x14ac:dyDescent="0.25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456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413000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12618.472745296152</v>
      </c>
      <c r="X10" s="27">
        <f t="shared" si="3"/>
        <v>63.092363726480762</v>
      </c>
      <c r="Y10" s="8">
        <f t="shared" si="4"/>
        <v>12906.25</v>
      </c>
      <c r="Z10" s="189">
        <f t="shared" si="5"/>
        <v>64.53125</v>
      </c>
      <c r="AA10" s="2">
        <f t="shared" si="6"/>
        <v>123900</v>
      </c>
      <c r="AB10" s="2">
        <f t="shared" si="7"/>
        <v>36137.5</v>
      </c>
      <c r="AC10" s="2">
        <f t="shared" si="8"/>
        <v>268450</v>
      </c>
      <c r="AD10" s="2">
        <f t="shared" si="9"/>
        <v>24160.5</v>
      </c>
      <c r="AE10" s="2">
        <f t="shared" si="10"/>
        <v>6442.8</v>
      </c>
      <c r="AF10" s="2">
        <f t="shared" si="11"/>
        <v>66740.800000000003</v>
      </c>
      <c r="AG10" s="191">
        <f t="shared" si="12"/>
        <v>333.70400000000001</v>
      </c>
    </row>
    <row r="11" spans="1:36" x14ac:dyDescent="0.25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456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413000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12618.472745296152</v>
      </c>
      <c r="X11" s="27">
        <f t="shared" si="3"/>
        <v>63.092363726480762</v>
      </c>
      <c r="Y11" s="8">
        <f t="shared" si="4"/>
        <v>12906.25</v>
      </c>
      <c r="Z11" s="189">
        <f t="shared" si="5"/>
        <v>64.53125</v>
      </c>
      <c r="AA11" s="2">
        <f t="shared" si="6"/>
        <v>123900</v>
      </c>
      <c r="AB11" s="2">
        <f t="shared" si="7"/>
        <v>36137.5</v>
      </c>
      <c r="AC11" s="2">
        <f t="shared" si="8"/>
        <v>268450</v>
      </c>
      <c r="AD11" s="2">
        <f t="shared" si="9"/>
        <v>24160.5</v>
      </c>
      <c r="AE11" s="2">
        <f t="shared" si="10"/>
        <v>6442.8</v>
      </c>
      <c r="AF11" s="2">
        <f t="shared" si="11"/>
        <v>66740.800000000003</v>
      </c>
      <c r="AG11" s="191">
        <f t="shared" si="12"/>
        <v>333.70400000000001</v>
      </c>
    </row>
    <row r="12" spans="1:36" x14ac:dyDescent="0.25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456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478000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14604.430925548573</v>
      </c>
      <c r="X12" s="27">
        <f t="shared" si="3"/>
        <v>73.022154627742864</v>
      </c>
      <c r="Y12" s="8">
        <f t="shared" si="4"/>
        <v>14937.5</v>
      </c>
      <c r="Z12" s="189">
        <f t="shared" si="5"/>
        <v>74.6875</v>
      </c>
      <c r="AA12" s="2">
        <f t="shared" si="6"/>
        <v>143400</v>
      </c>
      <c r="AB12" s="2">
        <f t="shared" si="7"/>
        <v>41825</v>
      </c>
      <c r="AC12" s="2">
        <f t="shared" si="8"/>
        <v>310700</v>
      </c>
      <c r="AD12" s="2">
        <f t="shared" si="9"/>
        <v>27963</v>
      </c>
      <c r="AE12" s="2">
        <f t="shared" si="10"/>
        <v>7456.8</v>
      </c>
      <c r="AF12" s="2">
        <f t="shared" si="11"/>
        <v>77244.800000000003</v>
      </c>
      <c r="AG12" s="191">
        <f t="shared" si="12"/>
        <v>386.22399999999999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456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548000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16743.155119666564</v>
      </c>
      <c r="X13" s="27">
        <f t="shared" si="3"/>
        <v>83.715775598332826</v>
      </c>
      <c r="Y13" s="8">
        <f t="shared" si="4"/>
        <v>17125</v>
      </c>
      <c r="Z13" s="189">
        <f t="shared" si="5"/>
        <v>85.625</v>
      </c>
      <c r="AA13" s="2">
        <f t="shared" si="6"/>
        <v>164400</v>
      </c>
      <c r="AB13" s="2">
        <f t="shared" si="7"/>
        <v>47950</v>
      </c>
      <c r="AC13" s="2">
        <f t="shared" si="8"/>
        <v>356200</v>
      </c>
      <c r="AD13" s="2">
        <f t="shared" si="9"/>
        <v>32058</v>
      </c>
      <c r="AE13" s="2">
        <f t="shared" si="10"/>
        <v>8548.7999999999993</v>
      </c>
      <c r="AF13" s="2">
        <f t="shared" si="11"/>
        <v>88556.800000000003</v>
      </c>
      <c r="AG13" s="191">
        <f t="shared" si="12"/>
        <v>442.78399999999999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456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608000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18576.347286053413</v>
      </c>
      <c r="X14" s="27">
        <f t="shared" si="3"/>
        <v>92.881736430267068</v>
      </c>
      <c r="Y14" s="8">
        <f t="shared" si="4"/>
        <v>19000</v>
      </c>
      <c r="Z14" s="189">
        <f t="shared" si="5"/>
        <v>95</v>
      </c>
      <c r="AA14" s="2">
        <f t="shared" si="6"/>
        <v>182400</v>
      </c>
      <c r="AB14" s="2">
        <f t="shared" si="7"/>
        <v>53200</v>
      </c>
      <c r="AC14" s="2">
        <f t="shared" si="8"/>
        <v>395200</v>
      </c>
      <c r="AD14" s="2">
        <f t="shared" si="9"/>
        <v>35568</v>
      </c>
      <c r="AE14" s="2">
        <f t="shared" si="10"/>
        <v>9484.8000000000011</v>
      </c>
      <c r="AF14" s="2">
        <f t="shared" si="11"/>
        <v>98252.800000000003</v>
      </c>
      <c r="AG14" s="191">
        <f t="shared" si="12"/>
        <v>491.26400000000001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456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688000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21020.60350790255</v>
      </c>
      <c r="X15" s="27">
        <f t="shared" si="3"/>
        <v>105.10301753951275</v>
      </c>
      <c r="Y15" s="8">
        <f t="shared" si="4"/>
        <v>21500</v>
      </c>
      <c r="Z15" s="189">
        <f t="shared" si="5"/>
        <v>107.5</v>
      </c>
      <c r="AA15" s="2">
        <f t="shared" si="6"/>
        <v>206400</v>
      </c>
      <c r="AB15" s="2">
        <f t="shared" si="7"/>
        <v>60200</v>
      </c>
      <c r="AC15" s="2">
        <f t="shared" si="8"/>
        <v>447200</v>
      </c>
      <c r="AD15" s="2">
        <f t="shared" si="9"/>
        <v>40248</v>
      </c>
      <c r="AE15" s="2">
        <f t="shared" si="10"/>
        <v>10732.800000000001</v>
      </c>
      <c r="AF15" s="2">
        <f t="shared" si="11"/>
        <v>111180.8</v>
      </c>
      <c r="AG15" s="191">
        <f t="shared" si="12"/>
        <v>555.904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456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606000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18515.240880507186</v>
      </c>
      <c r="X16" s="27">
        <f t="shared" si="3"/>
        <v>92.576204402535936</v>
      </c>
      <c r="Y16" s="8">
        <f t="shared" si="4"/>
        <v>18937.5</v>
      </c>
      <c r="Z16" s="189">
        <f t="shared" si="5"/>
        <v>94.6875</v>
      </c>
      <c r="AA16" s="2">
        <f t="shared" si="6"/>
        <v>181800</v>
      </c>
      <c r="AB16" s="2">
        <f t="shared" si="7"/>
        <v>53025</v>
      </c>
      <c r="AC16" s="2">
        <f t="shared" si="8"/>
        <v>393900</v>
      </c>
      <c r="AD16" s="2">
        <f t="shared" si="9"/>
        <v>35451</v>
      </c>
      <c r="AE16" s="2">
        <f t="shared" si="10"/>
        <v>9453.6</v>
      </c>
      <c r="AF16" s="2">
        <f t="shared" si="11"/>
        <v>97929.600000000006</v>
      </c>
      <c r="AG16" s="191">
        <f t="shared" si="12"/>
        <v>489.64800000000002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456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689000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21051.156710675663</v>
      </c>
      <c r="X17" s="27">
        <f t="shared" si="3"/>
        <v>105.25578355337831</v>
      </c>
      <c r="Y17" s="8">
        <f t="shared" si="4"/>
        <v>21531.25</v>
      </c>
      <c r="Z17" s="189">
        <f t="shared" si="5"/>
        <v>107.65625</v>
      </c>
      <c r="AA17" s="2">
        <f t="shared" si="6"/>
        <v>206700</v>
      </c>
      <c r="AB17" s="2">
        <f t="shared" si="7"/>
        <v>60287.5</v>
      </c>
      <c r="AC17" s="2">
        <f t="shared" si="8"/>
        <v>447850</v>
      </c>
      <c r="AD17" s="2">
        <f t="shared" si="9"/>
        <v>40306.5</v>
      </c>
      <c r="AE17" s="2">
        <f t="shared" si="10"/>
        <v>10748.4</v>
      </c>
      <c r="AF17" s="2">
        <f t="shared" si="11"/>
        <v>111342.39999999999</v>
      </c>
      <c r="AG17" s="191">
        <f t="shared" si="12"/>
        <v>556.71199999999999</v>
      </c>
    </row>
    <row r="18" spans="1:33" s="219" customFormat="1" x14ac:dyDescent="0.25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456</v>
      </c>
      <c r="E18" s="181" t="s">
        <v>471</v>
      </c>
      <c r="F18" s="181" t="s">
        <v>470</v>
      </c>
      <c r="G18" s="160" t="str">
        <f t="shared" si="14"/>
        <v xml:space="preserve">Backhoe 2WD Cab </v>
      </c>
      <c r="H18" s="29">
        <v>75000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735.1308294220147</v>
      </c>
      <c r="X18" s="242">
        <f t="shared" si="3"/>
        <v>4.9008721961467643</v>
      </c>
      <c r="Y18" s="8">
        <f t="shared" si="4"/>
        <v>750</v>
      </c>
      <c r="Z18" s="189">
        <f t="shared" si="5"/>
        <v>5</v>
      </c>
      <c r="AA18" s="2">
        <f t="shared" si="6"/>
        <v>22500</v>
      </c>
      <c r="AB18" s="2">
        <f t="shared" si="7"/>
        <v>3500</v>
      </c>
      <c r="AC18" s="2">
        <f t="shared" si="8"/>
        <v>48750</v>
      </c>
      <c r="AD18" s="2">
        <f t="shared" ref="AD18" si="15">AC18*intir</f>
        <v>4387.5</v>
      </c>
      <c r="AE18" s="2">
        <f t="shared" ref="AE18" si="16">AC18*itr</f>
        <v>1170</v>
      </c>
      <c r="AF18" s="2">
        <f t="shared" ref="AF18" si="17">AB18+AD18+AE18</f>
        <v>9057.5</v>
      </c>
      <c r="AG18" s="191">
        <f t="shared" ref="AG18" si="18">AF18/Q18</f>
        <v>60.383333333333333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456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289000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26586.005862073293</v>
      </c>
      <c r="X19" s="27">
        <f t="shared" si="3"/>
        <v>75.960016748780831</v>
      </c>
      <c r="Y19" s="8">
        <f t="shared" si="4"/>
        <v>5418.75</v>
      </c>
      <c r="Z19" s="189">
        <f t="shared" si="5"/>
        <v>15.482142857142858</v>
      </c>
      <c r="AA19" s="2">
        <f t="shared" si="6"/>
        <v>86700</v>
      </c>
      <c r="AB19" s="2">
        <f t="shared" si="7"/>
        <v>25287.5</v>
      </c>
      <c r="AC19" s="2">
        <f t="shared" si="8"/>
        <v>187850</v>
      </c>
      <c r="AD19" s="2">
        <f t="shared" si="9"/>
        <v>16906.5</v>
      </c>
      <c r="AE19" s="2">
        <f t="shared" si="10"/>
        <v>4508.4000000000005</v>
      </c>
      <c r="AF19" s="2">
        <f t="shared" si="11"/>
        <v>46702.400000000001</v>
      </c>
      <c r="AG19" s="191">
        <f t="shared" si="12"/>
        <v>133.43542857142859</v>
      </c>
    </row>
    <row r="20" spans="1:33" x14ac:dyDescent="0.25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456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44000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829.15509156390794</v>
      </c>
      <c r="X20" s="27">
        <f t="shared" si="3"/>
        <v>2.3690145473254511</v>
      </c>
      <c r="Y20" s="8">
        <f t="shared" si="4"/>
        <v>825</v>
      </c>
      <c r="Z20" s="189">
        <f t="shared" si="5"/>
        <v>2.3571428571428572</v>
      </c>
      <c r="AA20" s="2">
        <f t="shared" si="6"/>
        <v>13200</v>
      </c>
      <c r="AB20" s="2">
        <f t="shared" si="7"/>
        <v>3850</v>
      </c>
      <c r="AC20" s="2">
        <f t="shared" si="8"/>
        <v>28600</v>
      </c>
      <c r="AD20" s="2">
        <f t="shared" si="9"/>
        <v>2574</v>
      </c>
      <c r="AE20" s="2">
        <f t="shared" si="10"/>
        <v>686.4</v>
      </c>
      <c r="AF20" s="2">
        <f t="shared" si="11"/>
        <v>7110.4</v>
      </c>
      <c r="AG20" s="191">
        <f t="shared" si="12"/>
        <v>20.315428571428569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456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103000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1940.976691615512</v>
      </c>
      <c r="X21" s="27">
        <f t="shared" si="3"/>
        <v>5.5456476903300338</v>
      </c>
      <c r="Y21" s="8">
        <f t="shared" si="4"/>
        <v>1931.25</v>
      </c>
      <c r="Z21" s="189">
        <f t="shared" si="5"/>
        <v>5.5178571428571432</v>
      </c>
      <c r="AA21" s="33">
        <f t="shared" si="6"/>
        <v>30900</v>
      </c>
      <c r="AB21" s="33">
        <f t="shared" si="7"/>
        <v>9012.5</v>
      </c>
      <c r="AC21" s="33">
        <f t="shared" si="8"/>
        <v>66950</v>
      </c>
      <c r="AD21" s="2">
        <f t="shared" si="9"/>
        <v>6025.5</v>
      </c>
      <c r="AE21" s="33">
        <f t="shared" si="10"/>
        <v>1606.8</v>
      </c>
      <c r="AF21" s="33">
        <f t="shared" si="11"/>
        <v>16644.8</v>
      </c>
      <c r="AG21" s="192">
        <f t="shared" si="12"/>
        <v>47.556571428571424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456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103000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1940.976691615512</v>
      </c>
      <c r="X22" s="27">
        <f t="shared" si="3"/>
        <v>5.5456476903300338</v>
      </c>
      <c r="Y22" s="8">
        <f t="shared" si="4"/>
        <v>1931.25</v>
      </c>
      <c r="Z22" s="189">
        <f t="shared" si="5"/>
        <v>5.5178571428571432</v>
      </c>
      <c r="AA22" s="2">
        <f t="shared" si="6"/>
        <v>30900</v>
      </c>
      <c r="AB22" s="2">
        <f t="shared" si="7"/>
        <v>9012.5</v>
      </c>
      <c r="AC22" s="2">
        <f t="shared" si="8"/>
        <v>66950</v>
      </c>
      <c r="AD22" s="2">
        <f t="shared" si="9"/>
        <v>6025.5</v>
      </c>
      <c r="AE22" s="2">
        <f t="shared" si="10"/>
        <v>1606.8</v>
      </c>
      <c r="AF22" s="2">
        <f t="shared" si="11"/>
        <v>16644.8</v>
      </c>
      <c r="AG22" s="191">
        <f t="shared" si="12"/>
        <v>47.556571428571424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456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174000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3278.9314984572725</v>
      </c>
      <c r="X23" s="27">
        <f t="shared" si="3"/>
        <v>9.3683757098779221</v>
      </c>
      <c r="Y23" s="8">
        <f t="shared" si="4"/>
        <v>3262.5</v>
      </c>
      <c r="Z23" s="189">
        <f t="shared" si="5"/>
        <v>9.3214285714285712</v>
      </c>
      <c r="AA23" s="2">
        <f t="shared" si="6"/>
        <v>52200</v>
      </c>
      <c r="AB23" s="2">
        <f t="shared" si="7"/>
        <v>15225</v>
      </c>
      <c r="AC23" s="2">
        <f t="shared" si="8"/>
        <v>113100</v>
      </c>
      <c r="AD23" s="2">
        <f t="shared" si="9"/>
        <v>10179</v>
      </c>
      <c r="AE23" s="2">
        <f t="shared" si="10"/>
        <v>2714.4</v>
      </c>
      <c r="AF23" s="2">
        <f t="shared" si="11"/>
        <v>28118.400000000001</v>
      </c>
      <c r="AG23" s="191">
        <f t="shared" si="12"/>
        <v>80.338285714285718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456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174000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3278.9314984572725</v>
      </c>
      <c r="X24" s="27">
        <f t="shared" si="3"/>
        <v>9.3683757098779221</v>
      </c>
      <c r="Y24" s="8">
        <f t="shared" si="4"/>
        <v>3262.5</v>
      </c>
      <c r="Z24" s="189">
        <f t="shared" si="5"/>
        <v>9.3214285714285712</v>
      </c>
      <c r="AA24" s="2">
        <f t="shared" si="6"/>
        <v>52200</v>
      </c>
      <c r="AB24" s="2">
        <f t="shared" si="7"/>
        <v>15225</v>
      </c>
      <c r="AC24" s="2">
        <f t="shared" si="8"/>
        <v>113100</v>
      </c>
      <c r="AD24" s="2">
        <f t="shared" si="9"/>
        <v>10179</v>
      </c>
      <c r="AE24" s="2">
        <f t="shared" si="10"/>
        <v>2714.4</v>
      </c>
      <c r="AF24" s="2">
        <f t="shared" si="11"/>
        <v>28118.400000000001</v>
      </c>
      <c r="AG24" s="191">
        <f t="shared" si="12"/>
        <v>80.338285714285718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456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254000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4786.4862103916503</v>
      </c>
      <c r="X25" s="27">
        <f t="shared" si="3"/>
        <v>13.675674886833287</v>
      </c>
      <c r="Y25" s="8">
        <f t="shared" si="4"/>
        <v>4762.5</v>
      </c>
      <c r="Z25" s="189">
        <f t="shared" si="5"/>
        <v>13.607142857142858</v>
      </c>
      <c r="AA25" s="2">
        <f t="shared" si="6"/>
        <v>76200</v>
      </c>
      <c r="AB25" s="2">
        <f t="shared" si="7"/>
        <v>22225</v>
      </c>
      <c r="AC25" s="2">
        <f t="shared" si="8"/>
        <v>165100</v>
      </c>
      <c r="AD25" s="2">
        <f t="shared" si="9"/>
        <v>14859</v>
      </c>
      <c r="AE25" s="2">
        <f t="shared" si="10"/>
        <v>3962.4</v>
      </c>
      <c r="AF25" s="2">
        <f t="shared" si="11"/>
        <v>41046.400000000001</v>
      </c>
      <c r="AG25" s="191">
        <f t="shared" si="12"/>
        <v>117.27542857142858</v>
      </c>
    </row>
    <row r="26" spans="1:33" x14ac:dyDescent="0.25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456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242000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4560.3530036014936</v>
      </c>
      <c r="X26" s="27">
        <f t="shared" si="3"/>
        <v>13.029580010289981</v>
      </c>
      <c r="Y26" s="8">
        <f t="shared" si="4"/>
        <v>4537.5</v>
      </c>
      <c r="Z26" s="189">
        <f t="shared" si="5"/>
        <v>12.964285714285714</v>
      </c>
      <c r="AA26" s="2">
        <f t="shared" si="6"/>
        <v>72600</v>
      </c>
      <c r="AB26" s="2">
        <f t="shared" si="7"/>
        <v>21175</v>
      </c>
      <c r="AC26" s="2">
        <f t="shared" si="8"/>
        <v>157300</v>
      </c>
      <c r="AD26" s="2">
        <f t="shared" si="9"/>
        <v>14157</v>
      </c>
      <c r="AE26" s="2">
        <f t="shared" si="10"/>
        <v>3775.2000000000003</v>
      </c>
      <c r="AF26" s="2">
        <f t="shared" si="11"/>
        <v>39107.199999999997</v>
      </c>
      <c r="AG26" s="191">
        <f t="shared" si="12"/>
        <v>111.73485714285714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456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256000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4824.17507819001</v>
      </c>
      <c r="X27" s="27">
        <f t="shared" si="3"/>
        <v>13.783357366257171</v>
      </c>
      <c r="Y27" s="8">
        <f t="shared" si="4"/>
        <v>4800</v>
      </c>
      <c r="Z27" s="189">
        <f t="shared" si="5"/>
        <v>13.714285714285714</v>
      </c>
      <c r="AA27" s="2">
        <f t="shared" si="6"/>
        <v>76800</v>
      </c>
      <c r="AB27" s="2">
        <f t="shared" si="7"/>
        <v>22400</v>
      </c>
      <c r="AC27" s="2">
        <f t="shared" si="8"/>
        <v>166400</v>
      </c>
      <c r="AD27" s="2">
        <f t="shared" si="9"/>
        <v>14976</v>
      </c>
      <c r="AE27" s="2">
        <f t="shared" si="10"/>
        <v>3993.6</v>
      </c>
      <c r="AF27" s="2">
        <f t="shared" si="11"/>
        <v>41369.599999999999</v>
      </c>
      <c r="AG27" s="191">
        <f t="shared" si="12"/>
        <v>118.19885714285714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456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290000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5464.8858307621213</v>
      </c>
      <c r="X28" s="27">
        <f t="shared" si="3"/>
        <v>15.613959516463204</v>
      </c>
      <c r="Y28" s="8">
        <f t="shared" si="4"/>
        <v>5437.5</v>
      </c>
      <c r="Z28" s="189">
        <f t="shared" si="5"/>
        <v>15.535714285714286</v>
      </c>
      <c r="AA28" s="2">
        <f t="shared" si="6"/>
        <v>87000</v>
      </c>
      <c r="AB28" s="2">
        <f t="shared" si="7"/>
        <v>25375</v>
      </c>
      <c r="AC28" s="2">
        <f t="shared" si="8"/>
        <v>188500</v>
      </c>
      <c r="AD28" s="2">
        <f t="shared" si="9"/>
        <v>16965</v>
      </c>
      <c r="AE28" s="2">
        <f t="shared" si="10"/>
        <v>4524</v>
      </c>
      <c r="AF28" s="2">
        <f t="shared" si="11"/>
        <v>46864</v>
      </c>
      <c r="AG28" s="191">
        <f t="shared" si="12"/>
        <v>133.89714285714285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456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302000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5691.019037552278</v>
      </c>
      <c r="X29" s="27">
        <f t="shared" si="3"/>
        <v>16.260054393006509</v>
      </c>
      <c r="Y29" s="8">
        <f t="shared" si="4"/>
        <v>5662.5</v>
      </c>
      <c r="Z29" s="189">
        <f t="shared" si="5"/>
        <v>16.178571428571427</v>
      </c>
      <c r="AA29" s="2">
        <f t="shared" si="6"/>
        <v>90600</v>
      </c>
      <c r="AB29" s="2">
        <f t="shared" si="7"/>
        <v>26425</v>
      </c>
      <c r="AC29" s="2">
        <f t="shared" si="8"/>
        <v>196300</v>
      </c>
      <c r="AD29" s="2">
        <f t="shared" si="9"/>
        <v>17667</v>
      </c>
      <c r="AE29" s="2">
        <f t="shared" si="10"/>
        <v>4711.2</v>
      </c>
      <c r="AF29" s="2">
        <f t="shared" si="11"/>
        <v>48803.199999999997</v>
      </c>
      <c r="AG29" s="191">
        <f t="shared" si="12"/>
        <v>139.43771428571426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456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318000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5992.5299799391532</v>
      </c>
      <c r="X30" s="27">
        <f t="shared" si="3"/>
        <v>17.121514228397579</v>
      </c>
      <c r="Y30" s="8">
        <f t="shared" si="4"/>
        <v>5962.5</v>
      </c>
      <c r="Z30" s="189">
        <f t="shared" si="5"/>
        <v>17.035714285714285</v>
      </c>
      <c r="AA30" s="2">
        <f t="shared" si="6"/>
        <v>95400</v>
      </c>
      <c r="AB30" s="2">
        <f t="shared" si="7"/>
        <v>27825</v>
      </c>
      <c r="AC30" s="2">
        <f t="shared" si="8"/>
        <v>206700</v>
      </c>
      <c r="AD30" s="2">
        <f t="shared" si="9"/>
        <v>18603</v>
      </c>
      <c r="AE30" s="2">
        <f t="shared" si="10"/>
        <v>4960.8</v>
      </c>
      <c r="AF30" s="2">
        <f t="shared" si="11"/>
        <v>51388.800000000003</v>
      </c>
      <c r="AG30" s="191">
        <f t="shared" si="12"/>
        <v>146.82514285714288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456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8750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294.17111409322195</v>
      </c>
      <c r="X31" s="27">
        <f t="shared" si="3"/>
        <v>1.4708555704661097</v>
      </c>
      <c r="Y31" s="8">
        <f t="shared" si="4"/>
        <v>273.4375</v>
      </c>
      <c r="Z31" s="189">
        <f t="shared" si="5"/>
        <v>1.3671875</v>
      </c>
      <c r="AA31" s="2">
        <f t="shared" si="6"/>
        <v>2625</v>
      </c>
      <c r="AB31" s="2">
        <f t="shared" si="7"/>
        <v>765.625</v>
      </c>
      <c r="AC31" s="2">
        <f t="shared" si="8"/>
        <v>5687.5</v>
      </c>
      <c r="AD31" s="2">
        <f t="shared" si="9"/>
        <v>511.875</v>
      </c>
      <c r="AE31" s="2">
        <f t="shared" si="10"/>
        <v>136.5</v>
      </c>
      <c r="AF31" s="2">
        <f t="shared" si="11"/>
        <v>1414</v>
      </c>
      <c r="AG31" s="191">
        <f t="shared" si="12"/>
        <v>7.07</v>
      </c>
    </row>
    <row r="32" spans="1:33" x14ac:dyDescent="0.25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456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15650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526.14604977816271</v>
      </c>
      <c r="X32" s="27">
        <f t="shared" si="3"/>
        <v>2.6307302488908135</v>
      </c>
      <c r="Y32" s="8">
        <f t="shared" si="4"/>
        <v>489.0625</v>
      </c>
      <c r="Z32" s="189">
        <f t="shared" si="5"/>
        <v>2.4453125</v>
      </c>
      <c r="AA32" s="2">
        <f t="shared" si="6"/>
        <v>4695</v>
      </c>
      <c r="AB32" s="2">
        <f t="shared" si="7"/>
        <v>1369.375</v>
      </c>
      <c r="AC32" s="2">
        <f t="shared" si="8"/>
        <v>10172.5</v>
      </c>
      <c r="AD32" s="2">
        <f t="shared" si="9"/>
        <v>915.52499999999998</v>
      </c>
      <c r="AE32" s="2">
        <f t="shared" si="10"/>
        <v>244.14000000000001</v>
      </c>
      <c r="AF32" s="2">
        <f t="shared" si="11"/>
        <v>2529.04</v>
      </c>
      <c r="AG32" s="191">
        <f t="shared" si="12"/>
        <v>12.645199999999999</v>
      </c>
    </row>
    <row r="33" spans="4:7" x14ac:dyDescent="0.25">
      <c r="D33" s="160" t="s">
        <v>456</v>
      </c>
      <c r="G33" s="160" t="str">
        <f t="shared" si="14"/>
        <v/>
      </c>
    </row>
    <row r="34" spans="4:7" x14ac:dyDescent="0.25">
      <c r="D34" s="160" t="s">
        <v>456</v>
      </c>
      <c r="G34" s="160" t="str">
        <f t="shared" si="14"/>
        <v/>
      </c>
    </row>
    <row r="35" spans="4:7" x14ac:dyDescent="0.25">
      <c r="D35" s="160" t="s">
        <v>456</v>
      </c>
      <c r="G35" s="160" t="str">
        <f t="shared" si="14"/>
        <v/>
      </c>
    </row>
    <row r="36" spans="4:7" x14ac:dyDescent="0.25">
      <c r="D36" s="160" t="s">
        <v>456</v>
      </c>
      <c r="G36" s="160" t="str">
        <f t="shared" si="14"/>
        <v/>
      </c>
    </row>
    <row r="37" spans="4:7" x14ac:dyDescent="0.25">
      <c r="D37" s="160" t="s">
        <v>456</v>
      </c>
      <c r="G37" s="160" t="str">
        <f t="shared" si="14"/>
        <v/>
      </c>
    </row>
    <row r="38" spans="4:7" x14ac:dyDescent="0.25">
      <c r="D38" s="160" t="s">
        <v>456</v>
      </c>
      <c r="G38" s="160" t="str">
        <f t="shared" si="14"/>
        <v/>
      </c>
    </row>
    <row r="39" spans="4:7" x14ac:dyDescent="0.25">
      <c r="D39" s="160" t="s">
        <v>456</v>
      </c>
      <c r="G39" s="160" t="str">
        <f t="shared" si="14"/>
        <v/>
      </c>
    </row>
    <row r="40" spans="4:7" x14ac:dyDescent="0.25">
      <c r="D40" s="160" t="s">
        <v>456</v>
      </c>
      <c r="G40" s="160" t="str">
        <f t="shared" si="14"/>
        <v/>
      </c>
    </row>
    <row r="41" spans="4:7" x14ac:dyDescent="0.25">
      <c r="D41" s="160" t="s">
        <v>456</v>
      </c>
      <c r="G41" s="160" t="str">
        <f t="shared" si="14"/>
        <v/>
      </c>
    </row>
    <row r="42" spans="4:7" x14ac:dyDescent="0.25">
      <c r="D42" s="160" t="s">
        <v>456</v>
      </c>
      <c r="G42" s="160" t="str">
        <f t="shared" si="14"/>
        <v/>
      </c>
    </row>
    <row r="43" spans="4:7" x14ac:dyDescent="0.25">
      <c r="D43" s="160" t="s">
        <v>456</v>
      </c>
      <c r="G43" s="160" t="str">
        <f t="shared" si="14"/>
        <v/>
      </c>
    </row>
    <row r="44" spans="4:7" x14ac:dyDescent="0.25">
      <c r="D44" s="160" t="s">
        <v>456</v>
      </c>
      <c r="G44" s="160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2014-12-03T17:49:57Z</cp:lastPrinted>
  <dcterms:created xsi:type="dcterms:W3CDTF">2010-11-24T19:49:39Z</dcterms:created>
  <dcterms:modified xsi:type="dcterms:W3CDTF">2015-01-05T22:33:09Z</dcterms:modified>
</cp:coreProperties>
</file>