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mandasmith/Desktop/2018 Mtng &amp; Budgets/"/>
    </mc:Choice>
  </mc:AlternateContent>
  <bookViews>
    <workbookView xWindow="0" yWindow="460" windowWidth="10000" windowHeight="15540" tabRatio="827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Main!$B$1:$H$85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6" l="1"/>
  <c r="E26" i="7"/>
  <c r="F26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/>
  <c r="AC24" i="2"/>
  <c r="AD24" i="2"/>
  <c r="AE24" i="2"/>
  <c r="AF24" i="2"/>
  <c r="AG24" i="2"/>
  <c r="Y24" i="2"/>
  <c r="Z24" i="2"/>
  <c r="W24" i="2"/>
  <c r="X24" i="2"/>
  <c r="S24" i="2"/>
  <c r="M24" i="2"/>
  <c r="G24" i="2"/>
  <c r="B24" i="2"/>
  <c r="AA23" i="2"/>
  <c r="AB23" i="2"/>
  <c r="AC23" i="2"/>
  <c r="AD23" i="2"/>
  <c r="AE23" i="2"/>
  <c r="AF23" i="2"/>
  <c r="AG23" i="2"/>
  <c r="Y23" i="2"/>
  <c r="Z23" i="2"/>
  <c r="W23" i="2"/>
  <c r="X23" i="2"/>
  <c r="S23" i="2"/>
  <c r="M23" i="2"/>
  <c r="G23" i="2"/>
  <c r="B23" i="2"/>
  <c r="AA22" i="2"/>
  <c r="AB22" i="2"/>
  <c r="AC22" i="2"/>
  <c r="AD22" i="2"/>
  <c r="AE22" i="2"/>
  <c r="AF22" i="2"/>
  <c r="AG22" i="2"/>
  <c r="Y22" i="2"/>
  <c r="Z22" i="2"/>
  <c r="W22" i="2"/>
  <c r="X22" i="2"/>
  <c r="S22" i="2"/>
  <c r="M22" i="2"/>
  <c r="G22" i="2"/>
  <c r="B22" i="2"/>
  <c r="AA21" i="2"/>
  <c r="AB21" i="2"/>
  <c r="AC21" i="2"/>
  <c r="AD21" i="2"/>
  <c r="AE21" i="2"/>
  <c r="AF21" i="2"/>
  <c r="AG21" i="2"/>
  <c r="Y21" i="2"/>
  <c r="Z21" i="2"/>
  <c r="W21" i="2"/>
  <c r="X21" i="2"/>
  <c r="S21" i="2"/>
  <c r="M21" i="2"/>
  <c r="G21" i="2"/>
  <c r="B21" i="2"/>
  <c r="AA20" i="2"/>
  <c r="AB20" i="2"/>
  <c r="AC20" i="2"/>
  <c r="AD20" i="2"/>
  <c r="AE20" i="2"/>
  <c r="AF20" i="2"/>
  <c r="AG20" i="2"/>
  <c r="Y20" i="2"/>
  <c r="Z20" i="2"/>
  <c r="W20" i="2"/>
  <c r="X20" i="2"/>
  <c r="S20" i="2"/>
  <c r="M20" i="2"/>
  <c r="G20" i="2"/>
  <c r="B20" i="2"/>
  <c r="AA19" i="2"/>
  <c r="AB19" i="2"/>
  <c r="AC19" i="2"/>
  <c r="AD19" i="2"/>
  <c r="AE19" i="2"/>
  <c r="AF19" i="2"/>
  <c r="AG19" i="2"/>
  <c r="Y19" i="2"/>
  <c r="Z19" i="2"/>
  <c r="W19" i="2"/>
  <c r="X19" i="2"/>
  <c r="S19" i="2"/>
  <c r="M19" i="2"/>
  <c r="G19" i="2"/>
  <c r="B19" i="2"/>
  <c r="AA18" i="2"/>
  <c r="AB18" i="2"/>
  <c r="AC18" i="2"/>
  <c r="AD18" i="2"/>
  <c r="AE18" i="2"/>
  <c r="AF18" i="2"/>
  <c r="AG18" i="2"/>
  <c r="Y18" i="2"/>
  <c r="Z18" i="2"/>
  <c r="W18" i="2"/>
  <c r="X18" i="2"/>
  <c r="S18" i="2"/>
  <c r="M18" i="2"/>
  <c r="G18" i="2"/>
  <c r="B18" i="2"/>
  <c r="AA17" i="2"/>
  <c r="AB17" i="2"/>
  <c r="AC17" i="2"/>
  <c r="AD17" i="2"/>
  <c r="AE17" i="2"/>
  <c r="AF17" i="2"/>
  <c r="AG17" i="2"/>
  <c r="Y17" i="2"/>
  <c r="Z17" i="2"/>
  <c r="W17" i="2"/>
  <c r="X17" i="2"/>
  <c r="S17" i="2"/>
  <c r="M17" i="2"/>
  <c r="G17" i="2"/>
  <c r="B17" i="2"/>
  <c r="AA16" i="2"/>
  <c r="AB16" i="2"/>
  <c r="AC16" i="2"/>
  <c r="AD16" i="2"/>
  <c r="AE16" i="2"/>
  <c r="AF16" i="2"/>
  <c r="AG16" i="2"/>
  <c r="Y16" i="2"/>
  <c r="Z16" i="2"/>
  <c r="W16" i="2"/>
  <c r="X16" i="2"/>
  <c r="S16" i="2"/>
  <c r="M16" i="2"/>
  <c r="G16" i="2"/>
  <c r="B16" i="2"/>
  <c r="AA15" i="2"/>
  <c r="AB15" i="2"/>
  <c r="AC15" i="2"/>
  <c r="AD15" i="2"/>
  <c r="AE15" i="2"/>
  <c r="AF15" i="2"/>
  <c r="AG15" i="2"/>
  <c r="Y15" i="2"/>
  <c r="Z15" i="2"/>
  <c r="W15" i="2"/>
  <c r="X15" i="2"/>
  <c r="S15" i="2"/>
  <c r="M15" i="2"/>
  <c r="G15" i="2"/>
  <c r="B15" i="2"/>
  <c r="AA14" i="2"/>
  <c r="AB14" i="2"/>
  <c r="AC14" i="2"/>
  <c r="AD14" i="2"/>
  <c r="AE14" i="2"/>
  <c r="AF14" i="2"/>
  <c r="AG14" i="2"/>
  <c r="Y14" i="2"/>
  <c r="Z14" i="2"/>
  <c r="W14" i="2"/>
  <c r="X14" i="2"/>
  <c r="S14" i="2"/>
  <c r="M14" i="2"/>
  <c r="G14" i="2"/>
  <c r="B14" i="2"/>
  <c r="AA13" i="2"/>
  <c r="AB13" i="2"/>
  <c r="AC13" i="2"/>
  <c r="AD13" i="2"/>
  <c r="AE13" i="2"/>
  <c r="AF13" i="2"/>
  <c r="AG13" i="2"/>
  <c r="Y13" i="2"/>
  <c r="Z13" i="2"/>
  <c r="W13" i="2"/>
  <c r="X13" i="2"/>
  <c r="S13" i="2"/>
  <c r="M13" i="2"/>
  <c r="G13" i="2"/>
  <c r="B13" i="2"/>
  <c r="AA12" i="2"/>
  <c r="AB12" i="2"/>
  <c r="AC12" i="2"/>
  <c r="AD12" i="2"/>
  <c r="AE12" i="2"/>
  <c r="AF12" i="2"/>
  <c r="AG12" i="2"/>
  <c r="Y12" i="2"/>
  <c r="Z12" i="2"/>
  <c r="W12" i="2"/>
  <c r="X12" i="2"/>
  <c r="S12" i="2"/>
  <c r="M12" i="2"/>
  <c r="G12" i="2"/>
  <c r="B12" i="2"/>
  <c r="AA11" i="2"/>
  <c r="AB11" i="2"/>
  <c r="AC11" i="2"/>
  <c r="AD11" i="2"/>
  <c r="AE11" i="2"/>
  <c r="AF11" i="2"/>
  <c r="AG11" i="2"/>
  <c r="Y11" i="2"/>
  <c r="Z11" i="2"/>
  <c r="W11" i="2"/>
  <c r="X11" i="2"/>
  <c r="S11" i="2"/>
  <c r="M11" i="2"/>
  <c r="G11" i="2"/>
  <c r="B11" i="2"/>
  <c r="AA10" i="2"/>
  <c r="AB10" i="2"/>
  <c r="AC10" i="2"/>
  <c r="AD10" i="2"/>
  <c r="AE10" i="2"/>
  <c r="AF10" i="2"/>
  <c r="AG10" i="2"/>
  <c r="Y10" i="2"/>
  <c r="Z10" i="2"/>
  <c r="W10" i="2"/>
  <c r="X10" i="2"/>
  <c r="S10" i="2"/>
  <c r="M10" i="2"/>
  <c r="G10" i="2"/>
  <c r="B10" i="2"/>
  <c r="AA9" i="2"/>
  <c r="AB9" i="2"/>
  <c r="AC9" i="2"/>
  <c r="AD9" i="2"/>
  <c r="AE9" i="2"/>
  <c r="AF9" i="2"/>
  <c r="AG9" i="2"/>
  <c r="Y9" i="2"/>
  <c r="Z9" i="2"/>
  <c r="W9" i="2"/>
  <c r="X9" i="2"/>
  <c r="S9" i="2"/>
  <c r="M9" i="2"/>
  <c r="G9" i="2"/>
  <c r="B9" i="2"/>
  <c r="AA8" i="2"/>
  <c r="AB8" i="2"/>
  <c r="AC8" i="2"/>
  <c r="AD8" i="2"/>
  <c r="AE8" i="2"/>
  <c r="AF8" i="2"/>
  <c r="AG8" i="2"/>
  <c r="Y8" i="2"/>
  <c r="Z8" i="2"/>
  <c r="W8" i="2"/>
  <c r="X8" i="2"/>
  <c r="S8" i="2"/>
  <c r="M8" i="2"/>
  <c r="G8" i="2"/>
  <c r="B8" i="2"/>
  <c r="AA7" i="2"/>
  <c r="AB7" i="2"/>
  <c r="AC7" i="2"/>
  <c r="AD7" i="2"/>
  <c r="AE7" i="2"/>
  <c r="AF7" i="2"/>
  <c r="AG7" i="2"/>
  <c r="Y7" i="2"/>
  <c r="Z7" i="2"/>
  <c r="W7" i="2"/>
  <c r="X7" i="2"/>
  <c r="S7" i="2"/>
  <c r="M7" i="2"/>
  <c r="G7" i="2"/>
  <c r="B7" i="2"/>
  <c r="AA6" i="2"/>
  <c r="AB6" i="2"/>
  <c r="AC6" i="2"/>
  <c r="AD6" i="2"/>
  <c r="AE6" i="2"/>
  <c r="AF6" i="2"/>
  <c r="AG6" i="2"/>
  <c r="Y6" i="2"/>
  <c r="Z6" i="2"/>
  <c r="W6" i="2"/>
  <c r="X6" i="2"/>
  <c r="S6" i="2"/>
  <c r="M6" i="2"/>
  <c r="G6" i="2"/>
  <c r="B6" i="2"/>
  <c r="AA5" i="2"/>
  <c r="AB5" i="2"/>
  <c r="AC5" i="2"/>
  <c r="AD5" i="2"/>
  <c r="AE5" i="2"/>
  <c r="AF5" i="2"/>
  <c r="AG5" i="2"/>
  <c r="Y5" i="2"/>
  <c r="Z5" i="2"/>
  <c r="W5" i="2"/>
  <c r="X5" i="2"/>
  <c r="S5" i="2"/>
  <c r="M5" i="2"/>
  <c r="G5" i="2"/>
  <c r="B5" i="2"/>
  <c r="AA4" i="2"/>
  <c r="AB4" i="2"/>
  <c r="AC4" i="2"/>
  <c r="AD4" i="2"/>
  <c r="AE4" i="2"/>
  <c r="AF4" i="2"/>
  <c r="AG4" i="2"/>
  <c r="Y4" i="2"/>
  <c r="Z4" i="2"/>
  <c r="W4" i="2"/>
  <c r="X4" i="2"/>
  <c r="S4" i="2"/>
  <c r="M4" i="2"/>
  <c r="G4" i="2"/>
  <c r="B4" i="2"/>
  <c r="F10" i="6"/>
  <c r="G10" i="6"/>
  <c r="D30" i="6"/>
  <c r="C9" i="4"/>
  <c r="C10" i="4"/>
  <c r="C11" i="4"/>
  <c r="C12" i="4"/>
  <c r="C13" i="4"/>
  <c r="L52" i="1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A40" i="3"/>
  <c r="AB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8" i="3"/>
  <c r="AD40" i="3"/>
  <c r="AD16" i="3"/>
  <c r="AD28" i="3"/>
  <c r="AD9" i="3"/>
  <c r="AD11" i="3"/>
  <c r="AD21" i="3"/>
  <c r="AD10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30" i="6"/>
  <c r="F30" i="6"/>
  <c r="G30" i="6"/>
  <c r="M6" i="5"/>
  <c r="M7" i="5"/>
  <c r="M8" i="5"/>
  <c r="M9" i="5"/>
  <c r="M10" i="5"/>
  <c r="M3" i="5"/>
  <c r="C6" i="5"/>
  <c r="C7" i="5"/>
  <c r="C8" i="5"/>
  <c r="C9" i="5"/>
  <c r="C10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/>
  <c r="E39" i="7"/>
  <c r="F39" i="7"/>
  <c r="E40" i="7"/>
  <c r="F40" i="7"/>
  <c r="E41" i="7"/>
  <c r="F41" i="7"/>
  <c r="D11" i="6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E7" i="5"/>
  <c r="E8" i="5"/>
  <c r="E9" i="5"/>
  <c r="E10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9" i="4"/>
  <c r="G9" i="4"/>
  <c r="E10" i="4"/>
  <c r="G10" i="4"/>
  <c r="E11" i="4"/>
  <c r="G11" i="4"/>
  <c r="E12" i="4"/>
  <c r="G12" i="4"/>
  <c r="E13" i="4"/>
  <c r="G13" i="4"/>
  <c r="E14" i="4"/>
  <c r="G14" i="4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33" i="3"/>
  <c r="B28" i="3"/>
  <c r="B30" i="3"/>
  <c r="B31" i="3"/>
  <c r="O4" i="3"/>
  <c r="Q4" i="3"/>
  <c r="R4" i="3"/>
  <c r="S4" i="3"/>
  <c r="T4" i="3"/>
  <c r="U4" i="3"/>
  <c r="V4" i="3"/>
  <c r="W4" i="3"/>
  <c r="X4" i="3"/>
  <c r="Y4" i="3"/>
  <c r="B5" i="3"/>
  <c r="O5" i="3"/>
  <c r="Q5" i="3"/>
  <c r="R5" i="3"/>
  <c r="S5" i="3"/>
  <c r="T5" i="3"/>
  <c r="U5" i="3"/>
  <c r="V5" i="3"/>
  <c r="W5" i="3"/>
  <c r="X5" i="3"/>
  <c r="Y5" i="3"/>
  <c r="O6" i="3"/>
  <c r="Q6" i="3"/>
  <c r="R6" i="3"/>
  <c r="S6" i="3"/>
  <c r="T6" i="3"/>
  <c r="U6" i="3"/>
  <c r="V6" i="3"/>
  <c r="W6" i="3"/>
  <c r="X6" i="3"/>
  <c r="Y6" i="3"/>
  <c r="O7" i="3"/>
  <c r="Q7" i="3"/>
  <c r="R7" i="3"/>
  <c r="S7" i="3"/>
  <c r="T7" i="3"/>
  <c r="U7" i="3"/>
  <c r="V7" i="3"/>
  <c r="W7" i="3"/>
  <c r="X7" i="3"/>
  <c r="Y7" i="3"/>
  <c r="O8" i="3"/>
  <c r="Q8" i="3"/>
  <c r="R8" i="3"/>
  <c r="S8" i="3"/>
  <c r="T8" i="3"/>
  <c r="U8" i="3"/>
  <c r="V8" i="3"/>
  <c r="W8" i="3"/>
  <c r="X8" i="3"/>
  <c r="Y8" i="3"/>
  <c r="O9" i="3"/>
  <c r="Q9" i="3"/>
  <c r="R9" i="3"/>
  <c r="S9" i="3"/>
  <c r="T9" i="3"/>
  <c r="U9" i="3"/>
  <c r="V9" i="3"/>
  <c r="W9" i="3"/>
  <c r="X9" i="3"/>
  <c r="Y9" i="3"/>
  <c r="O10" i="3"/>
  <c r="Q10" i="3"/>
  <c r="R10" i="3"/>
  <c r="S10" i="3"/>
  <c r="T10" i="3"/>
  <c r="U10" i="3"/>
  <c r="V10" i="3"/>
  <c r="W10" i="3"/>
  <c r="X10" i="3"/>
  <c r="Y10" i="3"/>
  <c r="O11" i="3"/>
  <c r="Q11" i="3"/>
  <c r="R11" i="3"/>
  <c r="S11" i="3"/>
  <c r="T11" i="3"/>
  <c r="U11" i="3"/>
  <c r="V11" i="3"/>
  <c r="W11" i="3"/>
  <c r="X11" i="3"/>
  <c r="Y11" i="3"/>
  <c r="O12" i="3"/>
  <c r="Q12" i="3"/>
  <c r="R12" i="3"/>
  <c r="S12" i="3"/>
  <c r="T12" i="3"/>
  <c r="U12" i="3"/>
  <c r="V12" i="3"/>
  <c r="W12" i="3"/>
  <c r="X12" i="3"/>
  <c r="Y12" i="3"/>
  <c r="O13" i="3"/>
  <c r="Q13" i="3"/>
  <c r="R13" i="3"/>
  <c r="S13" i="3"/>
  <c r="T13" i="3"/>
  <c r="U13" i="3"/>
  <c r="V13" i="3"/>
  <c r="W13" i="3"/>
  <c r="X13" i="3"/>
  <c r="Y13" i="3"/>
  <c r="O14" i="3"/>
  <c r="Q14" i="3"/>
  <c r="R14" i="3"/>
  <c r="S14" i="3"/>
  <c r="T14" i="3"/>
  <c r="U14" i="3"/>
  <c r="V14" i="3"/>
  <c r="W14" i="3"/>
  <c r="X14" i="3"/>
  <c r="Y14" i="3"/>
  <c r="O15" i="3"/>
  <c r="Q15" i="3"/>
  <c r="R15" i="3"/>
  <c r="S15" i="3"/>
  <c r="T15" i="3"/>
  <c r="U15" i="3"/>
  <c r="V15" i="3"/>
  <c r="W15" i="3"/>
  <c r="X15" i="3"/>
  <c r="Y15" i="3"/>
  <c r="O16" i="3"/>
  <c r="Q16" i="3"/>
  <c r="R16" i="3"/>
  <c r="S16" i="3"/>
  <c r="T16" i="3"/>
  <c r="U16" i="3"/>
  <c r="V16" i="3"/>
  <c r="W16" i="3"/>
  <c r="X16" i="3"/>
  <c r="Y16" i="3"/>
  <c r="O17" i="3"/>
  <c r="Q17" i="3"/>
  <c r="R17" i="3"/>
  <c r="S17" i="3"/>
  <c r="T17" i="3"/>
  <c r="U17" i="3"/>
  <c r="V17" i="3"/>
  <c r="W17" i="3"/>
  <c r="X17" i="3"/>
  <c r="Y17" i="3"/>
  <c r="O18" i="3"/>
  <c r="Q18" i="3"/>
  <c r="R18" i="3"/>
  <c r="S18" i="3"/>
  <c r="T18" i="3"/>
  <c r="U18" i="3"/>
  <c r="V18" i="3"/>
  <c r="W18" i="3"/>
  <c r="X18" i="3"/>
  <c r="Y18" i="3"/>
  <c r="O19" i="3"/>
  <c r="Q19" i="3"/>
  <c r="R19" i="3"/>
  <c r="S19" i="3"/>
  <c r="T19" i="3"/>
  <c r="U19" i="3"/>
  <c r="V19" i="3"/>
  <c r="W19" i="3"/>
  <c r="X19" i="3"/>
  <c r="Y19" i="3"/>
  <c r="O20" i="3"/>
  <c r="Q20" i="3"/>
  <c r="R20" i="3"/>
  <c r="S20" i="3"/>
  <c r="T20" i="3"/>
  <c r="U20" i="3"/>
  <c r="V20" i="3"/>
  <c r="W20" i="3"/>
  <c r="X20" i="3"/>
  <c r="Y20" i="3"/>
  <c r="O21" i="3"/>
  <c r="Q21" i="3"/>
  <c r="R21" i="3"/>
  <c r="S21" i="3"/>
  <c r="T21" i="3"/>
  <c r="U21" i="3"/>
  <c r="V21" i="3"/>
  <c r="W21" i="3"/>
  <c r="X21" i="3"/>
  <c r="Y21" i="3"/>
  <c r="O22" i="3"/>
  <c r="Q22" i="3"/>
  <c r="R22" i="3"/>
  <c r="S22" i="3"/>
  <c r="T22" i="3"/>
  <c r="U22" i="3"/>
  <c r="V22" i="3"/>
  <c r="W22" i="3"/>
  <c r="X22" i="3"/>
  <c r="Y22" i="3"/>
  <c r="O23" i="3"/>
  <c r="Q23" i="3"/>
  <c r="R23" i="3"/>
  <c r="S23" i="3"/>
  <c r="T23" i="3"/>
  <c r="U23" i="3"/>
  <c r="V23" i="3"/>
  <c r="W23" i="3"/>
  <c r="X23" i="3"/>
  <c r="Y23" i="3"/>
  <c r="B24" i="3"/>
  <c r="O24" i="3"/>
  <c r="Q24" i="3"/>
  <c r="R24" i="3"/>
  <c r="S24" i="3"/>
  <c r="T24" i="3"/>
  <c r="U24" i="3"/>
  <c r="V24" i="3"/>
  <c r="W24" i="3"/>
  <c r="X24" i="3"/>
  <c r="Y24" i="3"/>
  <c r="B25" i="3"/>
  <c r="O25" i="3"/>
  <c r="Q25" i="3"/>
  <c r="R25" i="3"/>
  <c r="S25" i="3"/>
  <c r="T25" i="3"/>
  <c r="U25" i="3"/>
  <c r="V25" i="3"/>
  <c r="W25" i="3"/>
  <c r="X25" i="3"/>
  <c r="Y25" i="3"/>
  <c r="B26" i="3"/>
  <c r="O26" i="3"/>
  <c r="Q26" i="3"/>
  <c r="R26" i="3"/>
  <c r="S26" i="3"/>
  <c r="T26" i="3"/>
  <c r="U26" i="3"/>
  <c r="V26" i="3"/>
  <c r="W26" i="3"/>
  <c r="X26" i="3"/>
  <c r="Y26" i="3"/>
  <c r="B27" i="3"/>
  <c r="O27" i="3"/>
  <c r="Q27" i="3"/>
  <c r="R27" i="3"/>
  <c r="S27" i="3"/>
  <c r="T27" i="3"/>
  <c r="U27" i="3"/>
  <c r="V27" i="3"/>
  <c r="W27" i="3"/>
  <c r="X27" i="3"/>
  <c r="Y27" i="3"/>
  <c r="O28" i="3"/>
  <c r="Q28" i="3"/>
  <c r="R28" i="3"/>
  <c r="S28" i="3"/>
  <c r="T28" i="3"/>
  <c r="U28" i="3"/>
  <c r="V28" i="3"/>
  <c r="W28" i="3"/>
  <c r="X28" i="3"/>
  <c r="Y28" i="3"/>
  <c r="B29" i="3"/>
  <c r="O29" i="3"/>
  <c r="Q29" i="3"/>
  <c r="R29" i="3"/>
  <c r="S29" i="3"/>
  <c r="T29" i="3"/>
  <c r="U29" i="3"/>
  <c r="V29" i="3"/>
  <c r="W29" i="3"/>
  <c r="X29" i="3"/>
  <c r="Y29" i="3"/>
  <c r="O30" i="3"/>
  <c r="Q30" i="3"/>
  <c r="R30" i="3"/>
  <c r="S30" i="3"/>
  <c r="T30" i="3"/>
  <c r="U30" i="3"/>
  <c r="V30" i="3"/>
  <c r="W30" i="3"/>
  <c r="X30" i="3"/>
  <c r="Y30" i="3"/>
  <c r="O31" i="3"/>
  <c r="Q31" i="3"/>
  <c r="R31" i="3"/>
  <c r="S31" i="3"/>
  <c r="T31" i="3"/>
  <c r="U31" i="3"/>
  <c r="V31" i="3"/>
  <c r="W31" i="3"/>
  <c r="X31" i="3"/>
  <c r="Y31" i="3"/>
  <c r="B32" i="3"/>
  <c r="O32" i="3"/>
  <c r="Q32" i="3"/>
  <c r="R32" i="3"/>
  <c r="S32" i="3"/>
  <c r="T32" i="3"/>
  <c r="U32" i="3"/>
  <c r="V32" i="3"/>
  <c r="W32" i="3"/>
  <c r="X32" i="3"/>
  <c r="Y32" i="3"/>
  <c r="O33" i="3"/>
  <c r="Q33" i="3"/>
  <c r="R33" i="3"/>
  <c r="S33" i="3"/>
  <c r="T33" i="3"/>
  <c r="U33" i="3"/>
  <c r="V33" i="3"/>
  <c r="W33" i="3"/>
  <c r="X33" i="3"/>
  <c r="Y33" i="3"/>
  <c r="B34" i="3"/>
  <c r="O34" i="3"/>
  <c r="Q34" i="3"/>
  <c r="R34" i="3"/>
  <c r="S34" i="3"/>
  <c r="T34" i="3"/>
  <c r="U34" i="3"/>
  <c r="V34" i="3"/>
  <c r="W34" i="3"/>
  <c r="X34" i="3"/>
  <c r="Y34" i="3"/>
  <c r="B35" i="3"/>
  <c r="O35" i="3"/>
  <c r="Q35" i="3"/>
  <c r="R35" i="3"/>
  <c r="S35" i="3"/>
  <c r="T35" i="3"/>
  <c r="U35" i="3"/>
  <c r="V35" i="3"/>
  <c r="W35" i="3"/>
  <c r="X35" i="3"/>
  <c r="Y35" i="3"/>
  <c r="B36" i="3"/>
  <c r="O36" i="3"/>
  <c r="Q36" i="3"/>
  <c r="R36" i="3"/>
  <c r="S36" i="3"/>
  <c r="T36" i="3"/>
  <c r="U36" i="3"/>
  <c r="V36" i="3"/>
  <c r="W36" i="3"/>
  <c r="X36" i="3"/>
  <c r="Y36" i="3"/>
  <c r="B37" i="3"/>
  <c r="O37" i="3"/>
  <c r="Q37" i="3"/>
  <c r="R37" i="3"/>
  <c r="S37" i="3"/>
  <c r="T37" i="3"/>
  <c r="U37" i="3"/>
  <c r="V37" i="3"/>
  <c r="W37" i="3"/>
  <c r="X37" i="3"/>
  <c r="Y37" i="3"/>
  <c r="B38" i="3"/>
  <c r="O38" i="3"/>
  <c r="Q38" i="3"/>
  <c r="R38" i="3"/>
  <c r="S38" i="3"/>
  <c r="T38" i="3"/>
  <c r="U38" i="3"/>
  <c r="V38" i="3"/>
  <c r="W38" i="3"/>
  <c r="X38" i="3"/>
  <c r="Y38" i="3"/>
  <c r="B39" i="3"/>
  <c r="O39" i="3"/>
  <c r="Q39" i="3"/>
  <c r="R39" i="3"/>
  <c r="S39" i="3"/>
  <c r="T39" i="3"/>
  <c r="U39" i="3"/>
  <c r="V39" i="3"/>
  <c r="W39" i="3"/>
  <c r="X39" i="3"/>
  <c r="Y39" i="3"/>
  <c r="B40" i="3"/>
  <c r="O40" i="3"/>
  <c r="Q40" i="3"/>
  <c r="R40" i="3"/>
  <c r="S40" i="3"/>
  <c r="T40" i="3"/>
  <c r="U40" i="3"/>
  <c r="V40" i="3"/>
  <c r="W40" i="3"/>
  <c r="X40" i="3"/>
  <c r="Y40" i="3"/>
  <c r="B41" i="3"/>
  <c r="O41" i="3"/>
  <c r="Q41" i="3"/>
  <c r="R41" i="3"/>
  <c r="S41" i="3"/>
  <c r="T41" i="3"/>
  <c r="U41" i="3"/>
  <c r="V41" i="3"/>
  <c r="W41" i="3"/>
  <c r="X41" i="3"/>
  <c r="Y41" i="3"/>
  <c r="B42" i="3"/>
  <c r="O42" i="3"/>
  <c r="Q42" i="3"/>
  <c r="R42" i="3"/>
  <c r="S42" i="3"/>
  <c r="T42" i="3"/>
  <c r="U42" i="3"/>
  <c r="V42" i="3"/>
  <c r="W42" i="3"/>
  <c r="X42" i="3"/>
  <c r="Y42" i="3"/>
  <c r="B43" i="3"/>
  <c r="O43" i="3"/>
  <c r="Q43" i="3"/>
  <c r="R43" i="3"/>
  <c r="S43" i="3"/>
  <c r="T43" i="3"/>
  <c r="U43" i="3"/>
  <c r="V43" i="3"/>
  <c r="W43" i="3"/>
  <c r="X43" i="3"/>
  <c r="Y43" i="3"/>
  <c r="N4" i="4"/>
  <c r="N6" i="4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/>
  <c r="Z459" i="1"/>
  <c r="AA459" i="1"/>
  <c r="R460" i="1"/>
  <c r="R461" i="1"/>
  <c r="V461" i="1"/>
  <c r="W461" i="1"/>
  <c r="Z461" i="1"/>
  <c r="AA461" i="1"/>
  <c r="R462" i="1"/>
  <c r="R463" i="1"/>
  <c r="V463" i="1"/>
  <c r="W463" i="1"/>
  <c r="Z463" i="1"/>
  <c r="AA463" i="1"/>
  <c r="R464" i="1"/>
  <c r="V464" i="1"/>
  <c r="W464" i="1"/>
  <c r="X464" i="1"/>
  <c r="Y464" i="1"/>
  <c r="Z464" i="1"/>
  <c r="AA464" i="1"/>
  <c r="X463" i="1"/>
  <c r="Y463" i="1"/>
  <c r="X462" i="1"/>
  <c r="Y462" i="1"/>
  <c r="X461" i="1"/>
  <c r="Y461" i="1"/>
  <c r="X460" i="1"/>
  <c r="Y460" i="1"/>
  <c r="X459" i="1"/>
  <c r="Y459" i="1"/>
  <c r="X458" i="1"/>
  <c r="Y458" i="1"/>
  <c r="N5" i="4"/>
  <c r="M4" i="5"/>
  <c r="M5" i="5"/>
  <c r="N8" i="4"/>
  <c r="N7" i="4"/>
  <c r="N4" i="5"/>
  <c r="N5" i="5"/>
  <c r="C8" i="4"/>
  <c r="C3" i="4"/>
  <c r="C4" i="4"/>
  <c r="C5" i="4"/>
  <c r="C6" i="4"/>
  <c r="C7" i="4"/>
  <c r="C5" i="5"/>
  <c r="C4" i="5"/>
  <c r="E5" i="5"/>
  <c r="D8" i="4"/>
  <c r="D7" i="4"/>
  <c r="D5" i="5"/>
  <c r="K22" i="4"/>
  <c r="K21" i="4"/>
  <c r="K23" i="4"/>
  <c r="N3" i="4"/>
  <c r="Z4" i="3"/>
  <c r="V460" i="1"/>
  <c r="W460" i="1"/>
  <c r="Z458" i="1"/>
  <c r="Z462" i="1"/>
  <c r="V462" i="1"/>
  <c r="W462" i="1"/>
  <c r="Z460" i="1"/>
  <c r="AA460" i="1"/>
  <c r="V458" i="1"/>
  <c r="W458" i="1"/>
  <c r="AB464" i="1"/>
  <c r="AC464" i="1"/>
  <c r="AB463" i="1"/>
  <c r="AB461" i="1"/>
  <c r="AB459" i="1"/>
  <c r="E3" i="5"/>
  <c r="J3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D3" i="4"/>
  <c r="D5" i="4"/>
  <c r="D4" i="4"/>
  <c r="D6" i="4"/>
  <c r="AB460" i="1"/>
  <c r="AC460" i="1"/>
  <c r="AD464" i="1"/>
  <c r="AE464" i="1"/>
  <c r="AF464" i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/>
  <c r="AE460" i="1"/>
  <c r="AF460" i="1"/>
  <c r="AD4" i="3"/>
  <c r="AE461" i="1"/>
  <c r="AF461" i="1"/>
  <c r="AE463" i="1"/>
  <c r="AF463" i="1"/>
  <c r="AC462" i="1"/>
  <c r="AD462" i="1"/>
  <c r="AC458" i="1"/>
  <c r="AD458" i="1"/>
  <c r="AE459" i="1"/>
  <c r="AF459" i="1"/>
  <c r="AE458" i="1"/>
  <c r="AF458" i="1"/>
  <c r="AE462" i="1"/>
  <c r="AF462" i="1"/>
  <c r="G8" i="6"/>
  <c r="R303" i="1"/>
  <c r="R304" i="1"/>
  <c r="L304" i="1"/>
  <c r="L303" i="1"/>
  <c r="V304" i="1"/>
  <c r="W304" i="1"/>
  <c r="V303" i="1"/>
  <c r="W303" i="1"/>
  <c r="R164" i="1"/>
  <c r="R163" i="1"/>
  <c r="R162" i="1"/>
  <c r="L162" i="1"/>
  <c r="L163" i="1"/>
  <c r="L164" i="1"/>
  <c r="X164" i="1"/>
  <c r="Y164" i="1"/>
  <c r="X163" i="1"/>
  <c r="Y163" i="1"/>
  <c r="X162" i="1"/>
  <c r="Y162" i="1"/>
  <c r="R376" i="1"/>
  <c r="R375" i="1"/>
  <c r="V375" i="1"/>
  <c r="W375" i="1"/>
  <c r="P4" i="5"/>
  <c r="Z376" i="1"/>
  <c r="AB376" i="1"/>
  <c r="X376" i="1"/>
  <c r="Y376" i="1"/>
  <c r="V376" i="1"/>
  <c r="W376" i="1"/>
  <c r="X375" i="1"/>
  <c r="Y375" i="1"/>
  <c r="H6" i="4"/>
  <c r="V163" i="1"/>
  <c r="W163" i="1"/>
  <c r="Z162" i="1"/>
  <c r="X304" i="1"/>
  <c r="Y304" i="1"/>
  <c r="X303" i="1"/>
  <c r="Y303" i="1"/>
  <c r="Z375" i="1"/>
  <c r="V164" i="1"/>
  <c r="W164" i="1"/>
  <c r="V162" i="1"/>
  <c r="W162" i="1"/>
  <c r="Z164" i="1"/>
  <c r="AB164" i="1"/>
  <c r="Z163" i="1"/>
  <c r="AB163" i="1"/>
  <c r="Z304" i="1"/>
  <c r="Z303" i="1"/>
  <c r="AB303" i="1"/>
  <c r="AA304" i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L376" i="1"/>
  <c r="L375" i="1"/>
  <c r="E6" i="4"/>
  <c r="G6" i="4"/>
  <c r="I6" i="4"/>
  <c r="F26" i="6"/>
  <c r="G26" i="6"/>
  <c r="F37" i="6"/>
  <c r="G37" i="6"/>
  <c r="B57" i="6"/>
  <c r="E45" i="7"/>
  <c r="F45" i="7"/>
  <c r="E44" i="7"/>
  <c r="F44" i="7"/>
  <c r="E43" i="7"/>
  <c r="F43" i="7"/>
  <c r="E42" i="7"/>
  <c r="F42" i="7"/>
  <c r="E37" i="7"/>
  <c r="F37" i="7"/>
  <c r="E36" i="7"/>
  <c r="F36" i="7"/>
  <c r="F35" i="7"/>
  <c r="B60" i="6"/>
  <c r="B61" i="6"/>
  <c r="B62" i="6"/>
  <c r="B63" i="6"/>
  <c r="E58" i="6"/>
  <c r="B56" i="6"/>
  <c r="B54" i="6"/>
  <c r="G46" i="6"/>
  <c r="G45" i="6"/>
  <c r="F41" i="6"/>
  <c r="G41" i="6"/>
  <c r="F40" i="6"/>
  <c r="G40" i="6"/>
  <c r="F46" i="7"/>
  <c r="AE376" i="1"/>
  <c r="AF376" i="1"/>
  <c r="AE164" i="1"/>
  <c r="AF164" i="1"/>
  <c r="AD162" i="1"/>
  <c r="AC162" i="1"/>
  <c r="AE162" i="1"/>
  <c r="AF162" i="1"/>
  <c r="AE303" i="1"/>
  <c r="AF303" i="1"/>
  <c r="AC304" i="1"/>
  <c r="AD304" i="1"/>
  <c r="AC375" i="1"/>
  <c r="AD375" i="1"/>
  <c r="AE163" i="1"/>
  <c r="AF163" i="1"/>
  <c r="E46" i="7"/>
  <c r="E18" i="6"/>
  <c r="F18" i="6"/>
  <c r="G18" i="6"/>
  <c r="C58" i="6"/>
  <c r="G58" i="6"/>
  <c r="D58" i="6"/>
  <c r="F58" i="6"/>
  <c r="E31" i="7"/>
  <c r="F31" i="7"/>
  <c r="E30" i="7"/>
  <c r="F30" i="7"/>
  <c r="E29" i="7"/>
  <c r="F29" i="7"/>
  <c r="E28" i="7"/>
  <c r="F28" i="7"/>
  <c r="E27" i="7"/>
  <c r="F27" i="7"/>
  <c r="E25" i="7"/>
  <c r="F24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E15" i="6"/>
  <c r="E14" i="6"/>
  <c r="E13" i="6"/>
  <c r="E11" i="6"/>
  <c r="F28" i="6"/>
  <c r="G28" i="6"/>
  <c r="F27" i="6"/>
  <c r="G27" i="6"/>
  <c r="F9" i="6"/>
  <c r="G9" i="6"/>
  <c r="D15" i="6"/>
  <c r="D14" i="6"/>
  <c r="D13" i="6"/>
  <c r="E8" i="7"/>
  <c r="F8" i="7"/>
  <c r="E9" i="7"/>
  <c r="F9" i="7"/>
  <c r="E4" i="7"/>
  <c r="F4" i="7"/>
  <c r="E5" i="7"/>
  <c r="F5" i="7"/>
  <c r="E6" i="7"/>
  <c r="F6" i="7"/>
  <c r="E7" i="7"/>
  <c r="F7" i="7"/>
  <c r="E3" i="7"/>
  <c r="G7" i="5"/>
  <c r="K7" i="5"/>
  <c r="G8" i="5"/>
  <c r="G9" i="5"/>
  <c r="K9" i="5"/>
  <c r="G10" i="5"/>
  <c r="AE4" i="3"/>
  <c r="S4" i="5"/>
  <c r="AE304" i="1"/>
  <c r="AF304" i="1"/>
  <c r="E32" i="7"/>
  <c r="E17" i="6"/>
  <c r="F17" i="6"/>
  <c r="G17" i="6"/>
  <c r="F25" i="7"/>
  <c r="F32" i="7"/>
  <c r="AE375" i="1"/>
  <c r="AF375" i="1"/>
  <c r="J6" i="4"/>
  <c r="G3" i="5"/>
  <c r="Q3" i="5"/>
  <c r="G5" i="5"/>
  <c r="G6" i="5"/>
  <c r="K6" i="5"/>
  <c r="F11" i="6"/>
  <c r="G11" i="6"/>
  <c r="F14" i="6"/>
  <c r="G14" i="6"/>
  <c r="F13" i="6"/>
  <c r="G13" i="6"/>
  <c r="F15" i="6"/>
  <c r="G15" i="6"/>
  <c r="F21" i="7"/>
  <c r="E21" i="7"/>
  <c r="E16" i="6"/>
  <c r="F16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T6" i="5"/>
  <c r="U6" i="5"/>
  <c r="O5" i="5"/>
  <c r="K3" i="5"/>
  <c r="I3" i="5"/>
  <c r="R3" i="5"/>
  <c r="T3" i="5"/>
  <c r="O3" i="5"/>
  <c r="I6" i="5"/>
  <c r="U10" i="5"/>
  <c r="O6" i="5"/>
  <c r="Q6" i="5"/>
  <c r="R10" i="5"/>
  <c r="R8" i="5"/>
  <c r="R7" i="5"/>
  <c r="R9" i="5"/>
  <c r="G16" i="6"/>
  <c r="U8" i="5"/>
  <c r="U3" i="5"/>
  <c r="R6" i="5"/>
  <c r="G19" i="4"/>
  <c r="L325" i="1"/>
  <c r="R325" i="1"/>
  <c r="V325" i="1"/>
  <c r="W325" i="1"/>
  <c r="X325" i="1"/>
  <c r="Y325" i="1"/>
  <c r="Z325" i="1"/>
  <c r="L326" i="1"/>
  <c r="R326" i="1"/>
  <c r="V326" i="1"/>
  <c r="W326" i="1"/>
  <c r="X326" i="1"/>
  <c r="Y326" i="1"/>
  <c r="Z326" i="1"/>
  <c r="AA326" i="1"/>
  <c r="L327" i="1"/>
  <c r="R327" i="1"/>
  <c r="V327" i="1"/>
  <c r="W327" i="1"/>
  <c r="X327" i="1"/>
  <c r="Y327" i="1"/>
  <c r="Z327" i="1"/>
  <c r="AA327" i="1"/>
  <c r="L328" i="1"/>
  <c r="R328" i="1"/>
  <c r="V328" i="1"/>
  <c r="W328" i="1"/>
  <c r="X328" i="1"/>
  <c r="Y328" i="1"/>
  <c r="Z328" i="1"/>
  <c r="AA328" i="1"/>
  <c r="L329" i="1"/>
  <c r="R329" i="1"/>
  <c r="V329" i="1"/>
  <c r="W329" i="1"/>
  <c r="X329" i="1"/>
  <c r="Y329" i="1"/>
  <c r="Z329" i="1"/>
  <c r="AA329" i="1"/>
  <c r="R52" i="1"/>
  <c r="V52" i="1"/>
  <c r="W52" i="1"/>
  <c r="X52" i="1"/>
  <c r="Y52" i="1"/>
  <c r="Z52" i="1"/>
  <c r="AA52" i="1"/>
  <c r="L53" i="1"/>
  <c r="R53" i="1"/>
  <c r="V53" i="1"/>
  <c r="W53" i="1"/>
  <c r="X53" i="1"/>
  <c r="Y53" i="1"/>
  <c r="Z53" i="1"/>
  <c r="AA53" i="1"/>
  <c r="L54" i="1"/>
  <c r="R54" i="1"/>
  <c r="V54" i="1"/>
  <c r="W54" i="1"/>
  <c r="X54" i="1"/>
  <c r="Y54" i="1"/>
  <c r="Z54" i="1"/>
  <c r="AA54" i="1"/>
  <c r="L55" i="1"/>
  <c r="R55" i="1"/>
  <c r="V55" i="1"/>
  <c r="W55" i="1"/>
  <c r="X55" i="1"/>
  <c r="Y55" i="1"/>
  <c r="Z55" i="1"/>
  <c r="AA55" i="1"/>
  <c r="L56" i="1"/>
  <c r="R56" i="1"/>
  <c r="V56" i="1"/>
  <c r="W56" i="1"/>
  <c r="X56" i="1"/>
  <c r="Y56" i="1"/>
  <c r="Z56" i="1"/>
  <c r="AA56" i="1"/>
  <c r="R57" i="1"/>
  <c r="V57" i="1"/>
  <c r="W57" i="1"/>
  <c r="X57" i="1"/>
  <c r="Y57" i="1"/>
  <c r="Z57" i="1"/>
  <c r="AA57" i="1"/>
  <c r="R58" i="1"/>
  <c r="V58" i="1"/>
  <c r="W58" i="1"/>
  <c r="X58" i="1"/>
  <c r="Y58" i="1"/>
  <c r="Z58" i="1"/>
  <c r="AA58" i="1"/>
  <c r="R59" i="1"/>
  <c r="V59" i="1"/>
  <c r="W59" i="1"/>
  <c r="X59" i="1"/>
  <c r="Y59" i="1"/>
  <c r="Z59" i="1"/>
  <c r="AA59" i="1"/>
  <c r="R60" i="1"/>
  <c r="V60" i="1"/>
  <c r="W60" i="1"/>
  <c r="X60" i="1"/>
  <c r="Y60" i="1"/>
  <c r="Z60" i="1"/>
  <c r="AA60" i="1"/>
  <c r="R61" i="1"/>
  <c r="V61" i="1"/>
  <c r="W61" i="1"/>
  <c r="X61" i="1"/>
  <c r="Y61" i="1"/>
  <c r="Z61" i="1"/>
  <c r="AA61" i="1"/>
  <c r="R62" i="1"/>
  <c r="V62" i="1"/>
  <c r="W62" i="1"/>
  <c r="X62" i="1"/>
  <c r="Y62" i="1"/>
  <c r="Z62" i="1"/>
  <c r="AA62" i="1"/>
  <c r="L386" i="1"/>
  <c r="R386" i="1"/>
  <c r="V386" i="1"/>
  <c r="W386" i="1"/>
  <c r="X386" i="1"/>
  <c r="Y386" i="1"/>
  <c r="Z386" i="1"/>
  <c r="AA386" i="1"/>
  <c r="L387" i="1"/>
  <c r="R387" i="1"/>
  <c r="V387" i="1"/>
  <c r="W387" i="1"/>
  <c r="X387" i="1"/>
  <c r="Y387" i="1"/>
  <c r="Z387" i="1"/>
  <c r="AA387" i="1"/>
  <c r="L390" i="1"/>
  <c r="R390" i="1"/>
  <c r="V390" i="1"/>
  <c r="W390" i="1"/>
  <c r="X390" i="1"/>
  <c r="Y390" i="1"/>
  <c r="Z390" i="1"/>
  <c r="AA390" i="1"/>
  <c r="L388" i="1"/>
  <c r="R388" i="1"/>
  <c r="V388" i="1"/>
  <c r="W388" i="1"/>
  <c r="X388" i="1"/>
  <c r="Y388" i="1"/>
  <c r="Z388" i="1"/>
  <c r="AA388" i="1"/>
  <c r="L389" i="1"/>
  <c r="R389" i="1"/>
  <c r="V389" i="1"/>
  <c r="W389" i="1"/>
  <c r="X389" i="1"/>
  <c r="Y389" i="1"/>
  <c r="Z389" i="1"/>
  <c r="AA389" i="1"/>
  <c r="L391" i="1"/>
  <c r="R391" i="1"/>
  <c r="V391" i="1"/>
  <c r="W391" i="1"/>
  <c r="X391" i="1"/>
  <c r="Y391" i="1"/>
  <c r="Z391" i="1"/>
  <c r="AA391" i="1"/>
  <c r="L392" i="1"/>
  <c r="R392" i="1"/>
  <c r="V392" i="1"/>
  <c r="W392" i="1"/>
  <c r="X392" i="1"/>
  <c r="Y392" i="1"/>
  <c r="Z392" i="1"/>
  <c r="AA392" i="1"/>
  <c r="L393" i="1"/>
  <c r="R393" i="1"/>
  <c r="V393" i="1"/>
  <c r="W393" i="1"/>
  <c r="X393" i="1"/>
  <c r="Y393" i="1"/>
  <c r="Z393" i="1"/>
  <c r="AA393" i="1"/>
  <c r="L394" i="1"/>
  <c r="R394" i="1"/>
  <c r="V394" i="1"/>
  <c r="W394" i="1"/>
  <c r="X394" i="1"/>
  <c r="Y394" i="1"/>
  <c r="Z394" i="1"/>
  <c r="AA394" i="1"/>
  <c r="L395" i="1"/>
  <c r="R395" i="1"/>
  <c r="V395" i="1"/>
  <c r="W395" i="1"/>
  <c r="X395" i="1"/>
  <c r="Y395" i="1"/>
  <c r="Z395" i="1"/>
  <c r="AA395" i="1"/>
  <c r="L397" i="1"/>
  <c r="R397" i="1"/>
  <c r="V397" i="1"/>
  <c r="W397" i="1"/>
  <c r="X397" i="1"/>
  <c r="Y397" i="1"/>
  <c r="Z397" i="1"/>
  <c r="AA397" i="1"/>
  <c r="L396" i="1"/>
  <c r="R396" i="1"/>
  <c r="V396" i="1"/>
  <c r="W396" i="1"/>
  <c r="X396" i="1"/>
  <c r="Y396" i="1"/>
  <c r="Z396" i="1"/>
  <c r="AA396" i="1"/>
  <c r="L398" i="1"/>
  <c r="R398" i="1"/>
  <c r="V398" i="1"/>
  <c r="W398" i="1"/>
  <c r="X398" i="1"/>
  <c r="Y398" i="1"/>
  <c r="Z398" i="1"/>
  <c r="AA398" i="1"/>
  <c r="L399" i="1"/>
  <c r="R399" i="1"/>
  <c r="V399" i="1"/>
  <c r="W399" i="1"/>
  <c r="X399" i="1"/>
  <c r="Y399" i="1"/>
  <c r="Z399" i="1"/>
  <c r="AA399" i="1"/>
  <c r="L400" i="1"/>
  <c r="R400" i="1"/>
  <c r="V400" i="1"/>
  <c r="W400" i="1"/>
  <c r="X400" i="1"/>
  <c r="Y400" i="1"/>
  <c r="Z400" i="1"/>
  <c r="AA400" i="1"/>
  <c r="L401" i="1"/>
  <c r="R401" i="1"/>
  <c r="V401" i="1"/>
  <c r="W401" i="1"/>
  <c r="X401" i="1"/>
  <c r="Y401" i="1"/>
  <c r="Z401" i="1"/>
  <c r="AA401" i="1"/>
  <c r="L402" i="1"/>
  <c r="R402" i="1"/>
  <c r="V402" i="1"/>
  <c r="W402" i="1"/>
  <c r="X402" i="1"/>
  <c r="Y402" i="1"/>
  <c r="Z402" i="1"/>
  <c r="AA402" i="1"/>
  <c r="L405" i="1"/>
  <c r="R405" i="1"/>
  <c r="V405" i="1"/>
  <c r="W405" i="1"/>
  <c r="X405" i="1"/>
  <c r="Y405" i="1"/>
  <c r="Z405" i="1"/>
  <c r="AA405" i="1"/>
  <c r="L403" i="1"/>
  <c r="R403" i="1"/>
  <c r="V403" i="1"/>
  <c r="W403" i="1"/>
  <c r="X403" i="1"/>
  <c r="Y403" i="1"/>
  <c r="Z403" i="1"/>
  <c r="AA403" i="1"/>
  <c r="L404" i="1"/>
  <c r="R404" i="1"/>
  <c r="V404" i="1"/>
  <c r="W404" i="1"/>
  <c r="X404" i="1"/>
  <c r="Y404" i="1"/>
  <c r="Z404" i="1"/>
  <c r="AA404" i="1"/>
  <c r="L406" i="1"/>
  <c r="R406" i="1"/>
  <c r="V406" i="1"/>
  <c r="W406" i="1"/>
  <c r="X406" i="1"/>
  <c r="Y406" i="1"/>
  <c r="Z406" i="1"/>
  <c r="AA406" i="1"/>
  <c r="L407" i="1"/>
  <c r="R407" i="1"/>
  <c r="V407" i="1"/>
  <c r="W407" i="1"/>
  <c r="X407" i="1"/>
  <c r="Y407" i="1"/>
  <c r="Z407" i="1"/>
  <c r="AA407" i="1"/>
  <c r="L63" i="1"/>
  <c r="R63" i="1"/>
  <c r="V63" i="1"/>
  <c r="W63" i="1"/>
  <c r="X63" i="1"/>
  <c r="Y63" i="1"/>
  <c r="Z63" i="1"/>
  <c r="AA63" i="1"/>
  <c r="L64" i="1"/>
  <c r="R64" i="1"/>
  <c r="V64" i="1"/>
  <c r="W64" i="1"/>
  <c r="X64" i="1"/>
  <c r="Y64" i="1"/>
  <c r="Z64" i="1"/>
  <c r="AA64" i="1"/>
  <c r="L65" i="1"/>
  <c r="R65" i="1"/>
  <c r="V65" i="1"/>
  <c r="W65" i="1"/>
  <c r="X65" i="1"/>
  <c r="Y65" i="1"/>
  <c r="Z65" i="1"/>
  <c r="AA65" i="1"/>
  <c r="L66" i="1"/>
  <c r="R66" i="1"/>
  <c r="V66" i="1"/>
  <c r="W66" i="1"/>
  <c r="X66" i="1"/>
  <c r="Y66" i="1"/>
  <c r="Z66" i="1"/>
  <c r="AA66" i="1"/>
  <c r="L67" i="1"/>
  <c r="R67" i="1"/>
  <c r="V67" i="1"/>
  <c r="W67" i="1"/>
  <c r="X67" i="1"/>
  <c r="Y67" i="1"/>
  <c r="Z67" i="1"/>
  <c r="AA67" i="1"/>
  <c r="L68" i="1"/>
  <c r="R68" i="1"/>
  <c r="V68" i="1"/>
  <c r="W68" i="1"/>
  <c r="X68" i="1"/>
  <c r="Y68" i="1"/>
  <c r="Z68" i="1"/>
  <c r="AA68" i="1"/>
  <c r="L69" i="1"/>
  <c r="R69" i="1"/>
  <c r="V69" i="1"/>
  <c r="W69" i="1"/>
  <c r="X69" i="1"/>
  <c r="Y69" i="1"/>
  <c r="Z69" i="1"/>
  <c r="AA69" i="1"/>
  <c r="L70" i="1"/>
  <c r="R70" i="1"/>
  <c r="V70" i="1"/>
  <c r="W70" i="1"/>
  <c r="X70" i="1"/>
  <c r="Y70" i="1"/>
  <c r="Z70" i="1"/>
  <c r="AA70" i="1"/>
  <c r="L71" i="1"/>
  <c r="R71" i="1"/>
  <c r="V71" i="1"/>
  <c r="W71" i="1"/>
  <c r="X71" i="1"/>
  <c r="Y71" i="1"/>
  <c r="Z71" i="1"/>
  <c r="AA71" i="1"/>
  <c r="L72" i="1"/>
  <c r="R72" i="1"/>
  <c r="V72" i="1"/>
  <c r="W72" i="1"/>
  <c r="X72" i="1"/>
  <c r="Y72" i="1"/>
  <c r="Z72" i="1"/>
  <c r="AA72" i="1"/>
  <c r="L73" i="1"/>
  <c r="R73" i="1"/>
  <c r="V73" i="1"/>
  <c r="W73" i="1"/>
  <c r="X73" i="1"/>
  <c r="Y73" i="1"/>
  <c r="Z73" i="1"/>
  <c r="AA73" i="1"/>
  <c r="L74" i="1"/>
  <c r="R74" i="1"/>
  <c r="V74" i="1"/>
  <c r="W74" i="1"/>
  <c r="X74" i="1"/>
  <c r="Y74" i="1"/>
  <c r="Z74" i="1"/>
  <c r="AA74" i="1"/>
  <c r="L75" i="1"/>
  <c r="R75" i="1"/>
  <c r="V75" i="1"/>
  <c r="W75" i="1"/>
  <c r="X75" i="1"/>
  <c r="Y75" i="1"/>
  <c r="Z75" i="1"/>
  <c r="AA75" i="1"/>
  <c r="L76" i="1"/>
  <c r="R76" i="1"/>
  <c r="V76" i="1"/>
  <c r="W76" i="1"/>
  <c r="X76" i="1"/>
  <c r="Y76" i="1"/>
  <c r="Z76" i="1"/>
  <c r="AA76" i="1"/>
  <c r="L79" i="1"/>
  <c r="R79" i="1"/>
  <c r="V79" i="1"/>
  <c r="W79" i="1"/>
  <c r="X79" i="1"/>
  <c r="Y79" i="1"/>
  <c r="Z79" i="1"/>
  <c r="AA79" i="1"/>
  <c r="L80" i="1"/>
  <c r="R80" i="1"/>
  <c r="V80" i="1"/>
  <c r="W80" i="1"/>
  <c r="X80" i="1"/>
  <c r="Y80" i="1"/>
  <c r="Z80" i="1"/>
  <c r="AA80" i="1"/>
  <c r="L81" i="1"/>
  <c r="R81" i="1"/>
  <c r="V81" i="1"/>
  <c r="W81" i="1"/>
  <c r="X81" i="1"/>
  <c r="Y81" i="1"/>
  <c r="Z81" i="1"/>
  <c r="AA81" i="1"/>
  <c r="L82" i="1"/>
  <c r="R82" i="1"/>
  <c r="V82" i="1"/>
  <c r="W82" i="1"/>
  <c r="X82" i="1"/>
  <c r="Y82" i="1"/>
  <c r="Z82" i="1"/>
  <c r="AA82" i="1"/>
  <c r="L83" i="1"/>
  <c r="R83" i="1"/>
  <c r="V83" i="1"/>
  <c r="W83" i="1"/>
  <c r="X83" i="1"/>
  <c r="Y83" i="1"/>
  <c r="Z83" i="1"/>
  <c r="AA83" i="1"/>
  <c r="L85" i="1"/>
  <c r="R85" i="1"/>
  <c r="V85" i="1"/>
  <c r="W85" i="1"/>
  <c r="X85" i="1"/>
  <c r="Y85" i="1"/>
  <c r="Z85" i="1"/>
  <c r="AA85" i="1"/>
  <c r="L84" i="1"/>
  <c r="R84" i="1"/>
  <c r="V84" i="1"/>
  <c r="W84" i="1"/>
  <c r="X84" i="1"/>
  <c r="Y84" i="1"/>
  <c r="Z84" i="1"/>
  <c r="AA84" i="1"/>
  <c r="L86" i="1"/>
  <c r="R86" i="1"/>
  <c r="V86" i="1"/>
  <c r="W86" i="1"/>
  <c r="X86" i="1"/>
  <c r="Y86" i="1"/>
  <c r="Z86" i="1"/>
  <c r="AA86" i="1"/>
  <c r="L87" i="1"/>
  <c r="R87" i="1"/>
  <c r="V87" i="1"/>
  <c r="W87" i="1"/>
  <c r="X87" i="1"/>
  <c r="Y87" i="1"/>
  <c r="Z87" i="1"/>
  <c r="AA87" i="1"/>
  <c r="L88" i="1"/>
  <c r="R88" i="1"/>
  <c r="V88" i="1"/>
  <c r="W88" i="1"/>
  <c r="X88" i="1"/>
  <c r="Y88" i="1"/>
  <c r="Z88" i="1"/>
  <c r="AA88" i="1"/>
  <c r="L89" i="1"/>
  <c r="R89" i="1"/>
  <c r="V89" i="1"/>
  <c r="W89" i="1"/>
  <c r="X89" i="1"/>
  <c r="Y89" i="1"/>
  <c r="Z89" i="1"/>
  <c r="AA89" i="1"/>
  <c r="L90" i="1"/>
  <c r="R90" i="1"/>
  <c r="V90" i="1"/>
  <c r="W90" i="1"/>
  <c r="X90" i="1"/>
  <c r="Y90" i="1"/>
  <c r="Z90" i="1"/>
  <c r="AA90" i="1"/>
  <c r="L91" i="1"/>
  <c r="R91" i="1"/>
  <c r="V91" i="1"/>
  <c r="W91" i="1"/>
  <c r="X91" i="1"/>
  <c r="Y91" i="1"/>
  <c r="Z91" i="1"/>
  <c r="AA91" i="1"/>
  <c r="L92" i="1"/>
  <c r="R92" i="1"/>
  <c r="V92" i="1"/>
  <c r="W92" i="1"/>
  <c r="X92" i="1"/>
  <c r="Y92" i="1"/>
  <c r="Z92" i="1"/>
  <c r="AA92" i="1"/>
  <c r="L93" i="1"/>
  <c r="R93" i="1"/>
  <c r="V93" i="1"/>
  <c r="W93" i="1"/>
  <c r="X93" i="1"/>
  <c r="Y93" i="1"/>
  <c r="Z93" i="1"/>
  <c r="AA93" i="1"/>
  <c r="L94" i="1"/>
  <c r="R94" i="1"/>
  <c r="V94" i="1"/>
  <c r="W94" i="1"/>
  <c r="X94" i="1"/>
  <c r="Y94" i="1"/>
  <c r="Z94" i="1"/>
  <c r="AA94" i="1"/>
  <c r="L96" i="1"/>
  <c r="R96" i="1"/>
  <c r="V96" i="1"/>
  <c r="W96" i="1"/>
  <c r="X96" i="1"/>
  <c r="Y96" i="1"/>
  <c r="Z96" i="1"/>
  <c r="AA96" i="1"/>
  <c r="L95" i="1"/>
  <c r="R95" i="1"/>
  <c r="V95" i="1"/>
  <c r="W95" i="1"/>
  <c r="X95" i="1"/>
  <c r="Y95" i="1"/>
  <c r="Z95" i="1"/>
  <c r="AA95" i="1"/>
  <c r="L97" i="1"/>
  <c r="R97" i="1"/>
  <c r="V97" i="1"/>
  <c r="W97" i="1"/>
  <c r="X97" i="1"/>
  <c r="Y97" i="1"/>
  <c r="Z97" i="1"/>
  <c r="AA97" i="1"/>
  <c r="L98" i="1"/>
  <c r="R98" i="1"/>
  <c r="V98" i="1"/>
  <c r="W98" i="1"/>
  <c r="X98" i="1"/>
  <c r="Y98" i="1"/>
  <c r="Z98" i="1"/>
  <c r="AA98" i="1"/>
  <c r="L99" i="1"/>
  <c r="R99" i="1"/>
  <c r="V99" i="1"/>
  <c r="W99" i="1"/>
  <c r="X99" i="1"/>
  <c r="Y99" i="1"/>
  <c r="Z99" i="1"/>
  <c r="AA99" i="1"/>
  <c r="L100" i="1"/>
  <c r="R100" i="1"/>
  <c r="V100" i="1"/>
  <c r="W100" i="1"/>
  <c r="X100" i="1"/>
  <c r="Y100" i="1"/>
  <c r="Z100" i="1"/>
  <c r="AA100" i="1"/>
  <c r="L103" i="1"/>
  <c r="R103" i="1"/>
  <c r="V103" i="1"/>
  <c r="W103" i="1"/>
  <c r="X103" i="1"/>
  <c r="Y103" i="1"/>
  <c r="Z103" i="1"/>
  <c r="AA103" i="1"/>
  <c r="L104" i="1"/>
  <c r="R104" i="1"/>
  <c r="V104" i="1"/>
  <c r="W104" i="1"/>
  <c r="X104" i="1"/>
  <c r="Y104" i="1"/>
  <c r="Z104" i="1"/>
  <c r="AA104" i="1"/>
  <c r="L105" i="1"/>
  <c r="R105" i="1"/>
  <c r="V105" i="1"/>
  <c r="W105" i="1"/>
  <c r="X105" i="1"/>
  <c r="Y105" i="1"/>
  <c r="Z105" i="1"/>
  <c r="AA105" i="1"/>
  <c r="L106" i="1"/>
  <c r="R106" i="1"/>
  <c r="V106" i="1"/>
  <c r="W106" i="1"/>
  <c r="X106" i="1"/>
  <c r="Y106" i="1"/>
  <c r="Z106" i="1"/>
  <c r="AA106" i="1"/>
  <c r="L107" i="1"/>
  <c r="R107" i="1"/>
  <c r="V107" i="1"/>
  <c r="W107" i="1"/>
  <c r="X107" i="1"/>
  <c r="Y107" i="1"/>
  <c r="Z107" i="1"/>
  <c r="AA107" i="1"/>
  <c r="L5" i="1"/>
  <c r="R5" i="1"/>
  <c r="V5" i="1"/>
  <c r="W5" i="1"/>
  <c r="X5" i="1"/>
  <c r="Y5" i="1"/>
  <c r="Z5" i="1"/>
  <c r="AA5" i="1"/>
  <c r="L6" i="1"/>
  <c r="R6" i="1"/>
  <c r="V6" i="1"/>
  <c r="W6" i="1"/>
  <c r="X6" i="1"/>
  <c r="Y6" i="1"/>
  <c r="Z6" i="1"/>
  <c r="AA6" i="1"/>
  <c r="L7" i="1"/>
  <c r="R7" i="1"/>
  <c r="V7" i="1"/>
  <c r="W7" i="1"/>
  <c r="X7" i="1"/>
  <c r="Y7" i="1"/>
  <c r="Z7" i="1"/>
  <c r="AA7" i="1"/>
  <c r="L8" i="1"/>
  <c r="R8" i="1"/>
  <c r="V8" i="1"/>
  <c r="W8" i="1"/>
  <c r="X8" i="1"/>
  <c r="Y8" i="1"/>
  <c r="Z8" i="1"/>
  <c r="AA8" i="1"/>
  <c r="L9" i="1"/>
  <c r="R9" i="1"/>
  <c r="V9" i="1"/>
  <c r="W9" i="1"/>
  <c r="X9" i="1"/>
  <c r="Y9" i="1"/>
  <c r="Z9" i="1"/>
  <c r="AA9" i="1"/>
  <c r="L10" i="1"/>
  <c r="R10" i="1"/>
  <c r="V10" i="1"/>
  <c r="W10" i="1"/>
  <c r="X10" i="1"/>
  <c r="Y10" i="1"/>
  <c r="Z10" i="1"/>
  <c r="AA10" i="1"/>
  <c r="L11" i="1"/>
  <c r="R11" i="1"/>
  <c r="V11" i="1"/>
  <c r="W11" i="1"/>
  <c r="X11" i="1"/>
  <c r="Y11" i="1"/>
  <c r="Z11" i="1"/>
  <c r="AA11" i="1"/>
  <c r="L12" i="1"/>
  <c r="R12" i="1"/>
  <c r="V12" i="1"/>
  <c r="W12" i="1"/>
  <c r="X12" i="1"/>
  <c r="Y12" i="1"/>
  <c r="Z12" i="1"/>
  <c r="AA12" i="1"/>
  <c r="L13" i="1"/>
  <c r="R13" i="1"/>
  <c r="V13" i="1"/>
  <c r="W13" i="1"/>
  <c r="X13" i="1"/>
  <c r="Y13" i="1"/>
  <c r="Z13" i="1"/>
  <c r="AA13" i="1"/>
  <c r="L14" i="1"/>
  <c r="R14" i="1"/>
  <c r="V14" i="1"/>
  <c r="W14" i="1"/>
  <c r="X14" i="1"/>
  <c r="Y14" i="1"/>
  <c r="Z14" i="1"/>
  <c r="AA14" i="1"/>
  <c r="L15" i="1"/>
  <c r="R15" i="1"/>
  <c r="V15" i="1"/>
  <c r="W15" i="1"/>
  <c r="X15" i="1"/>
  <c r="Y15" i="1"/>
  <c r="Z15" i="1"/>
  <c r="AA15" i="1"/>
  <c r="L16" i="1"/>
  <c r="R16" i="1"/>
  <c r="V16" i="1"/>
  <c r="W16" i="1"/>
  <c r="X16" i="1"/>
  <c r="Y16" i="1"/>
  <c r="Z16" i="1"/>
  <c r="AA16" i="1"/>
  <c r="L17" i="1"/>
  <c r="R17" i="1"/>
  <c r="V17" i="1"/>
  <c r="W17" i="1"/>
  <c r="X17" i="1"/>
  <c r="Y17" i="1"/>
  <c r="Z17" i="1"/>
  <c r="AA17" i="1"/>
  <c r="L18" i="1"/>
  <c r="R18" i="1"/>
  <c r="V18" i="1"/>
  <c r="W18" i="1"/>
  <c r="X18" i="1"/>
  <c r="Y18" i="1"/>
  <c r="Z18" i="1"/>
  <c r="AA18" i="1"/>
  <c r="L108" i="1"/>
  <c r="R108" i="1"/>
  <c r="V108" i="1"/>
  <c r="W108" i="1"/>
  <c r="X108" i="1"/>
  <c r="Y108" i="1"/>
  <c r="Z108" i="1"/>
  <c r="AA108" i="1"/>
  <c r="L109" i="1"/>
  <c r="R109" i="1"/>
  <c r="V109" i="1"/>
  <c r="W109" i="1"/>
  <c r="X109" i="1"/>
  <c r="Y109" i="1"/>
  <c r="Z109" i="1"/>
  <c r="AA109" i="1"/>
  <c r="L110" i="1"/>
  <c r="R110" i="1"/>
  <c r="V110" i="1"/>
  <c r="W110" i="1"/>
  <c r="X110" i="1"/>
  <c r="Y110" i="1"/>
  <c r="Z110" i="1"/>
  <c r="AA110" i="1"/>
  <c r="L111" i="1"/>
  <c r="R111" i="1"/>
  <c r="V111" i="1"/>
  <c r="W111" i="1"/>
  <c r="X111" i="1"/>
  <c r="Y111" i="1"/>
  <c r="Z111" i="1"/>
  <c r="AA111" i="1"/>
  <c r="L112" i="1"/>
  <c r="E4" i="4"/>
  <c r="G4" i="4"/>
  <c r="R112" i="1"/>
  <c r="V112" i="1"/>
  <c r="W112" i="1"/>
  <c r="X112" i="1"/>
  <c r="Y112" i="1"/>
  <c r="H4" i="4"/>
  <c r="Z112" i="1"/>
  <c r="AA112" i="1"/>
  <c r="L113" i="1"/>
  <c r="R113" i="1"/>
  <c r="V113" i="1"/>
  <c r="W113" i="1"/>
  <c r="X113" i="1"/>
  <c r="Y113" i="1"/>
  <c r="Z113" i="1"/>
  <c r="AA113" i="1"/>
  <c r="L114" i="1"/>
  <c r="R114" i="1"/>
  <c r="V114" i="1"/>
  <c r="W114" i="1"/>
  <c r="X114" i="1"/>
  <c r="Y114" i="1"/>
  <c r="Z114" i="1"/>
  <c r="AA114" i="1"/>
  <c r="L115" i="1"/>
  <c r="R115" i="1"/>
  <c r="V115" i="1"/>
  <c r="W115" i="1"/>
  <c r="X115" i="1"/>
  <c r="Y115" i="1"/>
  <c r="Z115" i="1"/>
  <c r="AA115" i="1"/>
  <c r="R116" i="1"/>
  <c r="V116" i="1"/>
  <c r="W116" i="1"/>
  <c r="X116" i="1"/>
  <c r="Y116" i="1"/>
  <c r="Z116" i="1"/>
  <c r="R117" i="1"/>
  <c r="V117" i="1"/>
  <c r="W117" i="1"/>
  <c r="X117" i="1"/>
  <c r="Y117" i="1"/>
  <c r="Z117" i="1"/>
  <c r="AA117" i="1"/>
  <c r="L118" i="1"/>
  <c r="R118" i="1"/>
  <c r="V118" i="1"/>
  <c r="W118" i="1"/>
  <c r="X118" i="1"/>
  <c r="Y118" i="1"/>
  <c r="Z118" i="1"/>
  <c r="AA118" i="1"/>
  <c r="L119" i="1"/>
  <c r="R119" i="1"/>
  <c r="V119" i="1"/>
  <c r="W119" i="1"/>
  <c r="X119" i="1"/>
  <c r="Y119" i="1"/>
  <c r="Z119" i="1"/>
  <c r="AA119" i="1"/>
  <c r="L120" i="1"/>
  <c r="E7" i="4"/>
  <c r="G7" i="4"/>
  <c r="R120" i="1"/>
  <c r="V120" i="1"/>
  <c r="W120" i="1"/>
  <c r="X120" i="1"/>
  <c r="Y120" i="1"/>
  <c r="H7" i="4"/>
  <c r="Z120" i="1"/>
  <c r="L121" i="1"/>
  <c r="R121" i="1"/>
  <c r="V121" i="1"/>
  <c r="W121" i="1"/>
  <c r="X121" i="1"/>
  <c r="Y121" i="1"/>
  <c r="Z121" i="1"/>
  <c r="AA121" i="1"/>
  <c r="L123" i="1"/>
  <c r="R123" i="1"/>
  <c r="V123" i="1"/>
  <c r="W123" i="1"/>
  <c r="X123" i="1"/>
  <c r="Y123" i="1"/>
  <c r="Z123" i="1"/>
  <c r="AA123" i="1"/>
  <c r="L124" i="1"/>
  <c r="R124" i="1"/>
  <c r="V124" i="1"/>
  <c r="W124" i="1"/>
  <c r="X124" i="1"/>
  <c r="Y124" i="1"/>
  <c r="Z124" i="1"/>
  <c r="AA124" i="1"/>
  <c r="L122" i="1"/>
  <c r="R122" i="1"/>
  <c r="V122" i="1"/>
  <c r="W122" i="1"/>
  <c r="X122" i="1"/>
  <c r="Y122" i="1"/>
  <c r="Z122" i="1"/>
  <c r="AA122" i="1"/>
  <c r="L125" i="1"/>
  <c r="R125" i="1"/>
  <c r="V125" i="1"/>
  <c r="W125" i="1"/>
  <c r="X125" i="1"/>
  <c r="Y125" i="1"/>
  <c r="Z125" i="1"/>
  <c r="AA125" i="1"/>
  <c r="L126" i="1"/>
  <c r="R126" i="1"/>
  <c r="V126" i="1"/>
  <c r="W126" i="1"/>
  <c r="X126" i="1"/>
  <c r="Y126" i="1"/>
  <c r="Z126" i="1"/>
  <c r="AA126" i="1"/>
  <c r="L127" i="1"/>
  <c r="R127" i="1"/>
  <c r="V127" i="1"/>
  <c r="W127" i="1"/>
  <c r="X127" i="1"/>
  <c r="Y127" i="1"/>
  <c r="Z127" i="1"/>
  <c r="AA127" i="1"/>
  <c r="L128" i="1"/>
  <c r="R128" i="1"/>
  <c r="V128" i="1"/>
  <c r="W128" i="1"/>
  <c r="X128" i="1"/>
  <c r="Y128" i="1"/>
  <c r="Z128" i="1"/>
  <c r="AA128" i="1"/>
  <c r="L129" i="1"/>
  <c r="R129" i="1"/>
  <c r="V129" i="1"/>
  <c r="W129" i="1"/>
  <c r="X129" i="1"/>
  <c r="Y129" i="1"/>
  <c r="Z129" i="1"/>
  <c r="AA129" i="1"/>
  <c r="L130" i="1"/>
  <c r="R130" i="1"/>
  <c r="V130" i="1"/>
  <c r="W130" i="1"/>
  <c r="X130" i="1"/>
  <c r="Y130" i="1"/>
  <c r="Z130" i="1"/>
  <c r="AA130" i="1"/>
  <c r="L131" i="1"/>
  <c r="R131" i="1"/>
  <c r="V131" i="1"/>
  <c r="W131" i="1"/>
  <c r="X131" i="1"/>
  <c r="Y131" i="1"/>
  <c r="Z131" i="1"/>
  <c r="AA131" i="1"/>
  <c r="L132" i="1"/>
  <c r="R132" i="1"/>
  <c r="V132" i="1"/>
  <c r="W132" i="1"/>
  <c r="X132" i="1"/>
  <c r="Y132" i="1"/>
  <c r="Z132" i="1"/>
  <c r="AA132" i="1"/>
  <c r="L133" i="1"/>
  <c r="R133" i="1"/>
  <c r="V133" i="1"/>
  <c r="W133" i="1"/>
  <c r="X133" i="1"/>
  <c r="Y133" i="1"/>
  <c r="Z133" i="1"/>
  <c r="AA133" i="1"/>
  <c r="L134" i="1"/>
  <c r="R134" i="1"/>
  <c r="V134" i="1"/>
  <c r="W134" i="1"/>
  <c r="X134" i="1"/>
  <c r="Y134" i="1"/>
  <c r="Z134" i="1"/>
  <c r="AA134" i="1"/>
  <c r="L135" i="1"/>
  <c r="R135" i="1"/>
  <c r="V135" i="1"/>
  <c r="W135" i="1"/>
  <c r="X135" i="1"/>
  <c r="Y135" i="1"/>
  <c r="Z135" i="1"/>
  <c r="AA135" i="1"/>
  <c r="L136" i="1"/>
  <c r="R136" i="1"/>
  <c r="V136" i="1"/>
  <c r="W136" i="1"/>
  <c r="X136" i="1"/>
  <c r="Y136" i="1"/>
  <c r="Z136" i="1"/>
  <c r="AA136" i="1"/>
  <c r="L137" i="1"/>
  <c r="R137" i="1"/>
  <c r="V137" i="1"/>
  <c r="W137" i="1"/>
  <c r="X137" i="1"/>
  <c r="Y137" i="1"/>
  <c r="Z137" i="1"/>
  <c r="AA137" i="1"/>
  <c r="R408" i="1"/>
  <c r="V408" i="1"/>
  <c r="W408" i="1"/>
  <c r="X408" i="1"/>
  <c r="Y408" i="1"/>
  <c r="H5" i="5"/>
  <c r="I5" i="5"/>
  <c r="Z408" i="1"/>
  <c r="AA408" i="1"/>
  <c r="R409" i="1"/>
  <c r="V409" i="1"/>
  <c r="W409" i="1"/>
  <c r="X409" i="1"/>
  <c r="Y409" i="1"/>
  <c r="Z409" i="1"/>
  <c r="AA409" i="1"/>
  <c r="R410" i="1"/>
  <c r="V410" i="1"/>
  <c r="W410" i="1"/>
  <c r="X410" i="1"/>
  <c r="Y410" i="1"/>
  <c r="Z410" i="1"/>
  <c r="AA410" i="1"/>
  <c r="R411" i="1"/>
  <c r="V411" i="1"/>
  <c r="W411" i="1"/>
  <c r="X411" i="1"/>
  <c r="Y411" i="1"/>
  <c r="Z411" i="1"/>
  <c r="AA411" i="1"/>
  <c r="R412" i="1"/>
  <c r="V412" i="1"/>
  <c r="W412" i="1"/>
  <c r="X412" i="1"/>
  <c r="Y412" i="1"/>
  <c r="Z412" i="1"/>
  <c r="AA412" i="1"/>
  <c r="R413" i="1"/>
  <c r="V413" i="1"/>
  <c r="W413" i="1"/>
  <c r="X413" i="1"/>
  <c r="Y413" i="1"/>
  <c r="Z413" i="1"/>
  <c r="AA413" i="1"/>
  <c r="R414" i="1"/>
  <c r="V414" i="1"/>
  <c r="W414" i="1"/>
  <c r="X414" i="1"/>
  <c r="Y414" i="1"/>
  <c r="Z414" i="1"/>
  <c r="AA414" i="1"/>
  <c r="R415" i="1"/>
  <c r="V415" i="1"/>
  <c r="W415" i="1"/>
  <c r="X415" i="1"/>
  <c r="Y415" i="1"/>
  <c r="Z415" i="1"/>
  <c r="AA415" i="1"/>
  <c r="R416" i="1"/>
  <c r="V416" i="1"/>
  <c r="W416" i="1"/>
  <c r="X416" i="1"/>
  <c r="Y416" i="1"/>
  <c r="Z416" i="1"/>
  <c r="AA416" i="1"/>
  <c r="L138" i="1"/>
  <c r="R138" i="1"/>
  <c r="V138" i="1"/>
  <c r="W138" i="1"/>
  <c r="X138" i="1"/>
  <c r="Y138" i="1"/>
  <c r="Z138" i="1"/>
  <c r="AA138" i="1"/>
  <c r="L139" i="1"/>
  <c r="R139" i="1"/>
  <c r="V139" i="1"/>
  <c r="W139" i="1"/>
  <c r="X139" i="1"/>
  <c r="Y139" i="1"/>
  <c r="Z139" i="1"/>
  <c r="AA139" i="1"/>
  <c r="L140" i="1"/>
  <c r="R140" i="1"/>
  <c r="V140" i="1"/>
  <c r="W140" i="1"/>
  <c r="X140" i="1"/>
  <c r="Y140" i="1"/>
  <c r="Z140" i="1"/>
  <c r="AA140" i="1"/>
  <c r="L141" i="1"/>
  <c r="R141" i="1"/>
  <c r="V141" i="1"/>
  <c r="W141" i="1"/>
  <c r="X141" i="1"/>
  <c r="Y141" i="1"/>
  <c r="Z141" i="1"/>
  <c r="AA141" i="1"/>
  <c r="L142" i="1"/>
  <c r="R142" i="1"/>
  <c r="V142" i="1"/>
  <c r="W142" i="1"/>
  <c r="X142" i="1"/>
  <c r="Y142" i="1"/>
  <c r="Z142" i="1"/>
  <c r="AA142" i="1"/>
  <c r="L143" i="1"/>
  <c r="R143" i="1"/>
  <c r="V143" i="1"/>
  <c r="W143" i="1"/>
  <c r="X143" i="1"/>
  <c r="Y143" i="1"/>
  <c r="Z143" i="1"/>
  <c r="AA143" i="1"/>
  <c r="L144" i="1"/>
  <c r="R144" i="1"/>
  <c r="V144" i="1"/>
  <c r="W144" i="1"/>
  <c r="X144" i="1"/>
  <c r="Y144" i="1"/>
  <c r="Z144" i="1"/>
  <c r="AA144" i="1"/>
  <c r="L145" i="1"/>
  <c r="R145" i="1"/>
  <c r="V145" i="1"/>
  <c r="W145" i="1"/>
  <c r="X145" i="1"/>
  <c r="Y145" i="1"/>
  <c r="Z145" i="1"/>
  <c r="AA145" i="1"/>
  <c r="L146" i="1"/>
  <c r="R146" i="1"/>
  <c r="V146" i="1"/>
  <c r="W146" i="1"/>
  <c r="X146" i="1"/>
  <c r="Y146" i="1"/>
  <c r="Z146" i="1"/>
  <c r="AA146" i="1"/>
  <c r="L147" i="1"/>
  <c r="R147" i="1"/>
  <c r="V147" i="1"/>
  <c r="W147" i="1"/>
  <c r="X147" i="1"/>
  <c r="Y147" i="1"/>
  <c r="Z147" i="1"/>
  <c r="AA147" i="1"/>
  <c r="L148" i="1"/>
  <c r="R148" i="1"/>
  <c r="V148" i="1"/>
  <c r="W148" i="1"/>
  <c r="X148" i="1"/>
  <c r="Y148" i="1"/>
  <c r="Z148" i="1"/>
  <c r="AA148" i="1"/>
  <c r="L149" i="1"/>
  <c r="R149" i="1"/>
  <c r="V149" i="1"/>
  <c r="W149" i="1"/>
  <c r="X149" i="1"/>
  <c r="Y149" i="1"/>
  <c r="Z149" i="1"/>
  <c r="AA149" i="1"/>
  <c r="L150" i="1"/>
  <c r="R150" i="1"/>
  <c r="V150" i="1"/>
  <c r="W150" i="1"/>
  <c r="X150" i="1"/>
  <c r="Y150" i="1"/>
  <c r="Z150" i="1"/>
  <c r="AA150" i="1"/>
  <c r="L151" i="1"/>
  <c r="R151" i="1"/>
  <c r="V151" i="1"/>
  <c r="W151" i="1"/>
  <c r="X151" i="1"/>
  <c r="Y151" i="1"/>
  <c r="Z151" i="1"/>
  <c r="AA151" i="1"/>
  <c r="L152" i="1"/>
  <c r="R152" i="1"/>
  <c r="V152" i="1"/>
  <c r="W152" i="1"/>
  <c r="X152" i="1"/>
  <c r="Y152" i="1"/>
  <c r="Z152" i="1"/>
  <c r="AA152" i="1"/>
  <c r="L153" i="1"/>
  <c r="R153" i="1"/>
  <c r="V153" i="1"/>
  <c r="W153" i="1"/>
  <c r="X153" i="1"/>
  <c r="Y153" i="1"/>
  <c r="Z153" i="1"/>
  <c r="AA153" i="1"/>
  <c r="L154" i="1"/>
  <c r="R154" i="1"/>
  <c r="V154" i="1"/>
  <c r="W154" i="1"/>
  <c r="X154" i="1"/>
  <c r="Y154" i="1"/>
  <c r="Z154" i="1"/>
  <c r="AA154" i="1"/>
  <c r="L155" i="1"/>
  <c r="R155" i="1"/>
  <c r="V155" i="1"/>
  <c r="W155" i="1"/>
  <c r="X155" i="1"/>
  <c r="Y155" i="1"/>
  <c r="Z155" i="1"/>
  <c r="AA155" i="1"/>
  <c r="L156" i="1"/>
  <c r="R156" i="1"/>
  <c r="V156" i="1"/>
  <c r="W156" i="1"/>
  <c r="X156" i="1"/>
  <c r="Y156" i="1"/>
  <c r="Z156" i="1"/>
  <c r="AA156" i="1"/>
  <c r="L157" i="1"/>
  <c r="R157" i="1"/>
  <c r="V157" i="1"/>
  <c r="W157" i="1"/>
  <c r="X157" i="1"/>
  <c r="Y157" i="1"/>
  <c r="Z157" i="1"/>
  <c r="AA157" i="1"/>
  <c r="L158" i="1"/>
  <c r="R158" i="1"/>
  <c r="V158" i="1"/>
  <c r="W158" i="1"/>
  <c r="X158" i="1"/>
  <c r="Y158" i="1"/>
  <c r="Z158" i="1"/>
  <c r="AA158" i="1"/>
  <c r="L159" i="1"/>
  <c r="R159" i="1"/>
  <c r="V159" i="1"/>
  <c r="W159" i="1"/>
  <c r="X159" i="1"/>
  <c r="Y159" i="1"/>
  <c r="Z159" i="1"/>
  <c r="AA159" i="1"/>
  <c r="L160" i="1"/>
  <c r="R160" i="1"/>
  <c r="V160" i="1"/>
  <c r="W160" i="1"/>
  <c r="X160" i="1"/>
  <c r="Y160" i="1"/>
  <c r="Z160" i="1"/>
  <c r="AA160" i="1"/>
  <c r="L161" i="1"/>
  <c r="R161" i="1"/>
  <c r="V161" i="1"/>
  <c r="W161" i="1"/>
  <c r="X161" i="1"/>
  <c r="Y161" i="1"/>
  <c r="Z161" i="1"/>
  <c r="AA161" i="1"/>
  <c r="L417" i="1"/>
  <c r="R417" i="1"/>
  <c r="V417" i="1"/>
  <c r="W417" i="1"/>
  <c r="X417" i="1"/>
  <c r="Y417" i="1"/>
  <c r="Z417" i="1"/>
  <c r="AA417" i="1"/>
  <c r="L418" i="1"/>
  <c r="R418" i="1"/>
  <c r="V418" i="1"/>
  <c r="W418" i="1"/>
  <c r="X418" i="1"/>
  <c r="Y418" i="1"/>
  <c r="Z418" i="1"/>
  <c r="AA418" i="1"/>
  <c r="L419" i="1"/>
  <c r="R419" i="1"/>
  <c r="V419" i="1"/>
  <c r="W419" i="1"/>
  <c r="X419" i="1"/>
  <c r="Y419" i="1"/>
  <c r="Z419" i="1"/>
  <c r="AA419" i="1"/>
  <c r="L420" i="1"/>
  <c r="R420" i="1"/>
  <c r="V420" i="1"/>
  <c r="W420" i="1"/>
  <c r="X420" i="1"/>
  <c r="Y420" i="1"/>
  <c r="Z420" i="1"/>
  <c r="AA420" i="1"/>
  <c r="L421" i="1"/>
  <c r="R421" i="1"/>
  <c r="V421" i="1"/>
  <c r="W421" i="1"/>
  <c r="X421" i="1"/>
  <c r="Y421" i="1"/>
  <c r="Z421" i="1"/>
  <c r="AA421" i="1"/>
  <c r="L422" i="1"/>
  <c r="R422" i="1"/>
  <c r="V422" i="1"/>
  <c r="W422" i="1"/>
  <c r="X422" i="1"/>
  <c r="Y422" i="1"/>
  <c r="Z422" i="1"/>
  <c r="AA422" i="1"/>
  <c r="L423" i="1"/>
  <c r="R423" i="1"/>
  <c r="V423" i="1"/>
  <c r="W423" i="1"/>
  <c r="X423" i="1"/>
  <c r="Y423" i="1"/>
  <c r="Z423" i="1"/>
  <c r="AA423" i="1"/>
  <c r="L424" i="1"/>
  <c r="R424" i="1"/>
  <c r="V424" i="1"/>
  <c r="W424" i="1"/>
  <c r="X424" i="1"/>
  <c r="Y424" i="1"/>
  <c r="Z424" i="1"/>
  <c r="AA424" i="1"/>
  <c r="L425" i="1"/>
  <c r="R425" i="1"/>
  <c r="V425" i="1"/>
  <c r="W425" i="1"/>
  <c r="X425" i="1"/>
  <c r="Y425" i="1"/>
  <c r="Z425" i="1"/>
  <c r="AA425" i="1"/>
  <c r="L426" i="1"/>
  <c r="R426" i="1"/>
  <c r="V426" i="1"/>
  <c r="W426" i="1"/>
  <c r="X426" i="1"/>
  <c r="Y426" i="1"/>
  <c r="Z426" i="1"/>
  <c r="AA426" i="1"/>
  <c r="L427" i="1"/>
  <c r="E4" i="5"/>
  <c r="G4" i="5"/>
  <c r="R427" i="1"/>
  <c r="V427" i="1"/>
  <c r="W427" i="1"/>
  <c r="X427" i="1"/>
  <c r="Y427" i="1"/>
  <c r="H4" i="5"/>
  <c r="Z427" i="1"/>
  <c r="AA427" i="1"/>
  <c r="L428" i="1"/>
  <c r="R428" i="1"/>
  <c r="V428" i="1"/>
  <c r="W428" i="1"/>
  <c r="X428" i="1"/>
  <c r="Y428" i="1"/>
  <c r="Z428" i="1"/>
  <c r="AA428" i="1"/>
  <c r="L429" i="1"/>
  <c r="R429" i="1"/>
  <c r="V429" i="1"/>
  <c r="W429" i="1"/>
  <c r="X429" i="1"/>
  <c r="Y429" i="1"/>
  <c r="Z429" i="1"/>
  <c r="AA429" i="1"/>
  <c r="R165" i="1"/>
  <c r="V165" i="1"/>
  <c r="W165" i="1"/>
  <c r="X165" i="1"/>
  <c r="Y165" i="1"/>
  <c r="Z165" i="1"/>
  <c r="AA165" i="1"/>
  <c r="R166" i="1"/>
  <c r="V166" i="1"/>
  <c r="W166" i="1"/>
  <c r="X166" i="1"/>
  <c r="Y166" i="1"/>
  <c r="Z166" i="1"/>
  <c r="AA166" i="1"/>
  <c r="R167" i="1"/>
  <c r="V167" i="1"/>
  <c r="W167" i="1"/>
  <c r="X167" i="1"/>
  <c r="Y167" i="1"/>
  <c r="Z167" i="1"/>
  <c r="AA167" i="1"/>
  <c r="R168" i="1"/>
  <c r="V168" i="1"/>
  <c r="W168" i="1"/>
  <c r="X168" i="1"/>
  <c r="Y168" i="1"/>
  <c r="Z168" i="1"/>
  <c r="AA168" i="1"/>
  <c r="R19" i="1"/>
  <c r="V19" i="1"/>
  <c r="W19" i="1"/>
  <c r="X19" i="1"/>
  <c r="Y19" i="1"/>
  <c r="Z19" i="1"/>
  <c r="AA19" i="1"/>
  <c r="L20" i="1"/>
  <c r="R20" i="1"/>
  <c r="V20" i="1"/>
  <c r="W20" i="1"/>
  <c r="X20" i="1"/>
  <c r="Y20" i="1"/>
  <c r="Z20" i="1"/>
  <c r="AA20" i="1"/>
  <c r="L21" i="1"/>
  <c r="R21" i="1"/>
  <c r="V21" i="1"/>
  <c r="W21" i="1"/>
  <c r="X21" i="1"/>
  <c r="Y21" i="1"/>
  <c r="Z21" i="1"/>
  <c r="AA21" i="1"/>
  <c r="L24" i="1"/>
  <c r="R24" i="1"/>
  <c r="V24" i="1"/>
  <c r="W24" i="1"/>
  <c r="X24" i="1"/>
  <c r="Y24" i="1"/>
  <c r="Z24" i="1"/>
  <c r="AA24" i="1"/>
  <c r="L22" i="1"/>
  <c r="R22" i="1"/>
  <c r="V22" i="1"/>
  <c r="W22" i="1"/>
  <c r="X22" i="1"/>
  <c r="Y22" i="1"/>
  <c r="Z22" i="1"/>
  <c r="AA22" i="1"/>
  <c r="L25" i="1"/>
  <c r="R25" i="1"/>
  <c r="V25" i="1"/>
  <c r="W25" i="1"/>
  <c r="X25" i="1"/>
  <c r="Y25" i="1"/>
  <c r="Z25" i="1"/>
  <c r="AA25" i="1"/>
  <c r="L23" i="1"/>
  <c r="R23" i="1"/>
  <c r="V23" i="1"/>
  <c r="W23" i="1"/>
  <c r="X23" i="1"/>
  <c r="Y23" i="1"/>
  <c r="Z23" i="1"/>
  <c r="AA23" i="1"/>
  <c r="L26" i="1"/>
  <c r="R26" i="1"/>
  <c r="V26" i="1"/>
  <c r="W26" i="1"/>
  <c r="X26" i="1"/>
  <c r="Y26" i="1"/>
  <c r="Z26" i="1"/>
  <c r="AA26" i="1"/>
  <c r="L430" i="1"/>
  <c r="R430" i="1"/>
  <c r="V430" i="1"/>
  <c r="W430" i="1"/>
  <c r="X430" i="1"/>
  <c r="Y430" i="1"/>
  <c r="Z430" i="1"/>
  <c r="AA430" i="1"/>
  <c r="L431" i="1"/>
  <c r="R431" i="1"/>
  <c r="V431" i="1"/>
  <c r="W431" i="1"/>
  <c r="X431" i="1"/>
  <c r="Y431" i="1"/>
  <c r="Z431" i="1"/>
  <c r="AA431" i="1"/>
  <c r="L434" i="1"/>
  <c r="R434" i="1"/>
  <c r="V434" i="1"/>
  <c r="W434" i="1"/>
  <c r="X434" i="1"/>
  <c r="Y434" i="1"/>
  <c r="Z434" i="1"/>
  <c r="AA434" i="1"/>
  <c r="L432" i="1"/>
  <c r="R432" i="1"/>
  <c r="V432" i="1"/>
  <c r="W432" i="1"/>
  <c r="X432" i="1"/>
  <c r="Y432" i="1"/>
  <c r="Z432" i="1"/>
  <c r="AA432" i="1"/>
  <c r="L433" i="1"/>
  <c r="R433" i="1"/>
  <c r="V433" i="1"/>
  <c r="W433" i="1"/>
  <c r="X433" i="1"/>
  <c r="Y433" i="1"/>
  <c r="Z433" i="1"/>
  <c r="AA433" i="1"/>
  <c r="L435" i="1"/>
  <c r="R435" i="1"/>
  <c r="V435" i="1"/>
  <c r="W435" i="1"/>
  <c r="X435" i="1"/>
  <c r="Y435" i="1"/>
  <c r="Z435" i="1"/>
  <c r="AA435" i="1"/>
  <c r="L436" i="1"/>
  <c r="R436" i="1"/>
  <c r="V436" i="1"/>
  <c r="W436" i="1"/>
  <c r="X436" i="1"/>
  <c r="Y436" i="1"/>
  <c r="Z436" i="1"/>
  <c r="AA436" i="1"/>
  <c r="L437" i="1"/>
  <c r="R437" i="1"/>
  <c r="V437" i="1"/>
  <c r="W437" i="1"/>
  <c r="X437" i="1"/>
  <c r="Y437" i="1"/>
  <c r="Z437" i="1"/>
  <c r="AA437" i="1"/>
  <c r="L438" i="1"/>
  <c r="R438" i="1"/>
  <c r="V438" i="1"/>
  <c r="W438" i="1"/>
  <c r="X438" i="1"/>
  <c r="Y438" i="1"/>
  <c r="Z438" i="1"/>
  <c r="AA438" i="1"/>
  <c r="L439" i="1"/>
  <c r="R439" i="1"/>
  <c r="V439" i="1"/>
  <c r="W439" i="1"/>
  <c r="X439" i="1"/>
  <c r="Y439" i="1"/>
  <c r="Z439" i="1"/>
  <c r="AA439" i="1"/>
  <c r="L441" i="1"/>
  <c r="R441" i="1"/>
  <c r="V441" i="1"/>
  <c r="W441" i="1"/>
  <c r="X441" i="1"/>
  <c r="Y441" i="1"/>
  <c r="Z441" i="1"/>
  <c r="AA441" i="1"/>
  <c r="L440" i="1"/>
  <c r="R440" i="1"/>
  <c r="V440" i="1"/>
  <c r="W440" i="1"/>
  <c r="X440" i="1"/>
  <c r="Y440" i="1"/>
  <c r="Z440" i="1"/>
  <c r="L442" i="1"/>
  <c r="R442" i="1"/>
  <c r="V442" i="1"/>
  <c r="W442" i="1"/>
  <c r="X442" i="1"/>
  <c r="Y442" i="1"/>
  <c r="Z442" i="1"/>
  <c r="AA442" i="1"/>
  <c r="L443" i="1"/>
  <c r="R443" i="1"/>
  <c r="V443" i="1"/>
  <c r="W443" i="1"/>
  <c r="X443" i="1"/>
  <c r="Y443" i="1"/>
  <c r="Z443" i="1"/>
  <c r="AA443" i="1"/>
  <c r="L444" i="1"/>
  <c r="R444" i="1"/>
  <c r="V444" i="1"/>
  <c r="W444" i="1"/>
  <c r="X444" i="1"/>
  <c r="Y444" i="1"/>
  <c r="Z444" i="1"/>
  <c r="AA444" i="1"/>
  <c r="L445" i="1"/>
  <c r="R445" i="1"/>
  <c r="V445" i="1"/>
  <c r="W445" i="1"/>
  <c r="X445" i="1"/>
  <c r="Y445" i="1"/>
  <c r="Z445" i="1"/>
  <c r="AA445" i="1"/>
  <c r="L446" i="1"/>
  <c r="R446" i="1"/>
  <c r="V446" i="1"/>
  <c r="W446" i="1"/>
  <c r="X446" i="1"/>
  <c r="Y446" i="1"/>
  <c r="Z446" i="1"/>
  <c r="AA446" i="1"/>
  <c r="L449" i="1"/>
  <c r="R449" i="1"/>
  <c r="V449" i="1"/>
  <c r="W449" i="1"/>
  <c r="X449" i="1"/>
  <c r="Y449" i="1"/>
  <c r="Z449" i="1"/>
  <c r="AA449" i="1"/>
  <c r="L447" i="1"/>
  <c r="R447" i="1"/>
  <c r="V447" i="1"/>
  <c r="W447" i="1"/>
  <c r="X447" i="1"/>
  <c r="Y447" i="1"/>
  <c r="Z447" i="1"/>
  <c r="AA447" i="1"/>
  <c r="L448" i="1"/>
  <c r="R448" i="1"/>
  <c r="V448" i="1"/>
  <c r="W448" i="1"/>
  <c r="X448" i="1"/>
  <c r="Y448" i="1"/>
  <c r="Z448" i="1"/>
  <c r="AA448" i="1"/>
  <c r="L450" i="1"/>
  <c r="R450" i="1"/>
  <c r="V450" i="1"/>
  <c r="W450" i="1"/>
  <c r="X450" i="1"/>
  <c r="Y450" i="1"/>
  <c r="Z450" i="1"/>
  <c r="L169" i="1"/>
  <c r="R169" i="1"/>
  <c r="V169" i="1"/>
  <c r="W169" i="1"/>
  <c r="X169" i="1"/>
  <c r="Y169" i="1"/>
  <c r="Z169" i="1"/>
  <c r="AA169" i="1"/>
  <c r="L170" i="1"/>
  <c r="R170" i="1"/>
  <c r="V170" i="1"/>
  <c r="W170" i="1"/>
  <c r="X170" i="1"/>
  <c r="Y170" i="1"/>
  <c r="Z170" i="1"/>
  <c r="AA170" i="1"/>
  <c r="L171" i="1"/>
  <c r="R171" i="1"/>
  <c r="V171" i="1"/>
  <c r="W171" i="1"/>
  <c r="X171" i="1"/>
  <c r="Y171" i="1"/>
  <c r="Z171" i="1"/>
  <c r="AA171" i="1"/>
  <c r="L172" i="1"/>
  <c r="R172" i="1"/>
  <c r="V172" i="1"/>
  <c r="W172" i="1"/>
  <c r="X172" i="1"/>
  <c r="Y172" i="1"/>
  <c r="Z172" i="1"/>
  <c r="AA172" i="1"/>
  <c r="L173" i="1"/>
  <c r="R173" i="1"/>
  <c r="V173" i="1"/>
  <c r="W173" i="1"/>
  <c r="X173" i="1"/>
  <c r="Y173" i="1"/>
  <c r="Z173" i="1"/>
  <c r="AA173" i="1"/>
  <c r="L174" i="1"/>
  <c r="R174" i="1"/>
  <c r="V174" i="1"/>
  <c r="W174" i="1"/>
  <c r="X174" i="1"/>
  <c r="Y174" i="1"/>
  <c r="Z174" i="1"/>
  <c r="AA174" i="1"/>
  <c r="L175" i="1"/>
  <c r="R175" i="1"/>
  <c r="V175" i="1"/>
  <c r="W175" i="1"/>
  <c r="X175" i="1"/>
  <c r="Y175" i="1"/>
  <c r="Z175" i="1"/>
  <c r="AA175" i="1"/>
  <c r="L176" i="1"/>
  <c r="R176" i="1"/>
  <c r="V176" i="1"/>
  <c r="W176" i="1"/>
  <c r="X176" i="1"/>
  <c r="Y176" i="1"/>
  <c r="Z176" i="1"/>
  <c r="AA176" i="1"/>
  <c r="L177" i="1"/>
  <c r="R177" i="1"/>
  <c r="V177" i="1"/>
  <c r="W177" i="1"/>
  <c r="X177" i="1"/>
  <c r="Y177" i="1"/>
  <c r="Z177" i="1"/>
  <c r="AA177" i="1"/>
  <c r="L178" i="1"/>
  <c r="R178" i="1"/>
  <c r="V178" i="1"/>
  <c r="W178" i="1"/>
  <c r="X178" i="1"/>
  <c r="Y178" i="1"/>
  <c r="Z178" i="1"/>
  <c r="AA178" i="1"/>
  <c r="L179" i="1"/>
  <c r="R179" i="1"/>
  <c r="V179" i="1"/>
  <c r="W179" i="1"/>
  <c r="X179" i="1"/>
  <c r="Y179" i="1"/>
  <c r="Z179" i="1"/>
  <c r="AA179" i="1"/>
  <c r="L180" i="1"/>
  <c r="R180" i="1"/>
  <c r="V180" i="1"/>
  <c r="W180" i="1"/>
  <c r="X180" i="1"/>
  <c r="Y180" i="1"/>
  <c r="Z180" i="1"/>
  <c r="AA180" i="1"/>
  <c r="L181" i="1"/>
  <c r="R181" i="1"/>
  <c r="V181" i="1"/>
  <c r="W181" i="1"/>
  <c r="X181" i="1"/>
  <c r="Y181" i="1"/>
  <c r="Z181" i="1"/>
  <c r="AA181" i="1"/>
  <c r="L182" i="1"/>
  <c r="R182" i="1"/>
  <c r="V182" i="1"/>
  <c r="W182" i="1"/>
  <c r="X182" i="1"/>
  <c r="Y182" i="1"/>
  <c r="Z182" i="1"/>
  <c r="AA182" i="1"/>
  <c r="L183" i="1"/>
  <c r="R183" i="1"/>
  <c r="V183" i="1"/>
  <c r="W183" i="1"/>
  <c r="X183" i="1"/>
  <c r="Y183" i="1"/>
  <c r="Z183" i="1"/>
  <c r="AA183" i="1"/>
  <c r="L184" i="1"/>
  <c r="R184" i="1"/>
  <c r="V184" i="1"/>
  <c r="W184" i="1"/>
  <c r="X184" i="1"/>
  <c r="Y184" i="1"/>
  <c r="Z184" i="1"/>
  <c r="AA184" i="1"/>
  <c r="L185" i="1"/>
  <c r="R185" i="1"/>
  <c r="V185" i="1"/>
  <c r="W185" i="1"/>
  <c r="X185" i="1"/>
  <c r="Y185" i="1"/>
  <c r="Z185" i="1"/>
  <c r="AA185" i="1"/>
  <c r="L186" i="1"/>
  <c r="R186" i="1"/>
  <c r="V186" i="1"/>
  <c r="W186" i="1"/>
  <c r="X186" i="1"/>
  <c r="Y186" i="1"/>
  <c r="Z186" i="1"/>
  <c r="AA186" i="1"/>
  <c r="L187" i="1"/>
  <c r="R187" i="1"/>
  <c r="V187" i="1"/>
  <c r="W187" i="1"/>
  <c r="X187" i="1"/>
  <c r="Y187" i="1"/>
  <c r="Z187" i="1"/>
  <c r="AA187" i="1"/>
  <c r="L188" i="1"/>
  <c r="R188" i="1"/>
  <c r="V188" i="1"/>
  <c r="W188" i="1"/>
  <c r="X188" i="1"/>
  <c r="Y188" i="1"/>
  <c r="Z188" i="1"/>
  <c r="AA188" i="1"/>
  <c r="L189" i="1"/>
  <c r="R189" i="1"/>
  <c r="V189" i="1"/>
  <c r="W189" i="1"/>
  <c r="X189" i="1"/>
  <c r="Y189" i="1"/>
  <c r="Z189" i="1"/>
  <c r="AA189" i="1"/>
  <c r="L190" i="1"/>
  <c r="R190" i="1"/>
  <c r="V190" i="1"/>
  <c r="W190" i="1"/>
  <c r="X190" i="1"/>
  <c r="Y190" i="1"/>
  <c r="Z190" i="1"/>
  <c r="AA190" i="1"/>
  <c r="L191" i="1"/>
  <c r="R191" i="1"/>
  <c r="V191" i="1"/>
  <c r="W191" i="1"/>
  <c r="X191" i="1"/>
  <c r="Y191" i="1"/>
  <c r="Z191" i="1"/>
  <c r="AA191" i="1"/>
  <c r="L192" i="1"/>
  <c r="R192" i="1"/>
  <c r="V192" i="1"/>
  <c r="W192" i="1"/>
  <c r="X192" i="1"/>
  <c r="Y192" i="1"/>
  <c r="Z192" i="1"/>
  <c r="AA192" i="1"/>
  <c r="L193" i="1"/>
  <c r="R193" i="1"/>
  <c r="V193" i="1"/>
  <c r="W193" i="1"/>
  <c r="X193" i="1"/>
  <c r="Y193" i="1"/>
  <c r="Z193" i="1"/>
  <c r="AA193" i="1"/>
  <c r="L194" i="1"/>
  <c r="R194" i="1"/>
  <c r="V194" i="1"/>
  <c r="W194" i="1"/>
  <c r="X194" i="1"/>
  <c r="Y194" i="1"/>
  <c r="Z194" i="1"/>
  <c r="AA194" i="1"/>
  <c r="L195" i="1"/>
  <c r="R195" i="1"/>
  <c r="V195" i="1"/>
  <c r="W195" i="1"/>
  <c r="X195" i="1"/>
  <c r="Y195" i="1"/>
  <c r="Z195" i="1"/>
  <c r="AA195" i="1"/>
  <c r="L196" i="1"/>
  <c r="R196" i="1"/>
  <c r="V196" i="1"/>
  <c r="W196" i="1"/>
  <c r="X196" i="1"/>
  <c r="Y196" i="1"/>
  <c r="Z196" i="1"/>
  <c r="AA196" i="1"/>
  <c r="L197" i="1"/>
  <c r="R197" i="1"/>
  <c r="V197" i="1"/>
  <c r="W197" i="1"/>
  <c r="X197" i="1"/>
  <c r="Y197" i="1"/>
  <c r="Z197" i="1"/>
  <c r="AA197" i="1"/>
  <c r="L198" i="1"/>
  <c r="R198" i="1"/>
  <c r="V198" i="1"/>
  <c r="W198" i="1"/>
  <c r="X198" i="1"/>
  <c r="Y198" i="1"/>
  <c r="Z198" i="1"/>
  <c r="AA198" i="1"/>
  <c r="L199" i="1"/>
  <c r="R199" i="1"/>
  <c r="V199" i="1"/>
  <c r="W199" i="1"/>
  <c r="X199" i="1"/>
  <c r="Y199" i="1"/>
  <c r="Z199" i="1"/>
  <c r="L201" i="1"/>
  <c r="R201" i="1"/>
  <c r="V201" i="1"/>
  <c r="W201" i="1"/>
  <c r="X201" i="1"/>
  <c r="Y201" i="1"/>
  <c r="Z201" i="1"/>
  <c r="AA201" i="1"/>
  <c r="L202" i="1"/>
  <c r="R202" i="1"/>
  <c r="V202" i="1"/>
  <c r="W202" i="1"/>
  <c r="X202" i="1"/>
  <c r="Y202" i="1"/>
  <c r="Z202" i="1"/>
  <c r="AA202" i="1"/>
  <c r="L200" i="1"/>
  <c r="R200" i="1"/>
  <c r="V200" i="1"/>
  <c r="W200" i="1"/>
  <c r="X200" i="1"/>
  <c r="Y200" i="1"/>
  <c r="Z200" i="1"/>
  <c r="AA200" i="1"/>
  <c r="L203" i="1"/>
  <c r="R203" i="1"/>
  <c r="V203" i="1"/>
  <c r="W203" i="1"/>
  <c r="X203" i="1"/>
  <c r="Y203" i="1"/>
  <c r="Z203" i="1"/>
  <c r="AA203" i="1"/>
  <c r="L204" i="1"/>
  <c r="R204" i="1"/>
  <c r="V204" i="1"/>
  <c r="W204" i="1"/>
  <c r="X204" i="1"/>
  <c r="Y204" i="1"/>
  <c r="Z204" i="1"/>
  <c r="AA204" i="1"/>
  <c r="L205" i="1"/>
  <c r="R205" i="1"/>
  <c r="V205" i="1"/>
  <c r="W205" i="1"/>
  <c r="X205" i="1"/>
  <c r="Y205" i="1"/>
  <c r="Z205" i="1"/>
  <c r="AA205" i="1"/>
  <c r="L207" i="1"/>
  <c r="R207" i="1"/>
  <c r="V207" i="1"/>
  <c r="W207" i="1"/>
  <c r="X207" i="1"/>
  <c r="Y207" i="1"/>
  <c r="Z207" i="1"/>
  <c r="AA207" i="1"/>
  <c r="L206" i="1"/>
  <c r="R206" i="1"/>
  <c r="V206" i="1"/>
  <c r="W206" i="1"/>
  <c r="X206" i="1"/>
  <c r="Y206" i="1"/>
  <c r="Z206" i="1"/>
  <c r="AA206" i="1"/>
  <c r="L208" i="1"/>
  <c r="R208" i="1"/>
  <c r="V208" i="1"/>
  <c r="W208" i="1"/>
  <c r="X208" i="1"/>
  <c r="Y208" i="1"/>
  <c r="Z208" i="1"/>
  <c r="AA208" i="1"/>
  <c r="L209" i="1"/>
  <c r="R209" i="1"/>
  <c r="V209" i="1"/>
  <c r="W209" i="1"/>
  <c r="X209" i="1"/>
  <c r="Y209" i="1"/>
  <c r="Z209" i="1"/>
  <c r="AA209" i="1"/>
  <c r="L210" i="1"/>
  <c r="R210" i="1"/>
  <c r="V210" i="1"/>
  <c r="W210" i="1"/>
  <c r="X210" i="1"/>
  <c r="Y210" i="1"/>
  <c r="Z210" i="1"/>
  <c r="AA210" i="1"/>
  <c r="L211" i="1"/>
  <c r="R211" i="1"/>
  <c r="V211" i="1"/>
  <c r="W211" i="1"/>
  <c r="X211" i="1"/>
  <c r="Y211" i="1"/>
  <c r="Z211" i="1"/>
  <c r="AA211" i="1"/>
  <c r="L212" i="1"/>
  <c r="R212" i="1"/>
  <c r="V212" i="1"/>
  <c r="W212" i="1"/>
  <c r="X212" i="1"/>
  <c r="Y212" i="1"/>
  <c r="Z212" i="1"/>
  <c r="AA212" i="1"/>
  <c r="L213" i="1"/>
  <c r="R213" i="1"/>
  <c r="V213" i="1"/>
  <c r="W213" i="1"/>
  <c r="X213" i="1"/>
  <c r="Y213" i="1"/>
  <c r="Z213" i="1"/>
  <c r="AA213" i="1"/>
  <c r="L214" i="1"/>
  <c r="R214" i="1"/>
  <c r="V214" i="1"/>
  <c r="W214" i="1"/>
  <c r="X214" i="1"/>
  <c r="Y214" i="1"/>
  <c r="Z214" i="1"/>
  <c r="AA214" i="1"/>
  <c r="L215" i="1"/>
  <c r="R215" i="1"/>
  <c r="V215" i="1"/>
  <c r="W215" i="1"/>
  <c r="X215" i="1"/>
  <c r="Y215" i="1"/>
  <c r="Z215" i="1"/>
  <c r="AA215" i="1"/>
  <c r="L216" i="1"/>
  <c r="R216" i="1"/>
  <c r="V216" i="1"/>
  <c r="W216" i="1"/>
  <c r="X216" i="1"/>
  <c r="Y216" i="1"/>
  <c r="Z216" i="1"/>
  <c r="AA216" i="1"/>
  <c r="L217" i="1"/>
  <c r="R217" i="1"/>
  <c r="V217" i="1"/>
  <c r="W217" i="1"/>
  <c r="X217" i="1"/>
  <c r="Y217" i="1"/>
  <c r="Z217" i="1"/>
  <c r="AA217" i="1"/>
  <c r="L218" i="1"/>
  <c r="R218" i="1"/>
  <c r="V218" i="1"/>
  <c r="W218" i="1"/>
  <c r="X218" i="1"/>
  <c r="Y218" i="1"/>
  <c r="Z218" i="1"/>
  <c r="AA218" i="1"/>
  <c r="L219" i="1"/>
  <c r="R219" i="1"/>
  <c r="V219" i="1"/>
  <c r="W219" i="1"/>
  <c r="X219" i="1"/>
  <c r="Y219" i="1"/>
  <c r="Z219" i="1"/>
  <c r="AA219" i="1"/>
  <c r="L220" i="1"/>
  <c r="R220" i="1"/>
  <c r="V220" i="1"/>
  <c r="W220" i="1"/>
  <c r="X220" i="1"/>
  <c r="Y220" i="1"/>
  <c r="Z220" i="1"/>
  <c r="AA220" i="1"/>
  <c r="L221" i="1"/>
  <c r="R221" i="1"/>
  <c r="V221" i="1"/>
  <c r="W221" i="1"/>
  <c r="X221" i="1"/>
  <c r="Y221" i="1"/>
  <c r="Z221" i="1"/>
  <c r="AA221" i="1"/>
  <c r="L222" i="1"/>
  <c r="R222" i="1"/>
  <c r="V222" i="1"/>
  <c r="W222" i="1"/>
  <c r="X222" i="1"/>
  <c r="Y222" i="1"/>
  <c r="Z222" i="1"/>
  <c r="AA222" i="1"/>
  <c r="L223" i="1"/>
  <c r="R223" i="1"/>
  <c r="V223" i="1"/>
  <c r="W223" i="1"/>
  <c r="X223" i="1"/>
  <c r="Y223" i="1"/>
  <c r="Z223" i="1"/>
  <c r="AA223" i="1"/>
  <c r="L224" i="1"/>
  <c r="R224" i="1"/>
  <c r="V224" i="1"/>
  <c r="W224" i="1"/>
  <c r="X224" i="1"/>
  <c r="Y224" i="1"/>
  <c r="Z224" i="1"/>
  <c r="AA224" i="1"/>
  <c r="L225" i="1"/>
  <c r="R225" i="1"/>
  <c r="V225" i="1"/>
  <c r="W225" i="1"/>
  <c r="X225" i="1"/>
  <c r="Y225" i="1"/>
  <c r="Z225" i="1"/>
  <c r="AA225" i="1"/>
  <c r="L226" i="1"/>
  <c r="R226" i="1"/>
  <c r="V226" i="1"/>
  <c r="W226" i="1"/>
  <c r="X226" i="1"/>
  <c r="Y226" i="1"/>
  <c r="Z226" i="1"/>
  <c r="AA226" i="1"/>
  <c r="L227" i="1"/>
  <c r="R227" i="1"/>
  <c r="V227" i="1"/>
  <c r="W227" i="1"/>
  <c r="X227" i="1"/>
  <c r="Y227" i="1"/>
  <c r="Z227" i="1"/>
  <c r="AA227" i="1"/>
  <c r="L229" i="1"/>
  <c r="R229" i="1"/>
  <c r="V229" i="1"/>
  <c r="W229" i="1"/>
  <c r="X229" i="1"/>
  <c r="Y229" i="1"/>
  <c r="Z229" i="1"/>
  <c r="AA229" i="1"/>
  <c r="L230" i="1"/>
  <c r="R230" i="1"/>
  <c r="V230" i="1"/>
  <c r="W230" i="1"/>
  <c r="X230" i="1"/>
  <c r="Y230" i="1"/>
  <c r="Z230" i="1"/>
  <c r="AA230" i="1"/>
  <c r="L228" i="1"/>
  <c r="R228" i="1"/>
  <c r="V228" i="1"/>
  <c r="W228" i="1"/>
  <c r="X228" i="1"/>
  <c r="Y228" i="1"/>
  <c r="Z228" i="1"/>
  <c r="AA228" i="1"/>
  <c r="L231" i="1"/>
  <c r="R231" i="1"/>
  <c r="V231" i="1"/>
  <c r="W231" i="1"/>
  <c r="X231" i="1"/>
  <c r="Y231" i="1"/>
  <c r="Z231" i="1"/>
  <c r="AA231" i="1"/>
  <c r="L232" i="1"/>
  <c r="R232" i="1"/>
  <c r="V232" i="1"/>
  <c r="W232" i="1"/>
  <c r="X232" i="1"/>
  <c r="Y232" i="1"/>
  <c r="Z232" i="1"/>
  <c r="AA232" i="1"/>
  <c r="L233" i="1"/>
  <c r="R233" i="1"/>
  <c r="V233" i="1"/>
  <c r="W233" i="1"/>
  <c r="X233" i="1"/>
  <c r="Y233" i="1"/>
  <c r="Z233" i="1"/>
  <c r="AA233" i="1"/>
  <c r="L235" i="1"/>
  <c r="R235" i="1"/>
  <c r="V235" i="1"/>
  <c r="W235" i="1"/>
  <c r="X235" i="1"/>
  <c r="Y235" i="1"/>
  <c r="Z235" i="1"/>
  <c r="AA235" i="1"/>
  <c r="L234" i="1"/>
  <c r="R234" i="1"/>
  <c r="V234" i="1"/>
  <c r="W234" i="1"/>
  <c r="X234" i="1"/>
  <c r="Y234" i="1"/>
  <c r="Z234" i="1"/>
  <c r="AA234" i="1"/>
  <c r="L236" i="1"/>
  <c r="R236" i="1"/>
  <c r="V236" i="1"/>
  <c r="W236" i="1"/>
  <c r="X236" i="1"/>
  <c r="Y236" i="1"/>
  <c r="Z236" i="1"/>
  <c r="L237" i="1"/>
  <c r="R237" i="1"/>
  <c r="V237" i="1"/>
  <c r="W237" i="1"/>
  <c r="X237" i="1"/>
  <c r="Y237" i="1"/>
  <c r="Z237" i="1"/>
  <c r="L238" i="1"/>
  <c r="R238" i="1"/>
  <c r="V238" i="1"/>
  <c r="W238" i="1"/>
  <c r="X238" i="1"/>
  <c r="Y238" i="1"/>
  <c r="Z238" i="1"/>
  <c r="L239" i="1"/>
  <c r="R239" i="1"/>
  <c r="V239" i="1"/>
  <c r="W239" i="1"/>
  <c r="X239" i="1"/>
  <c r="Y239" i="1"/>
  <c r="Z239" i="1"/>
  <c r="L240" i="1"/>
  <c r="R240" i="1"/>
  <c r="V240" i="1"/>
  <c r="W240" i="1"/>
  <c r="X240" i="1"/>
  <c r="Y240" i="1"/>
  <c r="Z240" i="1"/>
  <c r="L241" i="1"/>
  <c r="R241" i="1"/>
  <c r="V241" i="1"/>
  <c r="W241" i="1"/>
  <c r="X241" i="1"/>
  <c r="Y241" i="1"/>
  <c r="Z241" i="1"/>
  <c r="L28" i="1"/>
  <c r="R28" i="1"/>
  <c r="V28" i="1"/>
  <c r="W28" i="1"/>
  <c r="X28" i="1"/>
  <c r="Y28" i="1"/>
  <c r="Z28" i="1"/>
  <c r="AA28" i="1"/>
  <c r="L27" i="1"/>
  <c r="R27" i="1"/>
  <c r="V27" i="1"/>
  <c r="W27" i="1"/>
  <c r="X27" i="1"/>
  <c r="Y27" i="1"/>
  <c r="Z27" i="1"/>
  <c r="AA27" i="1"/>
  <c r="L29" i="1"/>
  <c r="R29" i="1"/>
  <c r="V29" i="1"/>
  <c r="W29" i="1"/>
  <c r="X29" i="1"/>
  <c r="Y29" i="1"/>
  <c r="Z29" i="1"/>
  <c r="AA29" i="1"/>
  <c r="L30" i="1"/>
  <c r="R30" i="1"/>
  <c r="V30" i="1"/>
  <c r="W30" i="1"/>
  <c r="X30" i="1"/>
  <c r="Y30" i="1"/>
  <c r="Z30" i="1"/>
  <c r="L31" i="1"/>
  <c r="R31" i="1"/>
  <c r="V31" i="1"/>
  <c r="W31" i="1"/>
  <c r="X31" i="1"/>
  <c r="Y31" i="1"/>
  <c r="Z31" i="1"/>
  <c r="AA31" i="1"/>
  <c r="L32" i="1"/>
  <c r="R32" i="1"/>
  <c r="V32" i="1"/>
  <c r="W32" i="1"/>
  <c r="X32" i="1"/>
  <c r="Y32" i="1"/>
  <c r="Z32" i="1"/>
  <c r="L33" i="1"/>
  <c r="R33" i="1"/>
  <c r="V33" i="1"/>
  <c r="W33" i="1"/>
  <c r="X33" i="1"/>
  <c r="Y33" i="1"/>
  <c r="Z33" i="1"/>
  <c r="AA33" i="1"/>
  <c r="L34" i="1"/>
  <c r="R34" i="1"/>
  <c r="V34" i="1"/>
  <c r="W34" i="1"/>
  <c r="X34" i="1"/>
  <c r="Y34" i="1"/>
  <c r="Z34" i="1"/>
  <c r="L35" i="1"/>
  <c r="R35" i="1"/>
  <c r="V35" i="1"/>
  <c r="W35" i="1"/>
  <c r="X35" i="1"/>
  <c r="Y35" i="1"/>
  <c r="Z35" i="1"/>
  <c r="AA35" i="1"/>
  <c r="L37" i="1"/>
  <c r="R37" i="1"/>
  <c r="V37" i="1"/>
  <c r="W37" i="1"/>
  <c r="X37" i="1"/>
  <c r="Y37" i="1"/>
  <c r="Z37" i="1"/>
  <c r="AA37" i="1"/>
  <c r="L36" i="1"/>
  <c r="R36" i="1"/>
  <c r="V36" i="1"/>
  <c r="W36" i="1"/>
  <c r="X36" i="1"/>
  <c r="Y36" i="1"/>
  <c r="Z36" i="1"/>
  <c r="AA36" i="1"/>
  <c r="R451" i="1"/>
  <c r="V451" i="1"/>
  <c r="W451" i="1"/>
  <c r="X451" i="1"/>
  <c r="Y451" i="1"/>
  <c r="Z451" i="1"/>
  <c r="R452" i="1"/>
  <c r="V452" i="1"/>
  <c r="W452" i="1"/>
  <c r="X452" i="1"/>
  <c r="Y452" i="1"/>
  <c r="Z452" i="1"/>
  <c r="AA452" i="1"/>
  <c r="R453" i="1"/>
  <c r="V453" i="1"/>
  <c r="W453" i="1"/>
  <c r="X453" i="1"/>
  <c r="Y453" i="1"/>
  <c r="Z453" i="1"/>
  <c r="AA453" i="1"/>
  <c r="R454" i="1"/>
  <c r="V454" i="1"/>
  <c r="W454" i="1"/>
  <c r="X454" i="1"/>
  <c r="Y454" i="1"/>
  <c r="Z454" i="1"/>
  <c r="AA454" i="1"/>
  <c r="R455" i="1"/>
  <c r="V455" i="1"/>
  <c r="W455" i="1"/>
  <c r="X455" i="1"/>
  <c r="Y455" i="1"/>
  <c r="Z455" i="1"/>
  <c r="AA455" i="1"/>
  <c r="R456" i="1"/>
  <c r="V456" i="1"/>
  <c r="W456" i="1"/>
  <c r="X456" i="1"/>
  <c r="Y456" i="1"/>
  <c r="Z456" i="1"/>
  <c r="AA456" i="1"/>
  <c r="R457" i="1"/>
  <c r="V457" i="1"/>
  <c r="W457" i="1"/>
  <c r="X457" i="1"/>
  <c r="Y457" i="1"/>
  <c r="Z457" i="1"/>
  <c r="AA457" i="1"/>
  <c r="L242" i="1"/>
  <c r="R242" i="1"/>
  <c r="V242" i="1"/>
  <c r="W242" i="1"/>
  <c r="X242" i="1"/>
  <c r="Y242" i="1"/>
  <c r="Z242" i="1"/>
  <c r="AA242" i="1"/>
  <c r="L243" i="1"/>
  <c r="R243" i="1"/>
  <c r="V243" i="1"/>
  <c r="W243" i="1"/>
  <c r="X243" i="1"/>
  <c r="Y243" i="1"/>
  <c r="Z243" i="1"/>
  <c r="AA243" i="1"/>
  <c r="L244" i="1"/>
  <c r="R244" i="1"/>
  <c r="V244" i="1"/>
  <c r="W244" i="1"/>
  <c r="X244" i="1"/>
  <c r="Y244" i="1"/>
  <c r="Z244" i="1"/>
  <c r="AA244" i="1"/>
  <c r="R245" i="1"/>
  <c r="V245" i="1"/>
  <c r="W245" i="1"/>
  <c r="X245" i="1"/>
  <c r="Y245" i="1"/>
  <c r="Z245" i="1"/>
  <c r="AA245" i="1"/>
  <c r="R246" i="1"/>
  <c r="V246" i="1"/>
  <c r="W246" i="1"/>
  <c r="X246" i="1"/>
  <c r="Y246" i="1"/>
  <c r="Z246" i="1"/>
  <c r="AA246" i="1"/>
  <c r="R247" i="1"/>
  <c r="V247" i="1"/>
  <c r="W247" i="1"/>
  <c r="X247" i="1"/>
  <c r="Y247" i="1"/>
  <c r="Z247" i="1"/>
  <c r="AA247" i="1"/>
  <c r="L248" i="1"/>
  <c r="R248" i="1"/>
  <c r="V248" i="1"/>
  <c r="W248" i="1"/>
  <c r="X248" i="1"/>
  <c r="Y248" i="1"/>
  <c r="Z248" i="1"/>
  <c r="AA248" i="1"/>
  <c r="L249" i="1"/>
  <c r="R249" i="1"/>
  <c r="V249" i="1"/>
  <c r="W249" i="1"/>
  <c r="X249" i="1"/>
  <c r="Y249" i="1"/>
  <c r="Z249" i="1"/>
  <c r="AA249" i="1"/>
  <c r="L250" i="1"/>
  <c r="R250" i="1"/>
  <c r="V250" i="1"/>
  <c r="W250" i="1"/>
  <c r="X250" i="1"/>
  <c r="Y250" i="1"/>
  <c r="Z250" i="1"/>
  <c r="AA250" i="1"/>
  <c r="L251" i="1"/>
  <c r="R251" i="1"/>
  <c r="V251" i="1"/>
  <c r="W251" i="1"/>
  <c r="X251" i="1"/>
  <c r="Y251" i="1"/>
  <c r="Z251" i="1"/>
  <c r="AA251" i="1"/>
  <c r="L252" i="1"/>
  <c r="R252" i="1"/>
  <c r="V252" i="1"/>
  <c r="W252" i="1"/>
  <c r="X252" i="1"/>
  <c r="Y252" i="1"/>
  <c r="Z252" i="1"/>
  <c r="AA252" i="1"/>
  <c r="L253" i="1"/>
  <c r="R253" i="1"/>
  <c r="V253" i="1"/>
  <c r="W253" i="1"/>
  <c r="X253" i="1"/>
  <c r="Y253" i="1"/>
  <c r="Z253" i="1"/>
  <c r="AA253" i="1"/>
  <c r="L254" i="1"/>
  <c r="R254" i="1"/>
  <c r="V254" i="1"/>
  <c r="W254" i="1"/>
  <c r="X254" i="1"/>
  <c r="Y254" i="1"/>
  <c r="Z254" i="1"/>
  <c r="AA254" i="1"/>
  <c r="L255" i="1"/>
  <c r="R255" i="1"/>
  <c r="V255" i="1"/>
  <c r="W255" i="1"/>
  <c r="X255" i="1"/>
  <c r="Y255" i="1"/>
  <c r="Z255" i="1"/>
  <c r="AA255" i="1"/>
  <c r="L256" i="1"/>
  <c r="R256" i="1"/>
  <c r="V256" i="1"/>
  <c r="W256" i="1"/>
  <c r="X256" i="1"/>
  <c r="Y256" i="1"/>
  <c r="Z256" i="1"/>
  <c r="AA256" i="1"/>
  <c r="L257" i="1"/>
  <c r="R257" i="1"/>
  <c r="V257" i="1"/>
  <c r="W257" i="1"/>
  <c r="X257" i="1"/>
  <c r="Y257" i="1"/>
  <c r="Z257" i="1"/>
  <c r="AA257" i="1"/>
  <c r="L258" i="1"/>
  <c r="R258" i="1"/>
  <c r="V258" i="1"/>
  <c r="W258" i="1"/>
  <c r="X258" i="1"/>
  <c r="Y258" i="1"/>
  <c r="Z258" i="1"/>
  <c r="AA258" i="1"/>
  <c r="L259" i="1"/>
  <c r="R259" i="1"/>
  <c r="V259" i="1"/>
  <c r="W259" i="1"/>
  <c r="X259" i="1"/>
  <c r="Y259" i="1"/>
  <c r="Z259" i="1"/>
  <c r="AA259" i="1"/>
  <c r="L260" i="1"/>
  <c r="R260" i="1"/>
  <c r="V260" i="1"/>
  <c r="W260" i="1"/>
  <c r="X260" i="1"/>
  <c r="Y260" i="1"/>
  <c r="Z260" i="1"/>
  <c r="AA260" i="1"/>
  <c r="L261" i="1"/>
  <c r="R261" i="1"/>
  <c r="V261" i="1"/>
  <c r="W261" i="1"/>
  <c r="X261" i="1"/>
  <c r="Y261" i="1"/>
  <c r="Z261" i="1"/>
  <c r="AA261" i="1"/>
  <c r="L262" i="1"/>
  <c r="R262" i="1"/>
  <c r="V262" i="1"/>
  <c r="W262" i="1"/>
  <c r="X262" i="1"/>
  <c r="Y262" i="1"/>
  <c r="Z262" i="1"/>
  <c r="AA262" i="1"/>
  <c r="L263" i="1"/>
  <c r="R263" i="1"/>
  <c r="V263" i="1"/>
  <c r="W263" i="1"/>
  <c r="X263" i="1"/>
  <c r="Y263" i="1"/>
  <c r="Z263" i="1"/>
  <c r="AA263" i="1"/>
  <c r="L265" i="1"/>
  <c r="R265" i="1"/>
  <c r="V265" i="1"/>
  <c r="W265" i="1"/>
  <c r="X265" i="1"/>
  <c r="Y265" i="1"/>
  <c r="Z265" i="1"/>
  <c r="AA265" i="1"/>
  <c r="L264" i="1"/>
  <c r="L330" i="1"/>
  <c r="E3" i="4"/>
  <c r="R264" i="1"/>
  <c r="V264" i="1"/>
  <c r="W264" i="1"/>
  <c r="X264" i="1"/>
  <c r="Y264" i="1"/>
  <c r="Z264" i="1"/>
  <c r="AA264" i="1"/>
  <c r="L266" i="1"/>
  <c r="R266" i="1"/>
  <c r="V266" i="1"/>
  <c r="W266" i="1"/>
  <c r="X266" i="1"/>
  <c r="Y266" i="1"/>
  <c r="Z266" i="1"/>
  <c r="AA266" i="1"/>
  <c r="L267" i="1"/>
  <c r="R267" i="1"/>
  <c r="V267" i="1"/>
  <c r="W267" i="1"/>
  <c r="X267" i="1"/>
  <c r="Y267" i="1"/>
  <c r="Z267" i="1"/>
  <c r="AA267" i="1"/>
  <c r="L268" i="1"/>
  <c r="R268" i="1"/>
  <c r="V268" i="1"/>
  <c r="W268" i="1"/>
  <c r="X268" i="1"/>
  <c r="Y268" i="1"/>
  <c r="Z268" i="1"/>
  <c r="AA268" i="1"/>
  <c r="L269" i="1"/>
  <c r="R269" i="1"/>
  <c r="V269" i="1"/>
  <c r="W269" i="1"/>
  <c r="X269" i="1"/>
  <c r="Y269" i="1"/>
  <c r="Z269" i="1"/>
  <c r="AA269" i="1"/>
  <c r="L271" i="1"/>
  <c r="R271" i="1"/>
  <c r="V271" i="1"/>
  <c r="W271" i="1"/>
  <c r="X271" i="1"/>
  <c r="Y271" i="1"/>
  <c r="Z271" i="1"/>
  <c r="AA271" i="1"/>
  <c r="L270" i="1"/>
  <c r="R270" i="1"/>
  <c r="V270" i="1"/>
  <c r="W270" i="1"/>
  <c r="X270" i="1"/>
  <c r="Y270" i="1"/>
  <c r="Z270" i="1"/>
  <c r="AA270" i="1"/>
  <c r="L272" i="1"/>
  <c r="R272" i="1"/>
  <c r="V272" i="1"/>
  <c r="W272" i="1"/>
  <c r="X272" i="1"/>
  <c r="Y272" i="1"/>
  <c r="Z272" i="1"/>
  <c r="AA272" i="1"/>
  <c r="L273" i="1"/>
  <c r="R273" i="1"/>
  <c r="V273" i="1"/>
  <c r="W273" i="1"/>
  <c r="X273" i="1"/>
  <c r="Y273" i="1"/>
  <c r="Z273" i="1"/>
  <c r="AA273" i="1"/>
  <c r="L274" i="1"/>
  <c r="R274" i="1"/>
  <c r="V274" i="1"/>
  <c r="W274" i="1"/>
  <c r="X274" i="1"/>
  <c r="Y274" i="1"/>
  <c r="Z274" i="1"/>
  <c r="AA274" i="1"/>
  <c r="L275" i="1"/>
  <c r="R275" i="1"/>
  <c r="V275" i="1"/>
  <c r="W275" i="1"/>
  <c r="X275" i="1"/>
  <c r="Y275" i="1"/>
  <c r="Z275" i="1"/>
  <c r="AA275" i="1"/>
  <c r="L276" i="1"/>
  <c r="R276" i="1"/>
  <c r="V276" i="1"/>
  <c r="W276" i="1"/>
  <c r="X276" i="1"/>
  <c r="Y276" i="1"/>
  <c r="Z276" i="1"/>
  <c r="AA276" i="1"/>
  <c r="L277" i="1"/>
  <c r="R277" i="1"/>
  <c r="V277" i="1"/>
  <c r="W277" i="1"/>
  <c r="X277" i="1"/>
  <c r="Y277" i="1"/>
  <c r="Z277" i="1"/>
  <c r="AA277" i="1"/>
  <c r="L278" i="1"/>
  <c r="R278" i="1"/>
  <c r="V278" i="1"/>
  <c r="W278" i="1"/>
  <c r="X278" i="1"/>
  <c r="Y278" i="1"/>
  <c r="Z278" i="1"/>
  <c r="AA278" i="1"/>
  <c r="L279" i="1"/>
  <c r="R279" i="1"/>
  <c r="V279" i="1"/>
  <c r="W279" i="1"/>
  <c r="X279" i="1"/>
  <c r="Y279" i="1"/>
  <c r="Z279" i="1"/>
  <c r="AA279" i="1"/>
  <c r="L280" i="1"/>
  <c r="R280" i="1"/>
  <c r="V280" i="1"/>
  <c r="W280" i="1"/>
  <c r="X280" i="1"/>
  <c r="Y280" i="1"/>
  <c r="Z280" i="1"/>
  <c r="AA280" i="1"/>
  <c r="L281" i="1"/>
  <c r="R281" i="1"/>
  <c r="V281" i="1"/>
  <c r="W281" i="1"/>
  <c r="X281" i="1"/>
  <c r="Y281" i="1"/>
  <c r="Z281" i="1"/>
  <c r="AA281" i="1"/>
  <c r="L282" i="1"/>
  <c r="R282" i="1"/>
  <c r="V282" i="1"/>
  <c r="W282" i="1"/>
  <c r="X282" i="1"/>
  <c r="Y282" i="1"/>
  <c r="Z282" i="1"/>
  <c r="AA282" i="1"/>
  <c r="L283" i="1"/>
  <c r="R283" i="1"/>
  <c r="V283" i="1"/>
  <c r="W283" i="1"/>
  <c r="X283" i="1"/>
  <c r="Y283" i="1"/>
  <c r="Z283" i="1"/>
  <c r="AA283" i="1"/>
  <c r="L284" i="1"/>
  <c r="R284" i="1"/>
  <c r="V284" i="1"/>
  <c r="W284" i="1"/>
  <c r="X284" i="1"/>
  <c r="Y284" i="1"/>
  <c r="Z284" i="1"/>
  <c r="AA284" i="1"/>
  <c r="L285" i="1"/>
  <c r="R285" i="1"/>
  <c r="V285" i="1"/>
  <c r="W285" i="1"/>
  <c r="X285" i="1"/>
  <c r="Y285" i="1"/>
  <c r="Z285" i="1"/>
  <c r="AA285" i="1"/>
  <c r="L286" i="1"/>
  <c r="R286" i="1"/>
  <c r="V286" i="1"/>
  <c r="W286" i="1"/>
  <c r="X286" i="1"/>
  <c r="Y286" i="1"/>
  <c r="Z286" i="1"/>
  <c r="AA286" i="1"/>
  <c r="L287" i="1"/>
  <c r="R287" i="1"/>
  <c r="V287" i="1"/>
  <c r="W287" i="1"/>
  <c r="X287" i="1"/>
  <c r="Y287" i="1"/>
  <c r="Z287" i="1"/>
  <c r="AA287" i="1"/>
  <c r="L288" i="1"/>
  <c r="R288" i="1"/>
  <c r="V288" i="1"/>
  <c r="W288" i="1"/>
  <c r="X288" i="1"/>
  <c r="Y288" i="1"/>
  <c r="Z288" i="1"/>
  <c r="AA288" i="1"/>
  <c r="L289" i="1"/>
  <c r="R289" i="1"/>
  <c r="V289" i="1"/>
  <c r="W289" i="1"/>
  <c r="X289" i="1"/>
  <c r="Y289" i="1"/>
  <c r="Z289" i="1"/>
  <c r="AA289" i="1"/>
  <c r="L290" i="1"/>
  <c r="R290" i="1"/>
  <c r="V290" i="1"/>
  <c r="W290" i="1"/>
  <c r="X290" i="1"/>
  <c r="Y290" i="1"/>
  <c r="Z290" i="1"/>
  <c r="AA290" i="1"/>
  <c r="L291" i="1"/>
  <c r="R291" i="1"/>
  <c r="V291" i="1"/>
  <c r="W291" i="1"/>
  <c r="X291" i="1"/>
  <c r="Y291" i="1"/>
  <c r="Z291" i="1"/>
  <c r="AA291" i="1"/>
  <c r="L293" i="1"/>
  <c r="R293" i="1"/>
  <c r="V293" i="1"/>
  <c r="W293" i="1"/>
  <c r="X293" i="1"/>
  <c r="Y293" i="1"/>
  <c r="Z293" i="1"/>
  <c r="AA293" i="1"/>
  <c r="L294" i="1"/>
  <c r="R294" i="1"/>
  <c r="V294" i="1"/>
  <c r="W294" i="1"/>
  <c r="X294" i="1"/>
  <c r="Y294" i="1"/>
  <c r="Z294" i="1"/>
  <c r="AA294" i="1"/>
  <c r="L292" i="1"/>
  <c r="R292" i="1"/>
  <c r="V292" i="1"/>
  <c r="W292" i="1"/>
  <c r="X292" i="1"/>
  <c r="Y292" i="1"/>
  <c r="Z292" i="1"/>
  <c r="AA292" i="1"/>
  <c r="L295" i="1"/>
  <c r="R295" i="1"/>
  <c r="V295" i="1"/>
  <c r="W295" i="1"/>
  <c r="X295" i="1"/>
  <c r="Y295" i="1"/>
  <c r="Z295" i="1"/>
  <c r="AA295" i="1"/>
  <c r="L296" i="1"/>
  <c r="R296" i="1"/>
  <c r="V296" i="1"/>
  <c r="W296" i="1"/>
  <c r="X296" i="1"/>
  <c r="Y296" i="1"/>
  <c r="Z296" i="1"/>
  <c r="AA296" i="1"/>
  <c r="L297" i="1"/>
  <c r="R297" i="1"/>
  <c r="V297" i="1"/>
  <c r="W297" i="1"/>
  <c r="X297" i="1"/>
  <c r="Y297" i="1"/>
  <c r="Z297" i="1"/>
  <c r="AA297" i="1"/>
  <c r="L299" i="1"/>
  <c r="R299" i="1"/>
  <c r="V299" i="1"/>
  <c r="W299" i="1"/>
  <c r="X299" i="1"/>
  <c r="Y299" i="1"/>
  <c r="Z299" i="1"/>
  <c r="AA299" i="1"/>
  <c r="L298" i="1"/>
  <c r="R298" i="1"/>
  <c r="V298" i="1"/>
  <c r="W298" i="1"/>
  <c r="X298" i="1"/>
  <c r="Y298" i="1"/>
  <c r="Z298" i="1"/>
  <c r="AA298" i="1"/>
  <c r="L300" i="1"/>
  <c r="R300" i="1"/>
  <c r="V300" i="1"/>
  <c r="W300" i="1"/>
  <c r="X300" i="1"/>
  <c r="Y300" i="1"/>
  <c r="Z300" i="1"/>
  <c r="AA300" i="1"/>
  <c r="L301" i="1"/>
  <c r="R301" i="1"/>
  <c r="V301" i="1"/>
  <c r="W301" i="1"/>
  <c r="X301" i="1"/>
  <c r="Y301" i="1"/>
  <c r="Z301" i="1"/>
  <c r="AA301" i="1"/>
  <c r="L302" i="1"/>
  <c r="R302" i="1"/>
  <c r="V302" i="1"/>
  <c r="W302" i="1"/>
  <c r="X302" i="1"/>
  <c r="Y302" i="1"/>
  <c r="Z302" i="1"/>
  <c r="AA302" i="1"/>
  <c r="L77" i="1"/>
  <c r="R77" i="1"/>
  <c r="V77" i="1"/>
  <c r="W77" i="1"/>
  <c r="X77" i="1"/>
  <c r="Y77" i="1"/>
  <c r="Z77" i="1"/>
  <c r="AA77" i="1"/>
  <c r="L78" i="1"/>
  <c r="R78" i="1"/>
  <c r="V78" i="1"/>
  <c r="W78" i="1"/>
  <c r="X78" i="1"/>
  <c r="Y78" i="1"/>
  <c r="Z78" i="1"/>
  <c r="AA78" i="1"/>
  <c r="L101" i="1"/>
  <c r="R101" i="1"/>
  <c r="V101" i="1"/>
  <c r="W101" i="1"/>
  <c r="X101" i="1"/>
  <c r="Y101" i="1"/>
  <c r="Z101" i="1"/>
  <c r="AA101" i="1"/>
  <c r="L102" i="1"/>
  <c r="R102" i="1"/>
  <c r="V102" i="1"/>
  <c r="W102" i="1"/>
  <c r="X102" i="1"/>
  <c r="Y102" i="1"/>
  <c r="Z102" i="1"/>
  <c r="AA102" i="1"/>
  <c r="L41" i="1"/>
  <c r="R41" i="1"/>
  <c r="V41" i="1"/>
  <c r="W41" i="1"/>
  <c r="X41" i="1"/>
  <c r="Y41" i="1"/>
  <c r="Z41" i="1"/>
  <c r="AA41" i="1"/>
  <c r="L42" i="1"/>
  <c r="R42" i="1"/>
  <c r="V42" i="1"/>
  <c r="W42" i="1"/>
  <c r="X42" i="1"/>
  <c r="Y42" i="1"/>
  <c r="Z42" i="1"/>
  <c r="AA42" i="1"/>
  <c r="L43" i="1"/>
  <c r="R43" i="1"/>
  <c r="V43" i="1"/>
  <c r="W43" i="1"/>
  <c r="X43" i="1"/>
  <c r="Y43" i="1"/>
  <c r="Z43" i="1"/>
  <c r="AA43" i="1"/>
  <c r="L44" i="1"/>
  <c r="R44" i="1"/>
  <c r="V44" i="1"/>
  <c r="W44" i="1"/>
  <c r="X44" i="1"/>
  <c r="Y44" i="1"/>
  <c r="Z44" i="1"/>
  <c r="AA44" i="1"/>
  <c r="L45" i="1"/>
  <c r="R45" i="1"/>
  <c r="V45" i="1"/>
  <c r="W45" i="1"/>
  <c r="X45" i="1"/>
  <c r="Y45" i="1"/>
  <c r="Z45" i="1"/>
  <c r="AA45" i="1"/>
  <c r="L46" i="1"/>
  <c r="R46" i="1"/>
  <c r="V46" i="1"/>
  <c r="W46" i="1"/>
  <c r="X46" i="1"/>
  <c r="Y46" i="1"/>
  <c r="Z46" i="1"/>
  <c r="AA46" i="1"/>
  <c r="L49" i="1"/>
  <c r="R49" i="1"/>
  <c r="V49" i="1"/>
  <c r="W49" i="1"/>
  <c r="X49" i="1"/>
  <c r="Y49" i="1"/>
  <c r="Z49" i="1"/>
  <c r="AA49" i="1"/>
  <c r="L47" i="1"/>
  <c r="R47" i="1"/>
  <c r="V47" i="1"/>
  <c r="W47" i="1"/>
  <c r="X47" i="1"/>
  <c r="Y47" i="1"/>
  <c r="Z47" i="1"/>
  <c r="AA47" i="1"/>
  <c r="L48" i="1"/>
  <c r="R48" i="1"/>
  <c r="V48" i="1"/>
  <c r="W48" i="1"/>
  <c r="X48" i="1"/>
  <c r="Y48" i="1"/>
  <c r="Z48" i="1"/>
  <c r="AA48" i="1"/>
  <c r="L50" i="1"/>
  <c r="R50" i="1"/>
  <c r="V50" i="1"/>
  <c r="W50" i="1"/>
  <c r="X50" i="1"/>
  <c r="Y50" i="1"/>
  <c r="Z50" i="1"/>
  <c r="AA50" i="1"/>
  <c r="L51" i="1"/>
  <c r="R51" i="1"/>
  <c r="V51" i="1"/>
  <c r="W51" i="1"/>
  <c r="X51" i="1"/>
  <c r="Y51" i="1"/>
  <c r="Z51" i="1"/>
  <c r="AA51" i="1"/>
  <c r="L305" i="1"/>
  <c r="R305" i="1"/>
  <c r="V305" i="1"/>
  <c r="W305" i="1"/>
  <c r="X305" i="1"/>
  <c r="Y305" i="1"/>
  <c r="Z305" i="1"/>
  <c r="AA305" i="1"/>
  <c r="L306" i="1"/>
  <c r="R306" i="1"/>
  <c r="V306" i="1"/>
  <c r="W306" i="1"/>
  <c r="X306" i="1"/>
  <c r="Y306" i="1"/>
  <c r="Z306" i="1"/>
  <c r="AA306" i="1"/>
  <c r="L307" i="1"/>
  <c r="R307" i="1"/>
  <c r="V307" i="1"/>
  <c r="W307" i="1"/>
  <c r="X307" i="1"/>
  <c r="Y307" i="1"/>
  <c r="Z307" i="1"/>
  <c r="AA307" i="1"/>
  <c r="L308" i="1"/>
  <c r="R308" i="1"/>
  <c r="V308" i="1"/>
  <c r="W308" i="1"/>
  <c r="X308" i="1"/>
  <c r="Y308" i="1"/>
  <c r="Z308" i="1"/>
  <c r="AA308" i="1"/>
  <c r="L309" i="1"/>
  <c r="R309" i="1"/>
  <c r="V309" i="1"/>
  <c r="W309" i="1"/>
  <c r="X309" i="1"/>
  <c r="Y309" i="1"/>
  <c r="Z309" i="1"/>
  <c r="AA309" i="1"/>
  <c r="L310" i="1"/>
  <c r="R310" i="1"/>
  <c r="V310" i="1"/>
  <c r="W310" i="1"/>
  <c r="X310" i="1"/>
  <c r="Y310" i="1"/>
  <c r="Z310" i="1"/>
  <c r="AA310" i="1"/>
  <c r="L311" i="1"/>
  <c r="R311" i="1"/>
  <c r="V311" i="1"/>
  <c r="W311" i="1"/>
  <c r="X311" i="1"/>
  <c r="Y311" i="1"/>
  <c r="Z311" i="1"/>
  <c r="AA311" i="1"/>
  <c r="L312" i="1"/>
  <c r="R312" i="1"/>
  <c r="V312" i="1"/>
  <c r="W312" i="1"/>
  <c r="X312" i="1"/>
  <c r="Y312" i="1"/>
  <c r="Z312" i="1"/>
  <c r="AA312" i="1"/>
  <c r="L313" i="1"/>
  <c r="R313" i="1"/>
  <c r="V313" i="1"/>
  <c r="W313" i="1"/>
  <c r="X313" i="1"/>
  <c r="Y313" i="1"/>
  <c r="Z313" i="1"/>
  <c r="AA313" i="1"/>
  <c r="L314" i="1"/>
  <c r="R314" i="1"/>
  <c r="V314" i="1"/>
  <c r="W314" i="1"/>
  <c r="X314" i="1"/>
  <c r="Y314" i="1"/>
  <c r="Z314" i="1"/>
  <c r="AA314" i="1"/>
  <c r="L315" i="1"/>
  <c r="R315" i="1"/>
  <c r="V315" i="1"/>
  <c r="W315" i="1"/>
  <c r="X315" i="1"/>
  <c r="Y315" i="1"/>
  <c r="Z315" i="1"/>
  <c r="AA315" i="1"/>
  <c r="L316" i="1"/>
  <c r="R316" i="1"/>
  <c r="V316" i="1"/>
  <c r="W316" i="1"/>
  <c r="X316" i="1"/>
  <c r="Y316" i="1"/>
  <c r="Z316" i="1"/>
  <c r="AA316" i="1"/>
  <c r="L317" i="1"/>
  <c r="R317" i="1"/>
  <c r="V317" i="1"/>
  <c r="W317" i="1"/>
  <c r="X317" i="1"/>
  <c r="Y317" i="1"/>
  <c r="Z317" i="1"/>
  <c r="AA317" i="1"/>
  <c r="L318" i="1"/>
  <c r="R318" i="1"/>
  <c r="V318" i="1"/>
  <c r="W318" i="1"/>
  <c r="X318" i="1"/>
  <c r="Y318" i="1"/>
  <c r="Z318" i="1"/>
  <c r="AA318" i="1"/>
  <c r="L319" i="1"/>
  <c r="R319" i="1"/>
  <c r="V319" i="1"/>
  <c r="W319" i="1"/>
  <c r="X319" i="1"/>
  <c r="Y319" i="1"/>
  <c r="Z319" i="1"/>
  <c r="AA319" i="1"/>
  <c r="L320" i="1"/>
  <c r="R320" i="1"/>
  <c r="V320" i="1"/>
  <c r="W320" i="1"/>
  <c r="X320" i="1"/>
  <c r="Y320" i="1"/>
  <c r="Z320" i="1"/>
  <c r="AA320" i="1"/>
  <c r="L321" i="1"/>
  <c r="R321" i="1"/>
  <c r="V321" i="1"/>
  <c r="W321" i="1"/>
  <c r="X321" i="1"/>
  <c r="Y321" i="1"/>
  <c r="Z321" i="1"/>
  <c r="AA321" i="1"/>
  <c r="L322" i="1"/>
  <c r="R322" i="1"/>
  <c r="V322" i="1"/>
  <c r="W322" i="1"/>
  <c r="X322" i="1"/>
  <c r="Y322" i="1"/>
  <c r="Z322" i="1"/>
  <c r="AA322" i="1"/>
  <c r="L323" i="1"/>
  <c r="R323" i="1"/>
  <c r="V323" i="1"/>
  <c r="W323" i="1"/>
  <c r="X323" i="1"/>
  <c r="Y323" i="1"/>
  <c r="Z323" i="1"/>
  <c r="AA323" i="1"/>
  <c r="L324" i="1"/>
  <c r="R324" i="1"/>
  <c r="V324" i="1"/>
  <c r="W324" i="1"/>
  <c r="X324" i="1"/>
  <c r="Y324" i="1"/>
  <c r="Z324" i="1"/>
  <c r="AA324" i="1"/>
  <c r="R330" i="1"/>
  <c r="V330" i="1"/>
  <c r="W330" i="1"/>
  <c r="X330" i="1"/>
  <c r="Y330" i="1"/>
  <c r="Z330" i="1"/>
  <c r="AA330" i="1"/>
  <c r="L331" i="1"/>
  <c r="R331" i="1"/>
  <c r="V331" i="1"/>
  <c r="W331" i="1"/>
  <c r="X331" i="1"/>
  <c r="Y331" i="1"/>
  <c r="Z331" i="1"/>
  <c r="AA331" i="1"/>
  <c r="L332" i="1"/>
  <c r="R332" i="1"/>
  <c r="V332" i="1"/>
  <c r="W332" i="1"/>
  <c r="X332" i="1"/>
  <c r="Y332" i="1"/>
  <c r="Z332" i="1"/>
  <c r="AA332" i="1"/>
  <c r="L333" i="1"/>
  <c r="R333" i="1"/>
  <c r="V333" i="1"/>
  <c r="W333" i="1"/>
  <c r="X333" i="1"/>
  <c r="Y333" i="1"/>
  <c r="Z333" i="1"/>
  <c r="AA333" i="1"/>
  <c r="L334" i="1"/>
  <c r="R334" i="1"/>
  <c r="V334" i="1"/>
  <c r="W334" i="1"/>
  <c r="X334" i="1"/>
  <c r="Y334" i="1"/>
  <c r="Z334" i="1"/>
  <c r="AA334" i="1"/>
  <c r="L335" i="1"/>
  <c r="R335" i="1"/>
  <c r="V335" i="1"/>
  <c r="W335" i="1"/>
  <c r="X335" i="1"/>
  <c r="Y335" i="1"/>
  <c r="Z335" i="1"/>
  <c r="AA335" i="1"/>
  <c r="L336" i="1"/>
  <c r="R336" i="1"/>
  <c r="V336" i="1"/>
  <c r="W336" i="1"/>
  <c r="X336" i="1"/>
  <c r="Y336" i="1"/>
  <c r="Z336" i="1"/>
  <c r="AA336" i="1"/>
  <c r="L337" i="1"/>
  <c r="R337" i="1"/>
  <c r="V337" i="1"/>
  <c r="W337" i="1"/>
  <c r="X337" i="1"/>
  <c r="Y337" i="1"/>
  <c r="Z337" i="1"/>
  <c r="AA337" i="1"/>
  <c r="L338" i="1"/>
  <c r="R338" i="1"/>
  <c r="V338" i="1"/>
  <c r="W338" i="1"/>
  <c r="X338" i="1"/>
  <c r="Y338" i="1"/>
  <c r="Z338" i="1"/>
  <c r="AA338" i="1"/>
  <c r="L339" i="1"/>
  <c r="R339" i="1"/>
  <c r="V339" i="1"/>
  <c r="W339" i="1"/>
  <c r="X339" i="1"/>
  <c r="Y339" i="1"/>
  <c r="Z339" i="1"/>
  <c r="AA339" i="1"/>
  <c r="L340" i="1"/>
  <c r="R340" i="1"/>
  <c r="V340" i="1"/>
  <c r="W340" i="1"/>
  <c r="X340" i="1"/>
  <c r="Y340" i="1"/>
  <c r="Z340" i="1"/>
  <c r="AA340" i="1"/>
  <c r="L341" i="1"/>
  <c r="R341" i="1"/>
  <c r="V341" i="1"/>
  <c r="W341" i="1"/>
  <c r="X341" i="1"/>
  <c r="Y341" i="1"/>
  <c r="Z341" i="1"/>
  <c r="AA341" i="1"/>
  <c r="L342" i="1"/>
  <c r="R342" i="1"/>
  <c r="V342" i="1"/>
  <c r="W342" i="1"/>
  <c r="X342" i="1"/>
  <c r="Y342" i="1"/>
  <c r="Z342" i="1"/>
  <c r="AA342" i="1"/>
  <c r="L343" i="1"/>
  <c r="R343" i="1"/>
  <c r="V343" i="1"/>
  <c r="W343" i="1"/>
  <c r="X343" i="1"/>
  <c r="Y343" i="1"/>
  <c r="Z343" i="1"/>
  <c r="AA343" i="1"/>
  <c r="L344" i="1"/>
  <c r="R344" i="1"/>
  <c r="V344" i="1"/>
  <c r="W344" i="1"/>
  <c r="X344" i="1"/>
  <c r="Y344" i="1"/>
  <c r="Z344" i="1"/>
  <c r="AA344" i="1"/>
  <c r="L345" i="1"/>
  <c r="R345" i="1"/>
  <c r="V345" i="1"/>
  <c r="W345" i="1"/>
  <c r="X345" i="1"/>
  <c r="Y345" i="1"/>
  <c r="Z345" i="1"/>
  <c r="AA345" i="1"/>
  <c r="L346" i="1"/>
  <c r="R346" i="1"/>
  <c r="V346" i="1"/>
  <c r="W346" i="1"/>
  <c r="X346" i="1"/>
  <c r="Y346" i="1"/>
  <c r="Z346" i="1"/>
  <c r="AA346" i="1"/>
  <c r="L347" i="1"/>
  <c r="R347" i="1"/>
  <c r="V347" i="1"/>
  <c r="W347" i="1"/>
  <c r="X347" i="1"/>
  <c r="Y347" i="1"/>
  <c r="Z347" i="1"/>
  <c r="AA347" i="1"/>
  <c r="L348" i="1"/>
  <c r="R348" i="1"/>
  <c r="V348" i="1"/>
  <c r="W348" i="1"/>
  <c r="X348" i="1"/>
  <c r="Y348" i="1"/>
  <c r="Z348" i="1"/>
  <c r="AA348" i="1"/>
  <c r="L349" i="1"/>
  <c r="R349" i="1"/>
  <c r="V349" i="1"/>
  <c r="W349" i="1"/>
  <c r="X349" i="1"/>
  <c r="Y349" i="1"/>
  <c r="Z349" i="1"/>
  <c r="AA349" i="1"/>
  <c r="L350" i="1"/>
  <c r="R350" i="1"/>
  <c r="V350" i="1"/>
  <c r="W350" i="1"/>
  <c r="X350" i="1"/>
  <c r="Y350" i="1"/>
  <c r="Z350" i="1"/>
  <c r="AA350" i="1"/>
  <c r="L351" i="1"/>
  <c r="R351" i="1"/>
  <c r="V351" i="1"/>
  <c r="W351" i="1"/>
  <c r="X351" i="1"/>
  <c r="Y351" i="1"/>
  <c r="Z351" i="1"/>
  <c r="AA351" i="1"/>
  <c r="L352" i="1"/>
  <c r="R352" i="1"/>
  <c r="V352" i="1"/>
  <c r="W352" i="1"/>
  <c r="X352" i="1"/>
  <c r="Y352" i="1"/>
  <c r="Z352" i="1"/>
  <c r="AA352" i="1"/>
  <c r="L353" i="1"/>
  <c r="R353" i="1"/>
  <c r="V353" i="1"/>
  <c r="W353" i="1"/>
  <c r="X353" i="1"/>
  <c r="Y353" i="1"/>
  <c r="Z353" i="1"/>
  <c r="AA353" i="1"/>
  <c r="L354" i="1"/>
  <c r="R354" i="1"/>
  <c r="V354" i="1"/>
  <c r="W354" i="1"/>
  <c r="X354" i="1"/>
  <c r="Y354" i="1"/>
  <c r="Z354" i="1"/>
  <c r="AA354" i="1"/>
  <c r="L355" i="1"/>
  <c r="R355" i="1"/>
  <c r="V355" i="1"/>
  <c r="W355" i="1"/>
  <c r="X355" i="1"/>
  <c r="Y355" i="1"/>
  <c r="Z355" i="1"/>
  <c r="AA355" i="1"/>
  <c r="L356" i="1"/>
  <c r="R356" i="1"/>
  <c r="V356" i="1"/>
  <c r="W356" i="1"/>
  <c r="X356" i="1"/>
  <c r="Y356" i="1"/>
  <c r="Z356" i="1"/>
  <c r="AA356" i="1"/>
  <c r="L358" i="1"/>
  <c r="R358" i="1"/>
  <c r="V358" i="1"/>
  <c r="W358" i="1"/>
  <c r="X358" i="1"/>
  <c r="Y358" i="1"/>
  <c r="Z358" i="1"/>
  <c r="AA358" i="1"/>
  <c r="L357" i="1"/>
  <c r="R357" i="1"/>
  <c r="V357" i="1"/>
  <c r="W357" i="1"/>
  <c r="X357" i="1"/>
  <c r="Y357" i="1"/>
  <c r="Z357" i="1"/>
  <c r="AA357" i="1"/>
  <c r="L359" i="1"/>
  <c r="R359" i="1"/>
  <c r="V359" i="1"/>
  <c r="W359" i="1"/>
  <c r="X359" i="1"/>
  <c r="Y359" i="1"/>
  <c r="Z359" i="1"/>
  <c r="AA359" i="1"/>
  <c r="L360" i="1"/>
  <c r="R360" i="1"/>
  <c r="V360" i="1"/>
  <c r="W360" i="1"/>
  <c r="X360" i="1"/>
  <c r="Y360" i="1"/>
  <c r="Z360" i="1"/>
  <c r="AA360" i="1"/>
  <c r="L361" i="1"/>
  <c r="R361" i="1"/>
  <c r="V361" i="1"/>
  <c r="W361" i="1"/>
  <c r="X361" i="1"/>
  <c r="Y361" i="1"/>
  <c r="Z361" i="1"/>
  <c r="AA361" i="1"/>
  <c r="L362" i="1"/>
  <c r="R362" i="1"/>
  <c r="V362" i="1"/>
  <c r="W362" i="1"/>
  <c r="X362" i="1"/>
  <c r="Y362" i="1"/>
  <c r="Z362" i="1"/>
  <c r="AA362" i="1"/>
  <c r="L363" i="1"/>
  <c r="R363" i="1"/>
  <c r="V363" i="1"/>
  <c r="W363" i="1"/>
  <c r="X363" i="1"/>
  <c r="Y363" i="1"/>
  <c r="Z363" i="1"/>
  <c r="AA363" i="1"/>
  <c r="L364" i="1"/>
  <c r="R364" i="1"/>
  <c r="V364" i="1"/>
  <c r="W364" i="1"/>
  <c r="X364" i="1"/>
  <c r="Y364" i="1"/>
  <c r="Z364" i="1"/>
  <c r="AA364" i="1"/>
  <c r="L365" i="1"/>
  <c r="R365" i="1"/>
  <c r="V365" i="1"/>
  <c r="W365" i="1"/>
  <c r="X365" i="1"/>
  <c r="Y365" i="1"/>
  <c r="Z365" i="1"/>
  <c r="AA365" i="1"/>
  <c r="L366" i="1"/>
  <c r="R366" i="1"/>
  <c r="V366" i="1"/>
  <c r="W366" i="1"/>
  <c r="X366" i="1"/>
  <c r="Y366" i="1"/>
  <c r="Z366" i="1"/>
  <c r="AA366" i="1"/>
  <c r="L367" i="1"/>
  <c r="R367" i="1"/>
  <c r="V367" i="1"/>
  <c r="W367" i="1"/>
  <c r="X367" i="1"/>
  <c r="Y367" i="1"/>
  <c r="Z367" i="1"/>
  <c r="AA367" i="1"/>
  <c r="L368" i="1"/>
  <c r="R368" i="1"/>
  <c r="V368" i="1"/>
  <c r="W368" i="1"/>
  <c r="X368" i="1"/>
  <c r="Y368" i="1"/>
  <c r="Z368" i="1"/>
  <c r="AA368" i="1"/>
  <c r="L369" i="1"/>
  <c r="R369" i="1"/>
  <c r="V369" i="1"/>
  <c r="W369" i="1"/>
  <c r="X369" i="1"/>
  <c r="Y369" i="1"/>
  <c r="Z369" i="1"/>
  <c r="AA369" i="1"/>
  <c r="L370" i="1"/>
  <c r="R370" i="1"/>
  <c r="V370" i="1"/>
  <c r="W370" i="1"/>
  <c r="X370" i="1"/>
  <c r="Y370" i="1"/>
  <c r="Z370" i="1"/>
  <c r="AA370" i="1"/>
  <c r="L371" i="1"/>
  <c r="R371" i="1"/>
  <c r="V371" i="1"/>
  <c r="W371" i="1"/>
  <c r="X371" i="1"/>
  <c r="Y371" i="1"/>
  <c r="Z371" i="1"/>
  <c r="AA371" i="1"/>
  <c r="L372" i="1"/>
  <c r="R372" i="1"/>
  <c r="V372" i="1"/>
  <c r="W372" i="1"/>
  <c r="X372" i="1"/>
  <c r="Y372" i="1"/>
  <c r="Z372" i="1"/>
  <c r="AA372" i="1"/>
  <c r="L373" i="1"/>
  <c r="R373" i="1"/>
  <c r="V373" i="1"/>
  <c r="W373" i="1"/>
  <c r="X373" i="1"/>
  <c r="Y373" i="1"/>
  <c r="Z373" i="1"/>
  <c r="AA373" i="1"/>
  <c r="L374" i="1"/>
  <c r="R374" i="1"/>
  <c r="V374" i="1"/>
  <c r="W374" i="1"/>
  <c r="X374" i="1"/>
  <c r="Y374" i="1"/>
  <c r="Z374" i="1"/>
  <c r="AA374" i="1"/>
  <c r="L464" i="1"/>
  <c r="L465" i="1"/>
  <c r="R465" i="1"/>
  <c r="V465" i="1"/>
  <c r="W465" i="1"/>
  <c r="X465" i="1"/>
  <c r="Y465" i="1"/>
  <c r="Z465" i="1"/>
  <c r="AA465" i="1"/>
  <c r="L466" i="1"/>
  <c r="R466" i="1"/>
  <c r="V466" i="1"/>
  <c r="W466" i="1"/>
  <c r="X466" i="1"/>
  <c r="Y466" i="1"/>
  <c r="Z466" i="1"/>
  <c r="AA466" i="1"/>
  <c r="L467" i="1"/>
  <c r="R467" i="1"/>
  <c r="V467" i="1"/>
  <c r="W467" i="1"/>
  <c r="X467" i="1"/>
  <c r="Y467" i="1"/>
  <c r="Z467" i="1"/>
  <c r="AA467" i="1"/>
  <c r="L468" i="1"/>
  <c r="R468" i="1"/>
  <c r="V468" i="1"/>
  <c r="W468" i="1"/>
  <c r="X468" i="1"/>
  <c r="Y468" i="1"/>
  <c r="Z468" i="1"/>
  <c r="AA468" i="1"/>
  <c r="L469" i="1"/>
  <c r="R469" i="1"/>
  <c r="V469" i="1"/>
  <c r="W469" i="1"/>
  <c r="X469" i="1"/>
  <c r="Y469" i="1"/>
  <c r="Z469" i="1"/>
  <c r="AA469" i="1"/>
  <c r="L470" i="1"/>
  <c r="R470" i="1"/>
  <c r="V470" i="1"/>
  <c r="W470" i="1"/>
  <c r="X470" i="1"/>
  <c r="Y470" i="1"/>
  <c r="Z470" i="1"/>
  <c r="AA470" i="1"/>
  <c r="L377" i="1"/>
  <c r="R377" i="1"/>
  <c r="V377" i="1"/>
  <c r="W377" i="1"/>
  <c r="X377" i="1"/>
  <c r="Y377" i="1"/>
  <c r="Z377" i="1"/>
  <c r="AA377" i="1"/>
  <c r="L378" i="1"/>
  <c r="R378" i="1"/>
  <c r="V378" i="1"/>
  <c r="W378" i="1"/>
  <c r="X378" i="1"/>
  <c r="Y378" i="1"/>
  <c r="Z378" i="1"/>
  <c r="AA378" i="1"/>
  <c r="L379" i="1"/>
  <c r="R379" i="1"/>
  <c r="V379" i="1"/>
  <c r="W379" i="1"/>
  <c r="X379" i="1"/>
  <c r="Y379" i="1"/>
  <c r="Z379" i="1"/>
  <c r="AA379" i="1"/>
  <c r="L380" i="1"/>
  <c r="R380" i="1"/>
  <c r="V380" i="1"/>
  <c r="W380" i="1"/>
  <c r="X380" i="1"/>
  <c r="Y380" i="1"/>
  <c r="Z380" i="1"/>
  <c r="AA380" i="1"/>
  <c r="L381" i="1"/>
  <c r="R381" i="1"/>
  <c r="V381" i="1"/>
  <c r="W381" i="1"/>
  <c r="X381" i="1"/>
  <c r="Y381" i="1"/>
  <c r="Z381" i="1"/>
  <c r="AA381" i="1"/>
  <c r="L382" i="1"/>
  <c r="R382" i="1"/>
  <c r="V382" i="1"/>
  <c r="W382" i="1"/>
  <c r="X382" i="1"/>
  <c r="Y382" i="1"/>
  <c r="Z382" i="1"/>
  <c r="AB382" i="1"/>
  <c r="L383" i="1"/>
  <c r="R383" i="1"/>
  <c r="V383" i="1"/>
  <c r="W383" i="1"/>
  <c r="X383" i="1"/>
  <c r="Y383" i="1"/>
  <c r="Z383" i="1"/>
  <c r="AA383" i="1"/>
  <c r="L38" i="1"/>
  <c r="R38" i="1"/>
  <c r="V38" i="1"/>
  <c r="W38" i="1"/>
  <c r="X38" i="1"/>
  <c r="Y38" i="1"/>
  <c r="Z38" i="1"/>
  <c r="AA38" i="1"/>
  <c r="L39" i="1"/>
  <c r="R39" i="1"/>
  <c r="V39" i="1"/>
  <c r="W39" i="1"/>
  <c r="X39" i="1"/>
  <c r="Y39" i="1"/>
  <c r="Z39" i="1"/>
  <c r="AA39" i="1"/>
  <c r="L40" i="1"/>
  <c r="R40" i="1"/>
  <c r="V40" i="1"/>
  <c r="W40" i="1"/>
  <c r="X40" i="1"/>
  <c r="Y40" i="1"/>
  <c r="Z40" i="1"/>
  <c r="AA40" i="1"/>
  <c r="I4" i="5"/>
  <c r="I7" i="4"/>
  <c r="H3" i="4"/>
  <c r="P5" i="4"/>
  <c r="P7" i="4"/>
  <c r="Q7" i="4"/>
  <c r="P8" i="4"/>
  <c r="P5" i="5"/>
  <c r="Q5" i="5"/>
  <c r="R5" i="5"/>
  <c r="G79" i="6"/>
  <c r="P3" i="4"/>
  <c r="P6" i="4"/>
  <c r="P4" i="4"/>
  <c r="Q4" i="4"/>
  <c r="O4" i="5"/>
  <c r="O11" i="5"/>
  <c r="D23" i="6"/>
  <c r="F23" i="6"/>
  <c r="G23" i="6"/>
  <c r="G11" i="5"/>
  <c r="T4" i="5"/>
  <c r="Q4" i="5"/>
  <c r="R4" i="5"/>
  <c r="G78" i="6"/>
  <c r="E8" i="4"/>
  <c r="G8" i="4"/>
  <c r="O8" i="4"/>
  <c r="E5" i="4"/>
  <c r="G5" i="4"/>
  <c r="I4" i="4"/>
  <c r="H8" i="4"/>
  <c r="H5" i="4"/>
  <c r="AA325" i="1"/>
  <c r="AB325" i="1"/>
  <c r="AC325" i="1"/>
  <c r="AE8" i="3"/>
  <c r="AE15" i="3"/>
  <c r="I19" i="4"/>
  <c r="Q12" i="4"/>
  <c r="T12" i="4"/>
  <c r="U12" i="4"/>
  <c r="O12" i="4"/>
  <c r="T14" i="4"/>
  <c r="U14" i="4"/>
  <c r="O14" i="4"/>
  <c r="O10" i="4"/>
  <c r="O6" i="4"/>
  <c r="O4" i="4"/>
  <c r="G3" i="4"/>
  <c r="O3" i="4"/>
  <c r="Q14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B19" i="1"/>
  <c r="AC19" i="1"/>
  <c r="AB186" i="1"/>
  <c r="AC186" i="1"/>
  <c r="AB68" i="1"/>
  <c r="AC68" i="1"/>
  <c r="AB436" i="1"/>
  <c r="AC436" i="1"/>
  <c r="AB117" i="1"/>
  <c r="AC117" i="1"/>
  <c r="AB377" i="1"/>
  <c r="AC377" i="1"/>
  <c r="AB170" i="1"/>
  <c r="AC170" i="1"/>
  <c r="AB22" i="1"/>
  <c r="AC22" i="1"/>
  <c r="AB137" i="1"/>
  <c r="AC137" i="1"/>
  <c r="AB371" i="1"/>
  <c r="AC371" i="1"/>
  <c r="AB397" i="1"/>
  <c r="AC397" i="1"/>
  <c r="AB194" i="1"/>
  <c r="AC194" i="1"/>
  <c r="AB178" i="1"/>
  <c r="AC178" i="1"/>
  <c r="AB445" i="1"/>
  <c r="AC445" i="1"/>
  <c r="AB430" i="1"/>
  <c r="AC430" i="1"/>
  <c r="AD19" i="1"/>
  <c r="AB166" i="1"/>
  <c r="AC166" i="1"/>
  <c r="AB129" i="1"/>
  <c r="AC129" i="1"/>
  <c r="AB124" i="1"/>
  <c r="AB112" i="1"/>
  <c r="AC112" i="1"/>
  <c r="AB403" i="1"/>
  <c r="AC403" i="1"/>
  <c r="AB413" i="1"/>
  <c r="AB133" i="1"/>
  <c r="AC133" i="1"/>
  <c r="AB110" i="1"/>
  <c r="AC110" i="1"/>
  <c r="AB467" i="1"/>
  <c r="AB380" i="1"/>
  <c r="AC380" i="1"/>
  <c r="AB468" i="1"/>
  <c r="AC468" i="1"/>
  <c r="AB344" i="1"/>
  <c r="AC344" i="1"/>
  <c r="AB198" i="1"/>
  <c r="AC198" i="1"/>
  <c r="AB190" i="1"/>
  <c r="AC190" i="1"/>
  <c r="AB182" i="1"/>
  <c r="AC182" i="1"/>
  <c r="AB174" i="1"/>
  <c r="AC174" i="1"/>
  <c r="AB448" i="1"/>
  <c r="AC448" i="1"/>
  <c r="AB442" i="1"/>
  <c r="AC442" i="1"/>
  <c r="AB441" i="1"/>
  <c r="AB433" i="1"/>
  <c r="AC433" i="1"/>
  <c r="AB434" i="1"/>
  <c r="AB74" i="1"/>
  <c r="AC74" i="1"/>
  <c r="AB63" i="1"/>
  <c r="AC63" i="1"/>
  <c r="AB400" i="1"/>
  <c r="AC400" i="1"/>
  <c r="AB392" i="1"/>
  <c r="AC392" i="1"/>
  <c r="AB61" i="1"/>
  <c r="AC61" i="1"/>
  <c r="AA32" i="1"/>
  <c r="AB32" i="1"/>
  <c r="AC32" i="1"/>
  <c r="AB38" i="1"/>
  <c r="AC38" i="1"/>
  <c r="AB378" i="1"/>
  <c r="AC378" i="1"/>
  <c r="AB360" i="1"/>
  <c r="AC360" i="1"/>
  <c r="AB323" i="1"/>
  <c r="AC323" i="1"/>
  <c r="AB245" i="1"/>
  <c r="AC245" i="1"/>
  <c r="AA451" i="1"/>
  <c r="AB451" i="1"/>
  <c r="AC451" i="1"/>
  <c r="AA199" i="1"/>
  <c r="AB199" i="1"/>
  <c r="AB197" i="1"/>
  <c r="AC197" i="1"/>
  <c r="AB195" i="1"/>
  <c r="AB193" i="1"/>
  <c r="AC193" i="1"/>
  <c r="AB191" i="1"/>
  <c r="AB189" i="1"/>
  <c r="AC189" i="1"/>
  <c r="AB187" i="1"/>
  <c r="AB185" i="1"/>
  <c r="AC185" i="1"/>
  <c r="AB183" i="1"/>
  <c r="AB181" i="1"/>
  <c r="AC181" i="1"/>
  <c r="AB179" i="1"/>
  <c r="AB177" i="1"/>
  <c r="AC177" i="1"/>
  <c r="AB175" i="1"/>
  <c r="AB173" i="1"/>
  <c r="AC173" i="1"/>
  <c r="AB171" i="1"/>
  <c r="AB447" i="1"/>
  <c r="AD447" i="1"/>
  <c r="AB415" i="1"/>
  <c r="AC415" i="1"/>
  <c r="AB414" i="1"/>
  <c r="AC414" i="1"/>
  <c r="AB409" i="1"/>
  <c r="AB136" i="1"/>
  <c r="AC136" i="1"/>
  <c r="AB134" i="1"/>
  <c r="AB132" i="1"/>
  <c r="AC132" i="1"/>
  <c r="AB130" i="1"/>
  <c r="AB128" i="1"/>
  <c r="AC128" i="1"/>
  <c r="AB125" i="1"/>
  <c r="AB119" i="1"/>
  <c r="AC119" i="1"/>
  <c r="AB92" i="1"/>
  <c r="AC92" i="1"/>
  <c r="AB75" i="1"/>
  <c r="AB73" i="1"/>
  <c r="AC73" i="1"/>
  <c r="AB71" i="1"/>
  <c r="AB70" i="1"/>
  <c r="AB66" i="1"/>
  <c r="AC66" i="1"/>
  <c r="AB64" i="1"/>
  <c r="AB407" i="1"/>
  <c r="AC407" i="1"/>
  <c r="AB404" i="1"/>
  <c r="AB405" i="1"/>
  <c r="AC405" i="1"/>
  <c r="AB401" i="1"/>
  <c r="AB399" i="1"/>
  <c r="AC399" i="1"/>
  <c r="AB396" i="1"/>
  <c r="AB395" i="1"/>
  <c r="AC395" i="1"/>
  <c r="AB393" i="1"/>
  <c r="AB391" i="1"/>
  <c r="AC391" i="1"/>
  <c r="AB59" i="1"/>
  <c r="AC59" i="1"/>
  <c r="AD382" i="1"/>
  <c r="AC382" i="1"/>
  <c r="AB39" i="1"/>
  <c r="AC39" i="1"/>
  <c r="AA382" i="1"/>
  <c r="AB379" i="1"/>
  <c r="AC379" i="1"/>
  <c r="AB470" i="1"/>
  <c r="AC470" i="1"/>
  <c r="AB465" i="1"/>
  <c r="AC465" i="1"/>
  <c r="AB373" i="1"/>
  <c r="AC373" i="1"/>
  <c r="AB368" i="1"/>
  <c r="AC368" i="1"/>
  <c r="AB352" i="1"/>
  <c r="AC352" i="1"/>
  <c r="AB336" i="1"/>
  <c r="AC336" i="1"/>
  <c r="AB315" i="1"/>
  <c r="AC315" i="1"/>
  <c r="AA120" i="1"/>
  <c r="AB120" i="1"/>
  <c r="AC120" i="1"/>
  <c r="AB250" i="1"/>
  <c r="AC250" i="1"/>
  <c r="AB446" i="1"/>
  <c r="AC446" i="1"/>
  <c r="AB437" i="1"/>
  <c r="AC437" i="1"/>
  <c r="AB26" i="1"/>
  <c r="AC26" i="1"/>
  <c r="AB23" i="1"/>
  <c r="AB24" i="1"/>
  <c r="AC24" i="1"/>
  <c r="AB21" i="1"/>
  <c r="AB168" i="1"/>
  <c r="AC168" i="1"/>
  <c r="AB167" i="1"/>
  <c r="AC167" i="1"/>
  <c r="AB411" i="1"/>
  <c r="AC411" i="1"/>
  <c r="AB410" i="1"/>
  <c r="AC410" i="1"/>
  <c r="AB17" i="1"/>
  <c r="AC17" i="1"/>
  <c r="AB386" i="1"/>
  <c r="AC386" i="1"/>
  <c r="AB57" i="1"/>
  <c r="AC57" i="1"/>
  <c r="AB40" i="1"/>
  <c r="AB469" i="1"/>
  <c r="AB372" i="1"/>
  <c r="AB383" i="1"/>
  <c r="AB381" i="1"/>
  <c r="AC381" i="1"/>
  <c r="AB466" i="1"/>
  <c r="AC466" i="1"/>
  <c r="AB374" i="1"/>
  <c r="AC374" i="1"/>
  <c r="AB370" i="1"/>
  <c r="AB364" i="1"/>
  <c r="AC364" i="1"/>
  <c r="AB356" i="1"/>
  <c r="AC356" i="1"/>
  <c r="AB348" i="1"/>
  <c r="AC348" i="1"/>
  <c r="AB340" i="1"/>
  <c r="AC340" i="1"/>
  <c r="AB332" i="1"/>
  <c r="AC332" i="1"/>
  <c r="AB319" i="1"/>
  <c r="AC319" i="1"/>
  <c r="AB311" i="1"/>
  <c r="AC311" i="1"/>
  <c r="AB246" i="1"/>
  <c r="AC246" i="1"/>
  <c r="AB244" i="1"/>
  <c r="AC244" i="1"/>
  <c r="AB455" i="1"/>
  <c r="AB37" i="1"/>
  <c r="AC37" i="1"/>
  <c r="AB27" i="1"/>
  <c r="AC27" i="1"/>
  <c r="AB201" i="1"/>
  <c r="AB196" i="1"/>
  <c r="AB192" i="1"/>
  <c r="AB188" i="1"/>
  <c r="AB184" i="1"/>
  <c r="AB180" i="1"/>
  <c r="AB176" i="1"/>
  <c r="AB172" i="1"/>
  <c r="AB169" i="1"/>
  <c r="AA450" i="1"/>
  <c r="AB450" i="1"/>
  <c r="AB444" i="1"/>
  <c r="AA440" i="1"/>
  <c r="AB440" i="1"/>
  <c r="AC440" i="1"/>
  <c r="AB438" i="1"/>
  <c r="AB432" i="1"/>
  <c r="AC432" i="1"/>
  <c r="AB25" i="1"/>
  <c r="AB20" i="1"/>
  <c r="AB135" i="1"/>
  <c r="AB131" i="1"/>
  <c r="AB127" i="1"/>
  <c r="AB122" i="1"/>
  <c r="AC122" i="1"/>
  <c r="AB121" i="1"/>
  <c r="AB114" i="1"/>
  <c r="AB13" i="1"/>
  <c r="AC13" i="1"/>
  <c r="AB76" i="1"/>
  <c r="AB72" i="1"/>
  <c r="AB69" i="1"/>
  <c r="AC69" i="1"/>
  <c r="AB65" i="1"/>
  <c r="AB406" i="1"/>
  <c r="AB402" i="1"/>
  <c r="AB398" i="1"/>
  <c r="AB394" i="1"/>
  <c r="AB389" i="1"/>
  <c r="AC389" i="1"/>
  <c r="AA30" i="1"/>
  <c r="AB30" i="1"/>
  <c r="AC30" i="1"/>
  <c r="AA240" i="1"/>
  <c r="AB240" i="1"/>
  <c r="AA238" i="1"/>
  <c r="AB238" i="1"/>
  <c r="AA236" i="1"/>
  <c r="AB236" i="1"/>
  <c r="AB366" i="1"/>
  <c r="AC366" i="1"/>
  <c r="AB362" i="1"/>
  <c r="AC362" i="1"/>
  <c r="AB357" i="1"/>
  <c r="AC357" i="1"/>
  <c r="AB354" i="1"/>
  <c r="AC354" i="1"/>
  <c r="AB350" i="1"/>
  <c r="AC350" i="1"/>
  <c r="AB346" i="1"/>
  <c r="AC346" i="1"/>
  <c r="AB342" i="1"/>
  <c r="AC342" i="1"/>
  <c r="AB338" i="1"/>
  <c r="AC338" i="1"/>
  <c r="AB334" i="1"/>
  <c r="AC334" i="1"/>
  <c r="AB330" i="1"/>
  <c r="AC330" i="1"/>
  <c r="AB321" i="1"/>
  <c r="AC321" i="1"/>
  <c r="AB317" i="1"/>
  <c r="AC317" i="1"/>
  <c r="AB313" i="1"/>
  <c r="AC313" i="1"/>
  <c r="AB309" i="1"/>
  <c r="AC309" i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/>
  <c r="AB242" i="1"/>
  <c r="AC242" i="1"/>
  <c r="AB453" i="1"/>
  <c r="AA34" i="1"/>
  <c r="AB34" i="1"/>
  <c r="AC34" i="1"/>
  <c r="AA241" i="1"/>
  <c r="AB241" i="1"/>
  <c r="AC241" i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/>
  <c r="AB15" i="1"/>
  <c r="AC15" i="1"/>
  <c r="AB11" i="1"/>
  <c r="AC11" i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/>
  <c r="AB88" i="1"/>
  <c r="AB67" i="1"/>
  <c r="AB390" i="1"/>
  <c r="AC390" i="1"/>
  <c r="AB56" i="1"/>
  <c r="AB55" i="1"/>
  <c r="AB54" i="1"/>
  <c r="AB53" i="1"/>
  <c r="AB52" i="1"/>
  <c r="AB329" i="1"/>
  <c r="AB328" i="1"/>
  <c r="AB327" i="1"/>
  <c r="AB326" i="1"/>
  <c r="AB369" i="1"/>
  <c r="AB367" i="1"/>
  <c r="AB365" i="1"/>
  <c r="AB363" i="1"/>
  <c r="AB361" i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B335" i="1"/>
  <c r="AB333" i="1"/>
  <c r="AD332" i="1"/>
  <c r="AE332" i="1"/>
  <c r="AF332" i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B388" i="1"/>
  <c r="AB387" i="1"/>
  <c r="AB62" i="1"/>
  <c r="AB60" i="1"/>
  <c r="AB58" i="1"/>
  <c r="AE32" i="3"/>
  <c r="AE24" i="3"/>
  <c r="AD117" i="1"/>
  <c r="AE117" i="1"/>
  <c r="AF117" i="1"/>
  <c r="AD381" i="1"/>
  <c r="AE17" i="3"/>
  <c r="AE42" i="3"/>
  <c r="AE14" i="3"/>
  <c r="AD400" i="1"/>
  <c r="AE400" i="1"/>
  <c r="AF400" i="1"/>
  <c r="AD166" i="1"/>
  <c r="AE166" i="1"/>
  <c r="AF166" i="1"/>
  <c r="AD57" i="1"/>
  <c r="AD182" i="1"/>
  <c r="AD446" i="1"/>
  <c r="AE446" i="1"/>
  <c r="AF446" i="1"/>
  <c r="AE34" i="3"/>
  <c r="AE40" i="3"/>
  <c r="AE20" i="3"/>
  <c r="AD313" i="1"/>
  <c r="AE313" i="1"/>
  <c r="AF313" i="1"/>
  <c r="AD74" i="1"/>
  <c r="AE74" i="1"/>
  <c r="AF74" i="1"/>
  <c r="Q8" i="4"/>
  <c r="AD445" i="1"/>
  <c r="AE445" i="1"/>
  <c r="AF445" i="1"/>
  <c r="AD197" i="1"/>
  <c r="AE197" i="1"/>
  <c r="AF197" i="1"/>
  <c r="I8" i="4"/>
  <c r="AD39" i="1"/>
  <c r="AE39" i="1"/>
  <c r="AF39" i="1"/>
  <c r="AD336" i="1"/>
  <c r="AE336" i="1"/>
  <c r="AF336" i="1"/>
  <c r="AD378" i="1"/>
  <c r="AE378" i="1"/>
  <c r="AF378" i="1"/>
  <c r="AD27" i="1"/>
  <c r="AE27" i="1"/>
  <c r="AF27" i="1"/>
  <c r="AD185" i="1"/>
  <c r="AE185" i="1"/>
  <c r="AF185" i="1"/>
  <c r="AE29" i="3"/>
  <c r="AE11" i="3"/>
  <c r="AE30" i="3"/>
  <c r="AE27" i="3"/>
  <c r="Q5" i="4"/>
  <c r="G80" i="6"/>
  <c r="AD395" i="1"/>
  <c r="AE395" i="1"/>
  <c r="AF395" i="1"/>
  <c r="R11" i="5"/>
  <c r="E24" i="6"/>
  <c r="F24" i="6"/>
  <c r="G24" i="6"/>
  <c r="AE18" i="3"/>
  <c r="AD466" i="1"/>
  <c r="AE466" i="1"/>
  <c r="AF466" i="1"/>
  <c r="AC447" i="1"/>
  <c r="AE447" i="1"/>
  <c r="AF447" i="1"/>
  <c r="AD66" i="1"/>
  <c r="AE66" i="1"/>
  <c r="AF66" i="1"/>
  <c r="AE43" i="3"/>
  <c r="I5" i="4"/>
  <c r="AD389" i="1"/>
  <c r="AE389" i="1"/>
  <c r="AF389" i="1"/>
  <c r="AD371" i="1"/>
  <c r="AE371" i="1"/>
  <c r="AF371" i="1"/>
  <c r="AD248" i="1"/>
  <c r="AE248" i="1"/>
  <c r="AF248" i="1"/>
  <c r="AD360" i="1"/>
  <c r="AE360" i="1"/>
  <c r="AF360" i="1"/>
  <c r="AD110" i="1"/>
  <c r="AE110" i="1"/>
  <c r="AF110" i="1"/>
  <c r="AD174" i="1"/>
  <c r="AE174" i="1"/>
  <c r="AF174" i="1"/>
  <c r="AD22" i="1"/>
  <c r="AE22" i="1"/>
  <c r="AF22" i="1"/>
  <c r="AD311" i="1"/>
  <c r="AE311" i="1"/>
  <c r="AF311" i="1"/>
  <c r="AD350" i="1"/>
  <c r="AE350" i="1"/>
  <c r="AF350" i="1"/>
  <c r="AD63" i="1"/>
  <c r="AE63" i="1"/>
  <c r="AF63" i="1"/>
  <c r="AD342" i="1"/>
  <c r="AE342" i="1"/>
  <c r="AF342" i="1"/>
  <c r="K24" i="4"/>
  <c r="AD386" i="1"/>
  <c r="AE386" i="1"/>
  <c r="AF386" i="1"/>
  <c r="AD436" i="1"/>
  <c r="AE436" i="1"/>
  <c r="AF436" i="1"/>
  <c r="AD399" i="1"/>
  <c r="AE399" i="1"/>
  <c r="AF399" i="1"/>
  <c r="AD167" i="1"/>
  <c r="AE167" i="1"/>
  <c r="AF167" i="1"/>
  <c r="AD17" i="1"/>
  <c r="AE17" i="1"/>
  <c r="AF17" i="1"/>
  <c r="AD137" i="1"/>
  <c r="AE137" i="1"/>
  <c r="AF137" i="1"/>
  <c r="AD128" i="1"/>
  <c r="AE128" i="1"/>
  <c r="AF128" i="1"/>
  <c r="AD112" i="1"/>
  <c r="AE112" i="1"/>
  <c r="AF112" i="1"/>
  <c r="J4" i="4"/>
  <c r="AD132" i="1"/>
  <c r="AE132" i="1"/>
  <c r="AF132" i="1"/>
  <c r="AD122" i="1"/>
  <c r="AE122" i="1"/>
  <c r="AF122" i="1"/>
  <c r="AD120" i="1"/>
  <c r="AE120" i="1"/>
  <c r="AF120" i="1"/>
  <c r="J7" i="4"/>
  <c r="AD129" i="1"/>
  <c r="AE129" i="1"/>
  <c r="AF129" i="1"/>
  <c r="AD119" i="1"/>
  <c r="AE119" i="1"/>
  <c r="AF119" i="1"/>
  <c r="AD181" i="1"/>
  <c r="AE181" i="1"/>
  <c r="AF181" i="1"/>
  <c r="AD178" i="1"/>
  <c r="AE178" i="1"/>
  <c r="AF178" i="1"/>
  <c r="AD173" i="1"/>
  <c r="AE173" i="1"/>
  <c r="AF173" i="1"/>
  <c r="AD177" i="1"/>
  <c r="AE177" i="1"/>
  <c r="AF177" i="1"/>
  <c r="AD194" i="1"/>
  <c r="AE194" i="1"/>
  <c r="AF194" i="1"/>
  <c r="AD242" i="1"/>
  <c r="AE242" i="1"/>
  <c r="AF242" i="1"/>
  <c r="AD244" i="1"/>
  <c r="AE244" i="1"/>
  <c r="AF244" i="1"/>
  <c r="AD245" i="1"/>
  <c r="AE245" i="1"/>
  <c r="AF245" i="1"/>
  <c r="AD321" i="1"/>
  <c r="AE321" i="1"/>
  <c r="AF321" i="1"/>
  <c r="AD323" i="1"/>
  <c r="AE323" i="1"/>
  <c r="AF323" i="1"/>
  <c r="AD366" i="1"/>
  <c r="AE366" i="1"/>
  <c r="AF366" i="1"/>
  <c r="AD368" i="1"/>
  <c r="AE368" i="1"/>
  <c r="AF368" i="1"/>
  <c r="AD380" i="1"/>
  <c r="AE380" i="1"/>
  <c r="AF380" i="1"/>
  <c r="AD415" i="1"/>
  <c r="AE415" i="1"/>
  <c r="AF415" i="1"/>
  <c r="AD410" i="1"/>
  <c r="AE410" i="1"/>
  <c r="AF410" i="1"/>
  <c r="AD391" i="1"/>
  <c r="AE391" i="1"/>
  <c r="AF391" i="1"/>
  <c r="AD392" i="1"/>
  <c r="AE392" i="1"/>
  <c r="AF392" i="1"/>
  <c r="AE57" i="1"/>
  <c r="AF57" i="1"/>
  <c r="AD61" i="1"/>
  <c r="AE61" i="1"/>
  <c r="AF61" i="1"/>
  <c r="AD34" i="1"/>
  <c r="AE34" i="1"/>
  <c r="AF34" i="1"/>
  <c r="AD13" i="1"/>
  <c r="AE13" i="1"/>
  <c r="AF13" i="1"/>
  <c r="AE16" i="3"/>
  <c r="AE13" i="3"/>
  <c r="AD357" i="1"/>
  <c r="AE357" i="1"/>
  <c r="AF357" i="1"/>
  <c r="AD348" i="1"/>
  <c r="AE348" i="1"/>
  <c r="AF348" i="1"/>
  <c r="AD397" i="1"/>
  <c r="AE397" i="1"/>
  <c r="AF397" i="1"/>
  <c r="AD250" i="1"/>
  <c r="AE250" i="1"/>
  <c r="AF250" i="1"/>
  <c r="AD364" i="1"/>
  <c r="AE364" i="1"/>
  <c r="AF364" i="1"/>
  <c r="AD59" i="1"/>
  <c r="AE59" i="1"/>
  <c r="AF59" i="1"/>
  <c r="AD403" i="1"/>
  <c r="AE403" i="1"/>
  <c r="AF403" i="1"/>
  <c r="AD133" i="1"/>
  <c r="AE133" i="1"/>
  <c r="AF133" i="1"/>
  <c r="AD470" i="1"/>
  <c r="AE470" i="1"/>
  <c r="AF470" i="1"/>
  <c r="AD32" i="1"/>
  <c r="AE32" i="1"/>
  <c r="AF32" i="1"/>
  <c r="AD334" i="1"/>
  <c r="AE334" i="1"/>
  <c r="AF334" i="1"/>
  <c r="AD344" i="1"/>
  <c r="AE344" i="1"/>
  <c r="AF344" i="1"/>
  <c r="AD414" i="1"/>
  <c r="AE414" i="1"/>
  <c r="AF414" i="1"/>
  <c r="AD374" i="1"/>
  <c r="AE374" i="1"/>
  <c r="AF374" i="1"/>
  <c r="AD170" i="1"/>
  <c r="AD186" i="1"/>
  <c r="AE186" i="1"/>
  <c r="AF186" i="1"/>
  <c r="AD451" i="1"/>
  <c r="AE451" i="1"/>
  <c r="AF451" i="1"/>
  <c r="AD448" i="1"/>
  <c r="AE448" i="1"/>
  <c r="AF448" i="1"/>
  <c r="AD377" i="1"/>
  <c r="AE377" i="1"/>
  <c r="AF377" i="1"/>
  <c r="AE22" i="3"/>
  <c r="AD373" i="1"/>
  <c r="AE373" i="1"/>
  <c r="AF373" i="1"/>
  <c r="AD92" i="1"/>
  <c r="AE92" i="1"/>
  <c r="AF92" i="1"/>
  <c r="AD468" i="1"/>
  <c r="AE468" i="1"/>
  <c r="AF468" i="1"/>
  <c r="AD379" i="1"/>
  <c r="AE379" i="1"/>
  <c r="AF379" i="1"/>
  <c r="AD405" i="1"/>
  <c r="AE405" i="1"/>
  <c r="AF405" i="1"/>
  <c r="AD136" i="1"/>
  <c r="AE136" i="1"/>
  <c r="AF136" i="1"/>
  <c r="AD189" i="1"/>
  <c r="AE189" i="1"/>
  <c r="AF189" i="1"/>
  <c r="AE37" i="3"/>
  <c r="AD190" i="1"/>
  <c r="AE190" i="1"/>
  <c r="AF190" i="1"/>
  <c r="AD390" i="1"/>
  <c r="AE390" i="1"/>
  <c r="AF390" i="1"/>
  <c r="AD241" i="1"/>
  <c r="AE241" i="1"/>
  <c r="AF241" i="1"/>
  <c r="AD69" i="1"/>
  <c r="AE69" i="1"/>
  <c r="AF69" i="1"/>
  <c r="AD15" i="1"/>
  <c r="AE15" i="1"/>
  <c r="AF15" i="1"/>
  <c r="AD198" i="1"/>
  <c r="AE198" i="1"/>
  <c r="AF198" i="1"/>
  <c r="AD38" i="1"/>
  <c r="AE38" i="1"/>
  <c r="AF38" i="1"/>
  <c r="AD407" i="1"/>
  <c r="AE407" i="1"/>
  <c r="AF407" i="1"/>
  <c r="AD430" i="1"/>
  <c r="AE430" i="1"/>
  <c r="AF430" i="1"/>
  <c r="AD193" i="1"/>
  <c r="AE193" i="1"/>
  <c r="AF193" i="1"/>
  <c r="AD433" i="1"/>
  <c r="AE433" i="1"/>
  <c r="AF433" i="1"/>
  <c r="AE6" i="3"/>
  <c r="AE170" i="1"/>
  <c r="AF170" i="1"/>
  <c r="AE182" i="1"/>
  <c r="AF182" i="1"/>
  <c r="AE19" i="1"/>
  <c r="AF19" i="1"/>
  <c r="AD465" i="1"/>
  <c r="AE465" i="1"/>
  <c r="AF465" i="1"/>
  <c r="AE381" i="1"/>
  <c r="AF381" i="1"/>
  <c r="G15" i="4"/>
  <c r="D25" i="6"/>
  <c r="F25" i="6"/>
  <c r="Q6" i="4"/>
  <c r="R6" i="4"/>
  <c r="G71" i="6"/>
  <c r="Q10" i="4"/>
  <c r="R10" i="4"/>
  <c r="T10" i="4"/>
  <c r="U10" i="4"/>
  <c r="O5" i="4"/>
  <c r="Q9" i="4"/>
  <c r="R9" i="4"/>
  <c r="O7" i="4"/>
  <c r="R7" i="4"/>
  <c r="G72" i="6"/>
  <c r="U9" i="4"/>
  <c r="R13" i="4"/>
  <c r="R11" i="4"/>
  <c r="R12" i="4"/>
  <c r="R4" i="4"/>
  <c r="G69" i="6"/>
  <c r="R14" i="4"/>
  <c r="I24" i="4"/>
  <c r="M24" i="4"/>
  <c r="I3" i="4"/>
  <c r="Q3" i="4"/>
  <c r="AD411" i="1"/>
  <c r="AE411" i="1"/>
  <c r="AF411" i="1"/>
  <c r="AD168" i="1"/>
  <c r="AE168" i="1"/>
  <c r="AF168" i="1"/>
  <c r="AD24" i="1"/>
  <c r="AE24" i="1"/>
  <c r="AF24" i="1"/>
  <c r="AD442" i="1"/>
  <c r="AE442" i="1"/>
  <c r="AF442" i="1"/>
  <c r="AD68" i="1"/>
  <c r="AE68" i="1"/>
  <c r="AF68" i="1"/>
  <c r="AD90" i="1"/>
  <c r="AE90" i="1"/>
  <c r="AF90" i="1"/>
  <c r="AD30" i="1"/>
  <c r="AE30" i="1"/>
  <c r="AF30" i="1"/>
  <c r="AD37" i="1"/>
  <c r="AE37" i="1"/>
  <c r="AF37" i="1"/>
  <c r="AD246" i="1"/>
  <c r="AE246" i="1"/>
  <c r="AF246" i="1"/>
  <c r="AD309" i="1"/>
  <c r="AE309" i="1"/>
  <c r="AF309" i="1"/>
  <c r="AD315" i="1"/>
  <c r="AE315" i="1"/>
  <c r="AF315" i="1"/>
  <c r="AD317" i="1"/>
  <c r="AE317" i="1"/>
  <c r="AF317" i="1"/>
  <c r="AD319" i="1"/>
  <c r="AE319" i="1"/>
  <c r="AF319" i="1"/>
  <c r="AD330" i="1"/>
  <c r="AE330" i="1"/>
  <c r="AF330" i="1"/>
  <c r="AD338" i="1"/>
  <c r="AE338" i="1"/>
  <c r="AF338" i="1"/>
  <c r="AD340" i="1"/>
  <c r="AE340" i="1"/>
  <c r="AF340" i="1"/>
  <c r="AD346" i="1"/>
  <c r="AE346" i="1"/>
  <c r="AF346" i="1"/>
  <c r="AD352" i="1"/>
  <c r="AE352" i="1"/>
  <c r="AF352" i="1"/>
  <c r="AD354" i="1"/>
  <c r="AE354" i="1"/>
  <c r="AF354" i="1"/>
  <c r="AD356" i="1"/>
  <c r="AE356" i="1"/>
  <c r="AF356" i="1"/>
  <c r="AD362" i="1"/>
  <c r="AE362" i="1"/>
  <c r="AF362" i="1"/>
  <c r="AD26" i="1"/>
  <c r="AE26" i="1"/>
  <c r="AF26" i="1"/>
  <c r="AD432" i="1"/>
  <c r="AE432" i="1"/>
  <c r="AF432" i="1"/>
  <c r="AD437" i="1"/>
  <c r="AE437" i="1"/>
  <c r="AF437" i="1"/>
  <c r="AD440" i="1"/>
  <c r="AE440" i="1"/>
  <c r="AF440" i="1"/>
  <c r="AD73" i="1"/>
  <c r="AE73" i="1"/>
  <c r="AF73" i="1"/>
  <c r="AD11" i="1"/>
  <c r="AE11" i="1"/>
  <c r="AF11" i="1"/>
  <c r="AD108" i="1"/>
  <c r="AE108" i="1"/>
  <c r="AF108" i="1"/>
  <c r="AC124" i="1"/>
  <c r="AD124" i="1"/>
  <c r="AE382" i="1"/>
  <c r="AF382" i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R8" i="4"/>
  <c r="G73" i="6"/>
  <c r="S6" i="4"/>
  <c r="T6" i="4"/>
  <c r="S4" i="4"/>
  <c r="T4" i="4"/>
  <c r="R5" i="4"/>
  <c r="G70" i="6"/>
  <c r="AE31" i="3"/>
  <c r="AE10" i="3"/>
  <c r="AE237" i="1"/>
  <c r="AF237" i="1"/>
  <c r="AE38" i="3"/>
  <c r="AE12" i="3"/>
  <c r="AE39" i="3"/>
  <c r="AE19" i="3"/>
  <c r="AE41" i="3"/>
  <c r="AE26" i="3"/>
  <c r="AE23" i="3"/>
  <c r="AE9" i="3"/>
  <c r="AE21" i="3"/>
  <c r="AE7" i="3"/>
  <c r="AE33" i="3"/>
  <c r="AE28" i="3"/>
  <c r="AE36" i="3"/>
  <c r="AE35" i="3"/>
  <c r="AE5" i="3"/>
  <c r="O15" i="4"/>
  <c r="D20" i="6"/>
  <c r="F20" i="6"/>
  <c r="G20" i="6"/>
  <c r="G25" i="6"/>
  <c r="R3" i="4"/>
  <c r="G68" i="6"/>
  <c r="AE199" i="1"/>
  <c r="AF199" i="1"/>
  <c r="AE124" i="1"/>
  <c r="AF124" i="1"/>
  <c r="AE75" i="1"/>
  <c r="AF75" i="1"/>
  <c r="AE71" i="1"/>
  <c r="AF71" i="1"/>
  <c r="AE195" i="1"/>
  <c r="AF195" i="1"/>
  <c r="AE191" i="1"/>
  <c r="AF191" i="1"/>
  <c r="AE187" i="1"/>
  <c r="AF187" i="1"/>
  <c r="AE183" i="1"/>
  <c r="AF183" i="1"/>
  <c r="AE179" i="1"/>
  <c r="AF179" i="1"/>
  <c r="AE175" i="1"/>
  <c r="AF175" i="1"/>
  <c r="AE171" i="1"/>
  <c r="AF171" i="1"/>
  <c r="AE409" i="1"/>
  <c r="AF409" i="1"/>
  <c r="AE134" i="1"/>
  <c r="AF134" i="1"/>
  <c r="AE130" i="1"/>
  <c r="AF130" i="1"/>
  <c r="AE125" i="1"/>
  <c r="AF125" i="1"/>
  <c r="AE70" i="1"/>
  <c r="AF70" i="1"/>
  <c r="AE64" i="1"/>
  <c r="AF64" i="1"/>
  <c r="AE404" i="1"/>
  <c r="AF404" i="1"/>
  <c r="AE401" i="1"/>
  <c r="AF401" i="1"/>
  <c r="AE396" i="1"/>
  <c r="AF396" i="1"/>
  <c r="AE393" i="1"/>
  <c r="AF393" i="1"/>
  <c r="AE443" i="1"/>
  <c r="AF443" i="1"/>
  <c r="AE435" i="1"/>
  <c r="AF435" i="1"/>
  <c r="AE235" i="1"/>
  <c r="AF235" i="1"/>
  <c r="AE232" i="1"/>
  <c r="AF232" i="1"/>
  <c r="AE228" i="1"/>
  <c r="AF228" i="1"/>
  <c r="AE229" i="1"/>
  <c r="AF229" i="1"/>
  <c r="AE226" i="1"/>
  <c r="AF226" i="1"/>
  <c r="AE224" i="1"/>
  <c r="AF224" i="1"/>
  <c r="AE222" i="1"/>
  <c r="AF222" i="1"/>
  <c r="AE220" i="1"/>
  <c r="AF220" i="1"/>
  <c r="AE218" i="1"/>
  <c r="AF218" i="1"/>
  <c r="AE216" i="1"/>
  <c r="AF216" i="1"/>
  <c r="AE214" i="1"/>
  <c r="AF214" i="1"/>
  <c r="AE212" i="1"/>
  <c r="AF212" i="1"/>
  <c r="AE210" i="1"/>
  <c r="AF210" i="1"/>
  <c r="AE208" i="1"/>
  <c r="AF208" i="1"/>
  <c r="AE207" i="1"/>
  <c r="AF207" i="1"/>
  <c r="AE204" i="1"/>
  <c r="AF204" i="1"/>
  <c r="AE200" i="1"/>
  <c r="AF200" i="1"/>
  <c r="AE165" i="1"/>
  <c r="AF165" i="1"/>
  <c r="AE428" i="1"/>
  <c r="AF428" i="1"/>
  <c r="AE426" i="1"/>
  <c r="AF426" i="1"/>
  <c r="AE424" i="1"/>
  <c r="AF424" i="1"/>
  <c r="AE422" i="1"/>
  <c r="AF422" i="1"/>
  <c r="AE420" i="1"/>
  <c r="AF420" i="1"/>
  <c r="AE418" i="1"/>
  <c r="AF418" i="1"/>
  <c r="AE161" i="1"/>
  <c r="AF161" i="1"/>
  <c r="AE159" i="1"/>
  <c r="AF159" i="1"/>
  <c r="AE157" i="1"/>
  <c r="AF157" i="1"/>
  <c r="AE155" i="1"/>
  <c r="AF155" i="1"/>
  <c r="AE153" i="1"/>
  <c r="AF153" i="1"/>
  <c r="AE151" i="1"/>
  <c r="AF151" i="1"/>
  <c r="AE149" i="1"/>
  <c r="AF149" i="1"/>
  <c r="AE147" i="1"/>
  <c r="AF147" i="1"/>
  <c r="AE145" i="1"/>
  <c r="AF145" i="1"/>
  <c r="AE143" i="1"/>
  <c r="AF143" i="1"/>
  <c r="AE141" i="1"/>
  <c r="AF141" i="1"/>
  <c r="AE139" i="1"/>
  <c r="AF139" i="1"/>
  <c r="AE416" i="1"/>
  <c r="AF416" i="1"/>
  <c r="AE408" i="1"/>
  <c r="AF408" i="1"/>
  <c r="J5" i="5"/>
  <c r="K5" i="5"/>
  <c r="AE123" i="1"/>
  <c r="AF123" i="1"/>
  <c r="AE115" i="1"/>
  <c r="AF115" i="1"/>
  <c r="AE111" i="1"/>
  <c r="AF111" i="1"/>
  <c r="AE9" i="1"/>
  <c r="AF9" i="1"/>
  <c r="AE7" i="1"/>
  <c r="AE5" i="1"/>
  <c r="AF5" i="1"/>
  <c r="AE106" i="1"/>
  <c r="AF106" i="1"/>
  <c r="AE104" i="1"/>
  <c r="AF104" i="1"/>
  <c r="AE100" i="1"/>
  <c r="AF100" i="1"/>
  <c r="AE98" i="1"/>
  <c r="AF98" i="1"/>
  <c r="AE95" i="1"/>
  <c r="AF95" i="1"/>
  <c r="AE94" i="1"/>
  <c r="AF94" i="1"/>
  <c r="AE67" i="1"/>
  <c r="AF67" i="1"/>
  <c r="AE55" i="1"/>
  <c r="AF55" i="1"/>
  <c r="AE53" i="1"/>
  <c r="AF53" i="1"/>
  <c r="AE329" i="1"/>
  <c r="AF329" i="1"/>
  <c r="AE327" i="1"/>
  <c r="AF327" i="1"/>
  <c r="AE325" i="1"/>
  <c r="AF325" i="1"/>
  <c r="AE308" i="1"/>
  <c r="AF308" i="1"/>
  <c r="AE306" i="1"/>
  <c r="AF306" i="1"/>
  <c r="AE51" i="1"/>
  <c r="AF51" i="1"/>
  <c r="AE48" i="1"/>
  <c r="AF48" i="1"/>
  <c r="AE49" i="1"/>
  <c r="AF49" i="1"/>
  <c r="AE45" i="1"/>
  <c r="AF45" i="1"/>
  <c r="AE43" i="1"/>
  <c r="AF43" i="1"/>
  <c r="AE41" i="1"/>
  <c r="AF41" i="1"/>
  <c r="AE101" i="1"/>
  <c r="AF101" i="1"/>
  <c r="AE77" i="1"/>
  <c r="AF77" i="1"/>
  <c r="AE301" i="1"/>
  <c r="AF301" i="1"/>
  <c r="AE298" i="1"/>
  <c r="AF298" i="1"/>
  <c r="AE297" i="1"/>
  <c r="AF297" i="1"/>
  <c r="AE295" i="1"/>
  <c r="AF295" i="1"/>
  <c r="AE294" i="1"/>
  <c r="AF294" i="1"/>
  <c r="AE291" i="1"/>
  <c r="AF291" i="1"/>
  <c r="AE289" i="1"/>
  <c r="AF289" i="1"/>
  <c r="AE287" i="1"/>
  <c r="AF287" i="1"/>
  <c r="AE285" i="1"/>
  <c r="AF285" i="1"/>
  <c r="AE283" i="1"/>
  <c r="AF283" i="1"/>
  <c r="AE281" i="1"/>
  <c r="AF281" i="1"/>
  <c r="AE467" i="1"/>
  <c r="AF467" i="1"/>
  <c r="AE441" i="1"/>
  <c r="AF441" i="1"/>
  <c r="AE434" i="1"/>
  <c r="AF434" i="1"/>
  <c r="AE413" i="1"/>
  <c r="AF413" i="1"/>
  <c r="AE279" i="1"/>
  <c r="AF279" i="1"/>
  <c r="AE277" i="1"/>
  <c r="AF277" i="1"/>
  <c r="AE275" i="1"/>
  <c r="AF275" i="1"/>
  <c r="AE273" i="1"/>
  <c r="AF273" i="1"/>
  <c r="AE270" i="1"/>
  <c r="AF270" i="1"/>
  <c r="AE269" i="1"/>
  <c r="AF269" i="1"/>
  <c r="AE267" i="1"/>
  <c r="AF267" i="1"/>
  <c r="AE264" i="1"/>
  <c r="AF264" i="1"/>
  <c r="J3" i="4"/>
  <c r="K3" i="4"/>
  <c r="M3" i="4"/>
  <c r="AE263" i="1"/>
  <c r="AF263" i="1"/>
  <c r="AE261" i="1"/>
  <c r="AF261" i="1"/>
  <c r="AE259" i="1"/>
  <c r="AF259" i="1"/>
  <c r="AE257" i="1"/>
  <c r="AF257" i="1"/>
  <c r="AE255" i="1"/>
  <c r="AF255" i="1"/>
  <c r="AE253" i="1"/>
  <c r="AF253" i="1"/>
  <c r="AE453" i="1"/>
  <c r="AF453" i="1"/>
  <c r="AE239" i="1"/>
  <c r="AF239" i="1"/>
  <c r="AE449" i="1"/>
  <c r="AF449" i="1"/>
  <c r="AE439" i="1"/>
  <c r="AF439" i="1"/>
  <c r="AE431" i="1"/>
  <c r="AF431" i="1"/>
  <c r="AE234" i="1"/>
  <c r="AF234" i="1"/>
  <c r="AE233" i="1"/>
  <c r="AF233" i="1"/>
  <c r="AE231" i="1"/>
  <c r="AF231" i="1"/>
  <c r="AE230" i="1"/>
  <c r="AF230" i="1"/>
  <c r="AE227" i="1"/>
  <c r="AF227" i="1"/>
  <c r="AE225" i="1"/>
  <c r="AF225" i="1"/>
  <c r="AE223" i="1"/>
  <c r="AF223" i="1"/>
  <c r="AE221" i="1"/>
  <c r="AF221" i="1"/>
  <c r="AE219" i="1"/>
  <c r="AF219" i="1"/>
  <c r="AE217" i="1"/>
  <c r="AF217" i="1"/>
  <c r="AE215" i="1"/>
  <c r="AF215" i="1"/>
  <c r="AE213" i="1"/>
  <c r="AF213" i="1"/>
  <c r="AE211" i="1"/>
  <c r="AF211" i="1"/>
  <c r="AE209" i="1"/>
  <c r="AF209" i="1"/>
  <c r="AE206" i="1"/>
  <c r="AF206" i="1"/>
  <c r="AE205" i="1"/>
  <c r="AF205" i="1"/>
  <c r="AE203" i="1"/>
  <c r="AF203" i="1"/>
  <c r="AE202" i="1"/>
  <c r="AF202" i="1"/>
  <c r="AE113" i="1"/>
  <c r="AF113" i="1"/>
  <c r="AE429" i="1"/>
  <c r="AF429" i="1"/>
  <c r="AE427" i="1"/>
  <c r="AF427" i="1"/>
  <c r="J4" i="5"/>
  <c r="K4" i="5"/>
  <c r="U4" i="5"/>
  <c r="AE425" i="1"/>
  <c r="AF425" i="1"/>
  <c r="AE423" i="1"/>
  <c r="AF423" i="1"/>
  <c r="AE421" i="1"/>
  <c r="AF421" i="1"/>
  <c r="AE419" i="1"/>
  <c r="AF419" i="1"/>
  <c r="AE417" i="1"/>
  <c r="AF417" i="1"/>
  <c r="AE160" i="1"/>
  <c r="AF160" i="1"/>
  <c r="AE158" i="1"/>
  <c r="AE156" i="1"/>
  <c r="AF156" i="1"/>
  <c r="AE154" i="1"/>
  <c r="AF154" i="1"/>
  <c r="AE152" i="1"/>
  <c r="AF152" i="1"/>
  <c r="AE150" i="1"/>
  <c r="AF150" i="1"/>
  <c r="AE148" i="1"/>
  <c r="AF148" i="1"/>
  <c r="AE146" i="1"/>
  <c r="AF146" i="1"/>
  <c r="AE144" i="1"/>
  <c r="AF144" i="1"/>
  <c r="AE142" i="1"/>
  <c r="AF142" i="1"/>
  <c r="AE140" i="1"/>
  <c r="AF140" i="1"/>
  <c r="AE138" i="1"/>
  <c r="AF138" i="1"/>
  <c r="AE412" i="1"/>
  <c r="AF412" i="1"/>
  <c r="AE118" i="1"/>
  <c r="AF118" i="1"/>
  <c r="AE116" i="1"/>
  <c r="AF116" i="1"/>
  <c r="AE8" i="1"/>
  <c r="AF8" i="1"/>
  <c r="AE6" i="1"/>
  <c r="AF6" i="1"/>
  <c r="AE107" i="1"/>
  <c r="AF107" i="1"/>
  <c r="AE105" i="1"/>
  <c r="AF105" i="1"/>
  <c r="AE103" i="1"/>
  <c r="AF103" i="1"/>
  <c r="AE99" i="1"/>
  <c r="AF99" i="1"/>
  <c r="AE97" i="1"/>
  <c r="AF97" i="1"/>
  <c r="AE96" i="1"/>
  <c r="AF96" i="1"/>
  <c r="AE93" i="1"/>
  <c r="AF93" i="1"/>
  <c r="AE88" i="1"/>
  <c r="AF88" i="1"/>
  <c r="AE56" i="1"/>
  <c r="AF56" i="1"/>
  <c r="AE54" i="1"/>
  <c r="AF54" i="1"/>
  <c r="AE52" i="1"/>
  <c r="AF52" i="1"/>
  <c r="AE328" i="1"/>
  <c r="AF328" i="1"/>
  <c r="AE326" i="1"/>
  <c r="AF326" i="1"/>
  <c r="AE40" i="1"/>
  <c r="AF40" i="1"/>
  <c r="AE383" i="1"/>
  <c r="AF383" i="1"/>
  <c r="AE370" i="1"/>
  <c r="AF370" i="1"/>
  <c r="AE455" i="1"/>
  <c r="AF455" i="1"/>
  <c r="AE196" i="1"/>
  <c r="AF196" i="1"/>
  <c r="AE188" i="1"/>
  <c r="AF188" i="1"/>
  <c r="AE180" i="1"/>
  <c r="AF180" i="1"/>
  <c r="AE172" i="1"/>
  <c r="AF172" i="1"/>
  <c r="AE444" i="1"/>
  <c r="AF444" i="1"/>
  <c r="AE25" i="1"/>
  <c r="AF25" i="1"/>
  <c r="AE20" i="1"/>
  <c r="AF20" i="1"/>
  <c r="AE114" i="1"/>
  <c r="AF114" i="1"/>
  <c r="AE76" i="1"/>
  <c r="AF76" i="1"/>
  <c r="AE406" i="1"/>
  <c r="AF406" i="1"/>
  <c r="AE398" i="1"/>
  <c r="AF398" i="1"/>
  <c r="AE469" i="1"/>
  <c r="AF469" i="1"/>
  <c r="AE372" i="1"/>
  <c r="AF372" i="1"/>
  <c r="AE201" i="1"/>
  <c r="AF201" i="1"/>
  <c r="AE192" i="1"/>
  <c r="AF192" i="1"/>
  <c r="AE184" i="1"/>
  <c r="AF184" i="1"/>
  <c r="AE176" i="1"/>
  <c r="AF176" i="1"/>
  <c r="AE169" i="1"/>
  <c r="AF169" i="1"/>
  <c r="AE450" i="1"/>
  <c r="AF450" i="1"/>
  <c r="AE438" i="1"/>
  <c r="AF438" i="1"/>
  <c r="AE135" i="1"/>
  <c r="AF135" i="1"/>
  <c r="AE131" i="1"/>
  <c r="AF131" i="1"/>
  <c r="AE127" i="1"/>
  <c r="AF127" i="1"/>
  <c r="AE121" i="1"/>
  <c r="AF121" i="1"/>
  <c r="AE72" i="1"/>
  <c r="AF72" i="1"/>
  <c r="AE65" i="1"/>
  <c r="AF65" i="1"/>
  <c r="AE402" i="1"/>
  <c r="AF402" i="1"/>
  <c r="AE394" i="1"/>
  <c r="AF394" i="1"/>
  <c r="AE23" i="1"/>
  <c r="AF23" i="1"/>
  <c r="AE21" i="1"/>
  <c r="AF21" i="1"/>
  <c r="AE240" i="1"/>
  <c r="AF240" i="1"/>
  <c r="AE238" i="1"/>
  <c r="AF238" i="1"/>
  <c r="AE236" i="1"/>
  <c r="AF236" i="1"/>
  <c r="AE307" i="1"/>
  <c r="AF307" i="1"/>
  <c r="AE305" i="1"/>
  <c r="AF305" i="1"/>
  <c r="AE50" i="1"/>
  <c r="AF50" i="1"/>
  <c r="AE47" i="1"/>
  <c r="AF47" i="1"/>
  <c r="AE46" i="1"/>
  <c r="AF46" i="1"/>
  <c r="AE44" i="1"/>
  <c r="AF44" i="1"/>
  <c r="AE42" i="1"/>
  <c r="AF42" i="1"/>
  <c r="AE102" i="1"/>
  <c r="AF102" i="1"/>
  <c r="AE78" i="1"/>
  <c r="AF78" i="1"/>
  <c r="AE302" i="1"/>
  <c r="AF302" i="1"/>
  <c r="AE300" i="1"/>
  <c r="AF300" i="1"/>
  <c r="AE299" i="1"/>
  <c r="AF299" i="1"/>
  <c r="AE296" i="1"/>
  <c r="AF296" i="1"/>
  <c r="AE292" i="1"/>
  <c r="AE293" i="1"/>
  <c r="AF293" i="1"/>
  <c r="AE290" i="1"/>
  <c r="AF290" i="1"/>
  <c r="AE288" i="1"/>
  <c r="AF288" i="1"/>
  <c r="AE286" i="1"/>
  <c r="AF286" i="1"/>
  <c r="AE284" i="1"/>
  <c r="AF284" i="1"/>
  <c r="AE282" i="1"/>
  <c r="AF282" i="1"/>
  <c r="AE280" i="1"/>
  <c r="AF280" i="1"/>
  <c r="AE278" i="1"/>
  <c r="AF278" i="1"/>
  <c r="AE276" i="1"/>
  <c r="AF276" i="1"/>
  <c r="AE274" i="1"/>
  <c r="AF274" i="1"/>
  <c r="AE272" i="1"/>
  <c r="AF272" i="1"/>
  <c r="AE271" i="1"/>
  <c r="AF271" i="1"/>
  <c r="AE268" i="1"/>
  <c r="AF268" i="1"/>
  <c r="AE266" i="1"/>
  <c r="AF266" i="1"/>
  <c r="AE265" i="1"/>
  <c r="AF265" i="1"/>
  <c r="AE262" i="1"/>
  <c r="AF262" i="1"/>
  <c r="AE260" i="1"/>
  <c r="AF260" i="1"/>
  <c r="AE258" i="1"/>
  <c r="AF258" i="1"/>
  <c r="AE256" i="1"/>
  <c r="AF256" i="1"/>
  <c r="AE254" i="1"/>
  <c r="AF254" i="1"/>
  <c r="AE252" i="1"/>
  <c r="AF252" i="1"/>
  <c r="AE126" i="1"/>
  <c r="AF126" i="1"/>
  <c r="AE369" i="1"/>
  <c r="AF369" i="1"/>
  <c r="AE365" i="1"/>
  <c r="AF365" i="1"/>
  <c r="AE361" i="1"/>
  <c r="AF361" i="1"/>
  <c r="AE358" i="1"/>
  <c r="AF358" i="1"/>
  <c r="AE353" i="1"/>
  <c r="AF353" i="1"/>
  <c r="AE349" i="1"/>
  <c r="AF349" i="1"/>
  <c r="AE345" i="1"/>
  <c r="AF345" i="1"/>
  <c r="AE341" i="1"/>
  <c r="AF341" i="1"/>
  <c r="AE337" i="1"/>
  <c r="AF337" i="1"/>
  <c r="AE333" i="1"/>
  <c r="AF333" i="1"/>
  <c r="AE324" i="1"/>
  <c r="AF324" i="1"/>
  <c r="AE320" i="1"/>
  <c r="AF320" i="1"/>
  <c r="AE316" i="1"/>
  <c r="AF316" i="1"/>
  <c r="AE312" i="1"/>
  <c r="AF312" i="1"/>
  <c r="AE251" i="1"/>
  <c r="AF251" i="1"/>
  <c r="AE247" i="1"/>
  <c r="AF247" i="1"/>
  <c r="AE457" i="1"/>
  <c r="AF457" i="1"/>
  <c r="AE456" i="1"/>
  <c r="AF456" i="1"/>
  <c r="AE452" i="1"/>
  <c r="AF452" i="1"/>
  <c r="AE35" i="1"/>
  <c r="AF35" i="1"/>
  <c r="AE31" i="1"/>
  <c r="AF31" i="1"/>
  <c r="AE28" i="1"/>
  <c r="AF28" i="1"/>
  <c r="AE18" i="1"/>
  <c r="AF18" i="1"/>
  <c r="AE14" i="1"/>
  <c r="AF14" i="1"/>
  <c r="AE10" i="1"/>
  <c r="AF10" i="1"/>
  <c r="AE86" i="1"/>
  <c r="AF86" i="1"/>
  <c r="AE85" i="1"/>
  <c r="AF85" i="1"/>
  <c r="AE82" i="1"/>
  <c r="AF82" i="1"/>
  <c r="AE80" i="1"/>
  <c r="AF80" i="1"/>
  <c r="AE91" i="1"/>
  <c r="AF91" i="1"/>
  <c r="AE388" i="1"/>
  <c r="AF388" i="1"/>
  <c r="AE62" i="1"/>
  <c r="AF62" i="1"/>
  <c r="AE58" i="1"/>
  <c r="AF58" i="1"/>
  <c r="AE367" i="1"/>
  <c r="AF367" i="1"/>
  <c r="AE363" i="1"/>
  <c r="AF363" i="1"/>
  <c r="AE359" i="1"/>
  <c r="AF359" i="1"/>
  <c r="AE355" i="1"/>
  <c r="AF355" i="1"/>
  <c r="AE351" i="1"/>
  <c r="AE347" i="1"/>
  <c r="AF347" i="1"/>
  <c r="AE343" i="1"/>
  <c r="AF343" i="1"/>
  <c r="AE339" i="1"/>
  <c r="AF339" i="1"/>
  <c r="AE335" i="1"/>
  <c r="AF335" i="1"/>
  <c r="AE331" i="1"/>
  <c r="AF331" i="1"/>
  <c r="AE322" i="1"/>
  <c r="AF322" i="1"/>
  <c r="AE318" i="1"/>
  <c r="AF318" i="1"/>
  <c r="AE314" i="1"/>
  <c r="AF314" i="1"/>
  <c r="AE310" i="1"/>
  <c r="AF310" i="1"/>
  <c r="AE249" i="1"/>
  <c r="AF249" i="1"/>
  <c r="AE243" i="1"/>
  <c r="AF243" i="1"/>
  <c r="AE454" i="1"/>
  <c r="AF454" i="1"/>
  <c r="AE36" i="1"/>
  <c r="AF36" i="1"/>
  <c r="AE33" i="1"/>
  <c r="AF33" i="1"/>
  <c r="AE29" i="1"/>
  <c r="AF29" i="1"/>
  <c r="AE109" i="1"/>
  <c r="AF109" i="1"/>
  <c r="AE16" i="1"/>
  <c r="AF16" i="1"/>
  <c r="AE12" i="1"/>
  <c r="AF12" i="1"/>
  <c r="AE89" i="1"/>
  <c r="AF89" i="1"/>
  <c r="AE87" i="1"/>
  <c r="AF87" i="1"/>
  <c r="AE84" i="1"/>
  <c r="AF84" i="1"/>
  <c r="AE83" i="1"/>
  <c r="AF83" i="1"/>
  <c r="AE81" i="1"/>
  <c r="AF81" i="1"/>
  <c r="AE79" i="1"/>
  <c r="AF79" i="1"/>
  <c r="AE387" i="1"/>
  <c r="AF387" i="1"/>
  <c r="AE60" i="1"/>
  <c r="AF60" i="1"/>
  <c r="AE25" i="3"/>
  <c r="S5" i="4"/>
  <c r="T5" i="4"/>
  <c r="S5" i="5"/>
  <c r="T5" i="5"/>
  <c r="U5" i="5"/>
  <c r="S7" i="4"/>
  <c r="T7" i="4"/>
  <c r="S8" i="4"/>
  <c r="T8" i="4"/>
  <c r="S3" i="4"/>
  <c r="T3" i="4"/>
  <c r="U3" i="4"/>
  <c r="H68" i="6"/>
  <c r="H78" i="6"/>
  <c r="AF351" i="1"/>
  <c r="K7" i="4"/>
  <c r="M7" i="4"/>
  <c r="AF7" i="1"/>
  <c r="AF292" i="1"/>
  <c r="K6" i="4"/>
  <c r="M6" i="4"/>
  <c r="AF158" i="1"/>
  <c r="K4" i="4"/>
  <c r="M4" i="4"/>
  <c r="R15" i="4"/>
  <c r="E21" i="6"/>
  <c r="F21" i="6"/>
  <c r="D29" i="6"/>
  <c r="F29" i="6"/>
  <c r="G29" i="6"/>
  <c r="G74" i="6"/>
  <c r="H79" i="6"/>
  <c r="H80" i="6"/>
  <c r="U11" i="5"/>
  <c r="E36" i="6"/>
  <c r="F36" i="6"/>
  <c r="G36" i="6"/>
  <c r="J5" i="4"/>
  <c r="K5" i="4"/>
  <c r="M5" i="4"/>
  <c r="J8" i="4"/>
  <c r="K8" i="4"/>
  <c r="F78" i="6"/>
  <c r="C78" i="6"/>
  <c r="D78" i="6"/>
  <c r="B78" i="6"/>
  <c r="F68" i="6"/>
  <c r="D68" i="6"/>
  <c r="C68" i="6"/>
  <c r="B68" i="6"/>
  <c r="U4" i="4"/>
  <c r="H69" i="6"/>
  <c r="U6" i="4"/>
  <c r="H71" i="6"/>
  <c r="U7" i="4"/>
  <c r="H72" i="6"/>
  <c r="G21" i="6"/>
  <c r="G31" i="6"/>
  <c r="F31" i="6"/>
  <c r="U5" i="4"/>
  <c r="H70" i="6"/>
  <c r="C70" i="6"/>
  <c r="E78" i="6"/>
  <c r="D79" i="6"/>
  <c r="C79" i="6"/>
  <c r="B79" i="6"/>
  <c r="F79" i="6"/>
  <c r="F80" i="6"/>
  <c r="M8" i="4"/>
  <c r="U8" i="4"/>
  <c r="H73" i="6"/>
  <c r="B72" i="6"/>
  <c r="C72" i="6"/>
  <c r="D72" i="6"/>
  <c r="F72" i="6"/>
  <c r="B71" i="6"/>
  <c r="C71" i="6"/>
  <c r="D71" i="6"/>
  <c r="F71" i="6"/>
  <c r="D70" i="6"/>
  <c r="E68" i="6"/>
  <c r="F69" i="6"/>
  <c r="D69" i="6"/>
  <c r="C69" i="6"/>
  <c r="B69" i="6"/>
  <c r="C60" i="6"/>
  <c r="E60" i="6"/>
  <c r="G60" i="6"/>
  <c r="D61" i="6"/>
  <c r="F61" i="6"/>
  <c r="C62" i="6"/>
  <c r="E62" i="6"/>
  <c r="G62" i="6"/>
  <c r="D63" i="6"/>
  <c r="F63" i="6"/>
  <c r="D59" i="6"/>
  <c r="F59" i="6"/>
  <c r="C59" i="6"/>
  <c r="D60" i="6"/>
  <c r="F60" i="6"/>
  <c r="C61" i="6"/>
  <c r="E61" i="6"/>
  <c r="G61" i="6"/>
  <c r="D62" i="6"/>
  <c r="F62" i="6"/>
  <c r="C63" i="6"/>
  <c r="E63" i="6"/>
  <c r="G63" i="6"/>
  <c r="E59" i="6"/>
  <c r="G59" i="6"/>
  <c r="D38" i="6"/>
  <c r="F38" i="6"/>
  <c r="G38" i="6"/>
  <c r="D39" i="6"/>
  <c r="F39" i="6"/>
  <c r="G39" i="6"/>
  <c r="H74" i="6"/>
  <c r="B70" i="6"/>
  <c r="F70" i="6"/>
  <c r="E79" i="6"/>
  <c r="E80" i="6"/>
  <c r="U15" i="4"/>
  <c r="E35" i="6"/>
  <c r="F35" i="6"/>
  <c r="G35" i="6"/>
  <c r="G42" i="6"/>
  <c r="G44" i="6"/>
  <c r="C73" i="6"/>
  <c r="F73" i="6"/>
  <c r="D73" i="6"/>
  <c r="B73" i="6"/>
  <c r="E71" i="6"/>
  <c r="E72" i="6"/>
  <c r="E70" i="6"/>
  <c r="E69" i="6"/>
  <c r="F74" i="6"/>
  <c r="E73" i="6"/>
  <c r="E74" i="6"/>
  <c r="F42" i="6"/>
  <c r="F44" i="6"/>
</calcChain>
</file>

<file path=xl/sharedStrings.xml><?xml version="1.0" encoding="utf-8"?>
<sst xmlns="http://schemas.openxmlformats.org/spreadsheetml/2006/main" count="1999" uniqueCount="529">
  <si>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</si>
  <si>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</si>
  <si>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</si>
  <si>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</si>
  <si>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</si>
  <si>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</si>
  <si>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</si>
  <si>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</si>
  <si>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</si>
  <si>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</si>
  <si>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</si>
  <si>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</si>
  <si>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</si>
  <si>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</si>
  <si>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</si>
  <si>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</si>
  <si>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</si>
  <si>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</si>
  <si>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</si>
  <si>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</si>
  <si>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</si>
  <si>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</si>
  <si>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</si>
  <si>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</si>
  <si>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</si>
  <si>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</si>
  <si>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</si>
  <si>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</si>
  <si>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</si>
  <si>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</si>
  <si>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</si>
  <si>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</si>
  <si>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</si>
  <si>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</si>
  <si>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</si>
  <si>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</si>
  <si>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</si>
  <si>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</si>
  <si>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</si>
  <si>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</si>
  <si>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</si>
  <si>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</si>
  <si>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</si>
  <si>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</si>
  <si>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</si>
  <si>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</si>
  <si>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</si>
  <si>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</si>
  <si>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</si>
  <si>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</si>
  <si>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</si>
  <si>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</si>
  <si>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</si>
  <si>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</si>
  <si>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</si>
  <si>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</si>
  <si>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</si>
  <si>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</si>
  <si>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</si>
  <si>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</si>
  <si>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</si>
  <si>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</si>
  <si>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</si>
  <si>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</si>
  <si>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</si>
  <si>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</si>
  <si>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</si>
  <si>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</si>
  <si>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</si>
  <si>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</si>
  <si>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</si>
  <si>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</si>
  <si>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</si>
  <si>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</si>
  <si>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</si>
  <si>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</si>
  <si>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</si>
  <si>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</si>
  <si>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</si>
  <si>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</si>
  <si>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</si>
  <si>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</si>
  <si>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</si>
  <si>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</si>
  <si>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</si>
  <si>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</si>
  <si>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</si>
  <si>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</si>
  <si>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</si>
  <si>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</si>
  <si>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</si>
  <si>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</si>
  <si>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</si>
  <si>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</si>
  <si>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</si>
  <si>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</si>
  <si>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</si>
  <si>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</si>
  <si>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</si>
  <si>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</si>
  <si>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</si>
  <si>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</si>
  <si>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</si>
  <si>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</si>
  <si>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</si>
  <si>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</si>
  <si>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</si>
  <si>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</si>
  <si>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</si>
  <si>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</si>
  <si>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</si>
  <si>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</si>
  <si>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</si>
  <si>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</si>
  <si>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</si>
  <si>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</si>
  <si>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</si>
  <si>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</si>
  <si>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</si>
  <si>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</si>
  <si>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</si>
  <si>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</si>
  <si>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</si>
  <si>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</si>
  <si>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</si>
  <si>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</si>
  <si>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</si>
  <si>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</si>
  <si>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</si>
  <si>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</si>
  <si>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</si>
  <si>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</si>
  <si>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</si>
  <si>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</si>
  <si>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</si>
  <si>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</si>
  <si>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</si>
  <si>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</si>
  <si>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</si>
  <si>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</si>
  <si>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</si>
  <si>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</si>
  <si>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</si>
  <si>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</si>
  <si>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</si>
  <si>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</si>
  <si>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</si>
  <si>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</si>
  <si>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</si>
  <si>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</si>
  <si>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</si>
  <si>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</si>
  <si>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</si>
  <si>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</si>
  <si>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</si>
  <si>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</si>
  <si>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</si>
  <si>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</si>
  <si>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</si>
  <si>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</si>
  <si>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</si>
  <si>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</si>
  <si>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</si>
  <si>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</si>
  <si>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</si>
  <si>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</si>
  <si>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</si>
  <si>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</si>
  <si>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</si>
  <si>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</si>
  <si>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</si>
  <si>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</si>
  <si>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</si>
  <si>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</si>
  <si>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</si>
  <si>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</si>
  <si>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</si>
  <si>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</si>
  <si>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</si>
  <si>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</si>
  <si>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</si>
  <si>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</si>
  <si>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</si>
  <si>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</si>
  <si>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</si>
  <si>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</si>
  <si>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</si>
  <si>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</si>
  <si>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</si>
  <si>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</si>
  <si>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</si>
  <si>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</si>
  <si>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</si>
  <si>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</si>
  <si>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</si>
  <si>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</si>
  <si>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</si>
  <si>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</si>
  <si>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</si>
  <si>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</si>
  <si>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</si>
  <si>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</si>
  <si>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</si>
  <si>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</si>
  <si>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</si>
  <si>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</si>
  <si>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</si>
  <si>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</si>
  <si>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</si>
  <si>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</si>
  <si>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</si>
  <si>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</si>
  <si>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</si>
  <si>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</si>
  <si>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</si>
  <si>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</si>
  <si>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</si>
  <si>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</si>
  <si>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</si>
  <si>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</si>
  <si>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</si>
  <si>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</si>
  <si>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</si>
  <si>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</si>
  <si>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</si>
  <si>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</si>
  <si>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</si>
  <si>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</si>
  <si>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</si>
  <si>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</si>
  <si>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</si>
  <si>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</si>
  <si>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</si>
  <si>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</si>
  <si>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</si>
  <si>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</si>
  <si>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</si>
  <si>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</si>
  <si>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</si>
  <si>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</si>
  <si>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</si>
  <si>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</si>
  <si>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</si>
  <si>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</si>
  <si>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</si>
  <si>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</si>
  <si>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</si>
  <si>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</si>
  <si>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</si>
  <si>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</si>
  <si>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</si>
  <si>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</si>
  <si>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</si>
  <si>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</si>
  <si>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</si>
  <si>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</si>
  <si>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</si>
  <si>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</si>
  <si>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</si>
  <si>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</si>
  <si>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</si>
  <si>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</si>
  <si>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</si>
  <si>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</si>
  <si>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</si>
  <si>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</si>
  <si>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</si>
  <si>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</si>
  <si>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</si>
  <si>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</si>
  <si>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</si>
  <si>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</si>
  <si>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</si>
  <si>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</si>
  <si>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</si>
  <si>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</si>
  <si>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</si>
  <si>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</si>
  <si>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</si>
  <si>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</si>
  <si>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</si>
  <si>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</si>
  <si>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</si>
  <si>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</si>
  <si>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</si>
  <si>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</si>
  <si>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</si>
  <si>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</si>
  <si>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</si>
  <si>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</si>
  <si>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</si>
  <si>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</si>
  <si>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</si>
  <si>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</si>
  <si>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</si>
  <si>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</si>
  <si>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</si>
  <si>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</si>
  <si>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</si>
  <si>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</si>
  <si>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</si>
  <si>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</si>
  <si>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</si>
  <si>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</si>
  <si>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</si>
  <si>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</si>
  <si>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</si>
  <si>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</si>
  <si>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</si>
  <si>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</si>
  <si>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</si>
  <si>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</si>
  <si>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</si>
  <si>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</si>
  <si>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</si>
  <si>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</si>
  <si>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</si>
  <si>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</si>
  <si>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</si>
  <si>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</si>
  <si>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</si>
  <si>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</si>
  <si>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</si>
  <si>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</si>
  <si>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</si>
  <si>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</si>
  <si>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</si>
  <si>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</si>
  <si>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</si>
  <si>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</si>
  <si>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</si>
  <si>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</si>
  <si>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</si>
  <si>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</si>
  <si>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</si>
  <si>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</si>
  <si>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</si>
  <si>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</si>
  <si>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</si>
  <si>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</si>
  <si>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</si>
  <si>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</si>
  <si>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</si>
  <si>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</si>
  <si>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</si>
  <si>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</si>
  <si>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</si>
  <si>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</si>
  <si>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</si>
  <si>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</si>
  <si>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</si>
  <si>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</si>
  <si>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</si>
  <si>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</si>
  <si>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</si>
  <si>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</si>
  <si>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</si>
  <si>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</si>
  <si>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</si>
  <si>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</si>
  <si>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</si>
  <si>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</si>
  <si>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</si>
  <si>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</si>
  <si>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</si>
  <si>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</si>
  <si>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</si>
  <si>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</si>
  <si>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</si>
  <si>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</si>
  <si>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</si>
  <si>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</si>
  <si>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</si>
  <si>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</si>
  <si>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</si>
  <si>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</si>
  <si>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</si>
  <si>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</si>
  <si>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</si>
  <si>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</si>
  <si>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</si>
  <si>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</si>
  <si>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</si>
  <si>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</si>
  <si>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</si>
  <si>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</si>
  <si>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</si>
  <si>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</si>
  <si>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</si>
  <si>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</si>
  <si>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</si>
  <si>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</si>
  <si>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</si>
  <si>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</si>
  <si>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</si>
  <si>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</si>
  <si>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</si>
  <si>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</si>
  <si>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</si>
  <si>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</si>
  <si>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</si>
  <si>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</si>
  <si>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</si>
  <si>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</si>
  <si>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</si>
  <si>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</si>
  <si>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</si>
  <si>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</si>
  <si>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</si>
  <si>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</si>
  <si>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</si>
  <si>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</si>
  <si>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</si>
  <si>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</si>
  <si>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</si>
  <si>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</si>
  <si>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</si>
  <si>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</si>
  <si>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</si>
  <si>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</si>
  <si>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</si>
  <si>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</si>
  <si>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</si>
  <si>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</si>
  <si>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</si>
  <si>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</si>
  <si>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</si>
  <si>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</si>
  <si>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</si>
  <si>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</si>
  <si>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</si>
  <si>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</si>
  <si>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</si>
  <si>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</si>
  <si>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</si>
  <si>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</si>
  <si>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</si>
  <si>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</si>
  <si>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</si>
  <si>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</si>
  <si>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</si>
  <si>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</si>
  <si>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</si>
  <si>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</si>
  <si>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</si>
  <si>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</si>
  <si>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</si>
  <si>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</si>
  <si>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</si>
  <si>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</si>
  <si>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</si>
  <si>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</si>
  <si>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</si>
  <si>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</si>
  <si>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</si>
  <si>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</si>
  <si>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</si>
  <si>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</si>
  <si>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</si>
  <si>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</si>
  <si>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</si>
  <si>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</si>
  <si>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</si>
  <si>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</si>
  <si>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</si>
  <si>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</si>
  <si>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</si>
  <si>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</si>
  <si>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</si>
  <si>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</si>
  <si>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</si>
  <si>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</si>
  <si>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</si>
  <si>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</si>
  <si>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</si>
  <si>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</si>
  <si>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</si>
  <si>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</si>
  <si>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</si>
  <si>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</si>
  <si>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</si>
  <si>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</si>
  <si>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</si>
  <si>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</si>
  <si>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</si>
  <si>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</si>
  <si>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</si>
  <si>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</si>
  <si>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</si>
  <si>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</si>
  <si>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</si>
  <si>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</si>
  <si>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Weed Control *</t>
  </si>
  <si>
    <t>1.16, Fert Appl (Liquid)  6R-36</t>
  </si>
  <si>
    <t>3.47, Spray (Broadcast) 60'</t>
  </si>
  <si>
    <t>0.28, Tractor (180-199 hp) MFWD 190</t>
  </si>
  <si>
    <t>0.22, Tractor (120-139 hp) 2WD 130</t>
  </si>
  <si>
    <t>18' Flex</t>
  </si>
  <si>
    <t>18' Rigid</t>
  </si>
  <si>
    <t>0.42, Header Wheat/Sorghum 18' Rigid</t>
  </si>
  <si>
    <t>0.23, Grain Cart Corn  500 bu</t>
  </si>
  <si>
    <t>0.01, Combine (200-249 hp) 240 hp</t>
  </si>
  <si>
    <t>Drying - 8 points</t>
  </si>
  <si>
    <t>Preharvest Machinery **</t>
  </si>
  <si>
    <t>Irrigation***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</si>
  <si>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</si>
  <si>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</si>
  <si>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gallons</t>
  </si>
  <si>
    <t>Irrigated Grain Sorghum, Strip Tillage</t>
  </si>
  <si>
    <t>Cover Crop Seed</t>
  </si>
  <si>
    <r>
      <t xml:space="preserve">  Preharvest Machinery </t>
    </r>
    <r>
      <rPr>
        <sz val="11"/>
        <color theme="1"/>
        <rFont val="Calibri"/>
        <family val="2"/>
        <scheme val="minor"/>
      </rPr>
      <t>**</t>
    </r>
  </si>
  <si>
    <t>3.26, Spin Spreader 5 ton</t>
  </si>
  <si>
    <t>1.08, Disk Harrow 32'</t>
  </si>
  <si>
    <t>3.71, ST Plant Rigid 6R-36</t>
  </si>
  <si>
    <t>applications</t>
  </si>
  <si>
    <t>Your Yield</t>
  </si>
  <si>
    <t>Your Farm</t>
  </si>
  <si>
    <t>Treated Seed</t>
  </si>
  <si>
    <t>oz</t>
  </si>
  <si>
    <t>Developed by Amanda Smith and Adam Rabinowitz</t>
  </si>
  <si>
    <t>South Georgia, 2018</t>
  </si>
  <si>
    <t>24' Flex</t>
  </si>
  <si>
    <t>36' Flex</t>
  </si>
  <si>
    <t>24' Rigid</t>
  </si>
  <si>
    <t>Sivanto Prime</t>
  </si>
  <si>
    <t>Pyrethroid</t>
  </si>
  <si>
    <t>*** Average of diesel and electric irrigation application costs.  Electric is estimated at $7/appl and diesel is estimated at $10.80/appl when diesel costs $2.25/gal.</t>
  </si>
  <si>
    <t>* Substituting mechanical cultivation for pre-emerge herbicide application would lower variable costs by $9/ac and increase fixed cost by $1.50/ac.</t>
  </si>
  <si>
    <t>** Planting may also be done with a grain drill. Substitution of a planter and bed operation with field cultivation and 20' grain drill would lower variable costs by $4/ ac and fixed cost by $1.25/ac.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</si>
</sst>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01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  <xf numFmtId="1" fontId="36" fillId="0" borderId="0" xfId="0" applyNumberFormat="1" applyFont="1"/>
    <xf numFmtId="0" fontId="16" fillId="40" borderId="10" xfId="0" applyFont="1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16" fillId="39" borderId="1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14" xfId="0" applyFill="1" applyBorder="1" applyAlignment="1">
      <alignment horizontal="left"/>
    </xf>
    <xf numFmtId="0" fontId="16" fillId="38" borderId="10" xfId="0" applyFont="1" applyFill="1" applyBorder="1" applyAlignment="1">
      <alignment horizontal="left"/>
    </xf>
    <xf numFmtId="0" fontId="0" fillId="38" borderId="15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16" fillId="41" borderId="10" xfId="0" applyFont="1" applyFill="1" applyBorder="1" applyAlignment="1">
      <alignment horizontal="left"/>
    </xf>
    <xf numFmtId="0" fontId="0" fillId="41" borderId="15" xfId="0" applyFill="1" applyBorder="1" applyAlignment="1">
      <alignment horizontal="left"/>
    </xf>
    <xf numFmtId="0" fontId="0" fillId="41" borderId="0" xfId="0" applyFill="1" applyBorder="1" applyAlignment="1">
      <alignment horizontal="left"/>
    </xf>
    <xf numFmtId="0" fontId="0" fillId="41" borderId="14" xfId="0" applyFill="1" applyBorder="1" applyAlignment="1">
      <alignment horizontal="left"/>
    </xf>
  </cellXfs>
  <cellStyles count="5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Followed Hyperlink" xfId="48" builtinId="9" hidden="1"/>
    <cellStyle name="Followed Hyperlink" xfId="49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zoomScale="90" zoomScaleNormal="90" zoomScalePageLayoutView="90" workbookViewId="0"/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5" width="9.83203125" bestFit="1" customWidth="1"/>
    <col min="6" max="6" width="12.5" bestFit="1" customWidth="1"/>
    <col min="7" max="7" width="9.6640625" customWidth="1"/>
    <col min="8" max="8" width="9.5" bestFit="1" customWidth="1"/>
  </cols>
  <sheetData>
    <row r="1" spans="1:9" x14ac:dyDescent="0.2">
      <c r="B1" s="264" t="s">
        <v>508</v>
      </c>
      <c r="C1" s="264"/>
      <c r="D1" s="264"/>
      <c r="E1" s="264"/>
      <c r="F1" s="264"/>
      <c r="G1" s="264"/>
      <c r="H1" s="264"/>
      <c r="I1" s="57"/>
    </row>
    <row r="2" spans="1:9" x14ac:dyDescent="0.2">
      <c r="B2" s="264" t="s">
        <v>520</v>
      </c>
      <c r="C2" s="264"/>
      <c r="D2" s="264"/>
      <c r="E2" s="264"/>
      <c r="F2" s="264"/>
      <c r="G2" s="264"/>
      <c r="H2" s="264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64" t="s">
        <v>363</v>
      </c>
      <c r="C4" s="264"/>
      <c r="D4" s="264"/>
      <c r="E4" s="264"/>
      <c r="F4" s="264"/>
      <c r="G4" s="264"/>
      <c r="H4" s="264"/>
      <c r="I4" s="57"/>
    </row>
    <row r="6" spans="1:9" x14ac:dyDescent="0.2">
      <c r="B6" s="77" t="s">
        <v>364</v>
      </c>
      <c r="C6" s="57">
        <v>100</v>
      </c>
      <c r="D6" t="s">
        <v>484</v>
      </c>
      <c r="E6" t="s">
        <v>515</v>
      </c>
    </row>
    <row r="7" spans="1:9" x14ac:dyDescent="0.2">
      <c r="F7" s="249"/>
    </row>
    <row r="8" spans="1:9" x14ac:dyDescent="0.2">
      <c r="B8" s="109" t="s">
        <v>365</v>
      </c>
      <c r="C8" s="109" t="s">
        <v>358</v>
      </c>
      <c r="D8" s="76" t="s">
        <v>359</v>
      </c>
      <c r="E8" s="76" t="s">
        <v>360</v>
      </c>
      <c r="F8" s="76" t="s">
        <v>366</v>
      </c>
      <c r="G8" s="76" t="str">
        <f>CONCATENATE("$/",$D$6)</f>
        <v>$/bushel</v>
      </c>
      <c r="H8" s="250" t="s">
        <v>516</v>
      </c>
      <c r="I8" s="77"/>
    </row>
    <row r="9" spans="1:9" x14ac:dyDescent="0.2">
      <c r="B9" s="225" t="s">
        <v>517</v>
      </c>
      <c r="C9" t="s">
        <v>376</v>
      </c>
      <c r="D9">
        <v>90</v>
      </c>
      <c r="E9" s="41">
        <v>0.25</v>
      </c>
      <c r="F9" s="41">
        <f>E9*D9</f>
        <v>22.5</v>
      </c>
      <c r="G9" s="78">
        <f>F9/yield</f>
        <v>0.22500000000000001</v>
      </c>
    </row>
    <row r="10" spans="1:9" s="225" customFormat="1" x14ac:dyDescent="0.2">
      <c r="B10" s="225" t="s">
        <v>509</v>
      </c>
      <c r="C10" s="225" t="s">
        <v>484</v>
      </c>
      <c r="D10" s="225">
        <v>1.5</v>
      </c>
      <c r="E10" s="226">
        <v>15</v>
      </c>
      <c r="F10" s="226">
        <f>E10*D10</f>
        <v>22.5</v>
      </c>
      <c r="G10" s="227">
        <f>F10/yield</f>
        <v>0.22500000000000001</v>
      </c>
      <c r="H10" s="249"/>
    </row>
    <row r="11" spans="1:9" x14ac:dyDescent="0.2">
      <c r="B11" t="s">
        <v>355</v>
      </c>
      <c r="C11" t="s">
        <v>377</v>
      </c>
      <c r="D11">
        <f>'Fert, Weed, Insct, Dis'!$C$6</f>
        <v>0.5</v>
      </c>
      <c r="E11" s="78">
        <f>'Fert, Weed, Insct, Dis'!$D$6</f>
        <v>43</v>
      </c>
      <c r="F11" s="41">
        <f>E11*D11</f>
        <v>21.5</v>
      </c>
      <c r="G11" s="78">
        <f>F11/yield</f>
        <v>0.215</v>
      </c>
      <c r="H11" s="249"/>
    </row>
    <row r="12" spans="1:9" x14ac:dyDescent="0.2">
      <c r="A12" s="156" t="s">
        <v>432</v>
      </c>
      <c r="B12" t="s">
        <v>368</v>
      </c>
      <c r="F12" s="41"/>
      <c r="G12" s="78"/>
    </row>
    <row r="13" spans="1:9" x14ac:dyDescent="0.2">
      <c r="B13" s="107" t="s">
        <v>369</v>
      </c>
      <c r="C13" t="s">
        <v>361</v>
      </c>
      <c r="D13">
        <f>'Fert, Weed, Insct, Dis'!$C$3</f>
        <v>125</v>
      </c>
      <c r="E13" s="78">
        <f>'Fert, Weed, Insct, Dis'!$D$3</f>
        <v>0.44</v>
      </c>
      <c r="F13" s="41">
        <f t="shared" ref="F13:F18" si="0">E13*D13</f>
        <v>55</v>
      </c>
      <c r="G13" s="78">
        <f t="shared" ref="G13:G18" si="1">F13/yield</f>
        <v>0.55000000000000004</v>
      </c>
    </row>
    <row r="14" spans="1:9" x14ac:dyDescent="0.2">
      <c r="B14" s="107" t="s">
        <v>370</v>
      </c>
      <c r="C14" t="s">
        <v>361</v>
      </c>
      <c r="D14">
        <f>'Fert, Weed, Insct, Dis'!$C$4</f>
        <v>60</v>
      </c>
      <c r="E14" s="78">
        <f>'Fert, Weed, Insct, Dis'!$D$4</f>
        <v>0.38</v>
      </c>
      <c r="F14" s="41">
        <f t="shared" si="0"/>
        <v>22.8</v>
      </c>
      <c r="G14" s="78">
        <f t="shared" si="1"/>
        <v>0.22800000000000001</v>
      </c>
      <c r="H14" s="249"/>
    </row>
    <row r="15" spans="1:9" x14ac:dyDescent="0.2">
      <c r="B15" s="107" t="s">
        <v>371</v>
      </c>
      <c r="C15" t="s">
        <v>361</v>
      </c>
      <c r="D15">
        <f>'Fert, Weed, Insct, Dis'!$C$5</f>
        <v>90</v>
      </c>
      <c r="E15" s="78">
        <f>'Fert, Weed, Insct, Dis'!$D$5</f>
        <v>0.28999999999999998</v>
      </c>
      <c r="F15" s="41">
        <f t="shared" si="0"/>
        <v>26.099999999999998</v>
      </c>
      <c r="G15" s="78">
        <f t="shared" si="1"/>
        <v>0.26099999999999995</v>
      </c>
    </row>
    <row r="16" spans="1:9" x14ac:dyDescent="0.2">
      <c r="A16" s="156" t="s">
        <v>433</v>
      </c>
      <c r="B16" t="s">
        <v>492</v>
      </c>
      <c r="C16" t="s">
        <v>378</v>
      </c>
      <c r="D16">
        <v>1</v>
      </c>
      <c r="E16" s="78">
        <f>'Fert, Weed, Insct, Dis'!$E$21</f>
        <v>16.05</v>
      </c>
      <c r="F16" s="41">
        <f t="shared" si="0"/>
        <v>16.05</v>
      </c>
      <c r="G16" s="78">
        <f t="shared" si="1"/>
        <v>0.1605</v>
      </c>
      <c r="H16" s="249"/>
    </row>
    <row r="17" spans="1:8" x14ac:dyDescent="0.2">
      <c r="A17" s="156" t="s">
        <v>434</v>
      </c>
      <c r="B17" t="s">
        <v>372</v>
      </c>
      <c r="C17" t="s">
        <v>378</v>
      </c>
      <c r="D17">
        <v>1</v>
      </c>
      <c r="E17" s="78">
        <f>'Fert, Weed, Insct, Dis'!$E$32</f>
        <v>11.1</v>
      </c>
      <c r="F17" s="41">
        <f t="shared" si="0"/>
        <v>11.1</v>
      </c>
      <c r="G17" s="78">
        <f t="shared" si="1"/>
        <v>0.111</v>
      </c>
    </row>
    <row r="18" spans="1:8" x14ac:dyDescent="0.2">
      <c r="A18" s="156" t="s">
        <v>435</v>
      </c>
      <c r="B18" s="43" t="s">
        <v>422</v>
      </c>
      <c r="C18" t="s">
        <v>378</v>
      </c>
      <c r="D18">
        <v>1</v>
      </c>
      <c r="E18" s="78">
        <f>'Fert, Weed, Insct, Dis'!$E$46</f>
        <v>0</v>
      </c>
      <c r="F18" s="41">
        <f t="shared" si="0"/>
        <v>0</v>
      </c>
      <c r="G18" s="78">
        <f t="shared" si="1"/>
        <v>0</v>
      </c>
      <c r="H18" s="249"/>
    </row>
    <row r="19" spans="1:8" x14ac:dyDescent="0.2">
      <c r="A19" s="156" t="s">
        <v>437</v>
      </c>
      <c r="B19" t="s">
        <v>503</v>
      </c>
      <c r="F19" s="41"/>
      <c r="G19" s="78"/>
    </row>
    <row r="20" spans="1:8" x14ac:dyDescent="0.2">
      <c r="B20" s="107" t="s">
        <v>373</v>
      </c>
      <c r="C20" t="s">
        <v>507</v>
      </c>
      <c r="D20" s="207">
        <f>PreHarvest!O15+PreHarvest!I24</f>
        <v>3.7901021145306411</v>
      </c>
      <c r="E20" s="41">
        <v>2.25</v>
      </c>
      <c r="F20" s="41">
        <f>E20*D20</f>
        <v>8.5277297576939421</v>
      </c>
      <c r="G20" s="78">
        <f>F20/yield</f>
        <v>8.5277297576939415E-2</v>
      </c>
    </row>
    <row r="21" spans="1:8" x14ac:dyDescent="0.2">
      <c r="B21" s="107" t="s">
        <v>374</v>
      </c>
      <c r="C21" t="s">
        <v>378</v>
      </c>
      <c r="D21">
        <v>1</v>
      </c>
      <c r="E21" s="41">
        <f>PreHarvest!$R$15+PreHarvest!$K$24</f>
        <v>10.775950302472943</v>
      </c>
      <c r="F21" s="41">
        <f>E21*D21</f>
        <v>10.775950302472943</v>
      </c>
      <c r="G21" s="78">
        <f>F21/yield</f>
        <v>0.10775950302472942</v>
      </c>
      <c r="H21" s="249"/>
    </row>
    <row r="22" spans="1:8" x14ac:dyDescent="0.2">
      <c r="A22" s="156" t="s">
        <v>436</v>
      </c>
      <c r="B22" t="s">
        <v>375</v>
      </c>
      <c r="F22" s="41"/>
      <c r="G22" s="78"/>
    </row>
    <row r="23" spans="1:8" x14ac:dyDescent="0.2">
      <c r="B23" s="107" t="s">
        <v>373</v>
      </c>
      <c r="C23" t="s">
        <v>507</v>
      </c>
      <c r="D23" s="207">
        <f>Harvest!O11</f>
        <v>2.5316526644257697</v>
      </c>
      <c r="E23" s="41">
        <f>E20</f>
        <v>2.25</v>
      </c>
      <c r="F23" s="41">
        <f t="shared" ref="F23:F30" si="2">E23*D23</f>
        <v>5.6962184949579822</v>
      </c>
      <c r="G23" s="78">
        <f t="shared" ref="G23:G30" si="3">F23/yield</f>
        <v>5.6962184949579824E-2</v>
      </c>
    </row>
    <row r="24" spans="1:8" x14ac:dyDescent="0.2">
      <c r="B24" s="107" t="s">
        <v>374</v>
      </c>
      <c r="C24" t="s">
        <v>378</v>
      </c>
      <c r="D24">
        <v>1</v>
      </c>
      <c r="E24" s="41">
        <f>Harvest!$R$11</f>
        <v>7.6069317577030802</v>
      </c>
      <c r="F24" s="41">
        <f t="shared" si="2"/>
        <v>7.6069317577030802</v>
      </c>
      <c r="G24" s="78">
        <f t="shared" si="3"/>
        <v>7.6069317577030796E-2</v>
      </c>
      <c r="H24" s="249"/>
    </row>
    <row r="25" spans="1:8" x14ac:dyDescent="0.2">
      <c r="B25" t="s">
        <v>379</v>
      </c>
      <c r="C25" t="s">
        <v>384</v>
      </c>
      <c r="D25" s="207">
        <f>1.25*((PreHarvest!G15+PreHarvest!G24)+Harvest!G11)</f>
        <v>0.89873441550765598</v>
      </c>
      <c r="E25" s="41">
        <v>13</v>
      </c>
      <c r="F25" s="41">
        <f t="shared" si="2"/>
        <v>11.683547401599528</v>
      </c>
      <c r="G25" s="78">
        <f t="shared" si="3"/>
        <v>0.11683547401599528</v>
      </c>
    </row>
    <row r="26" spans="1:8" x14ac:dyDescent="0.2">
      <c r="B26" s="43" t="s">
        <v>504</v>
      </c>
      <c r="C26" t="s">
        <v>514</v>
      </c>
      <c r="D26">
        <v>3</v>
      </c>
      <c r="E26" s="41">
        <v>8.9</v>
      </c>
      <c r="F26" s="41">
        <f t="shared" ref="F26" si="4">E26*D26</f>
        <v>26.700000000000003</v>
      </c>
      <c r="G26" s="78">
        <f t="shared" si="3"/>
        <v>0.26700000000000002</v>
      </c>
      <c r="H26" s="249"/>
    </row>
    <row r="27" spans="1:8" x14ac:dyDescent="0.2">
      <c r="B27" t="s">
        <v>380</v>
      </c>
      <c r="C27" t="s">
        <v>378</v>
      </c>
      <c r="D27">
        <v>1</v>
      </c>
      <c r="E27" s="41">
        <v>19</v>
      </c>
      <c r="F27" s="41">
        <f t="shared" si="2"/>
        <v>19</v>
      </c>
      <c r="G27" s="78">
        <f t="shared" si="3"/>
        <v>0.19</v>
      </c>
    </row>
    <row r="28" spans="1:8" x14ac:dyDescent="0.2">
      <c r="B28" t="s">
        <v>381</v>
      </c>
      <c r="C28" t="s">
        <v>378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  <c r="H28" s="249"/>
    </row>
    <row r="29" spans="1:8" x14ac:dyDescent="0.2">
      <c r="B29" t="s">
        <v>382</v>
      </c>
      <c r="C29" t="s">
        <v>383</v>
      </c>
      <c r="D29" s="78">
        <f>SUM(F9:F28)*0.5</f>
        <v>143.77018885721375</v>
      </c>
      <c r="E29" s="106">
        <v>0.06</v>
      </c>
      <c r="F29" s="41">
        <f t="shared" si="2"/>
        <v>8.6262113314328257</v>
      </c>
      <c r="G29" s="78">
        <f t="shared" si="3"/>
        <v>8.6262113314328259E-2</v>
      </c>
    </row>
    <row r="30" spans="1:8" s="225" customFormat="1" x14ac:dyDescent="0.2">
      <c r="B30" s="225" t="s">
        <v>502</v>
      </c>
      <c r="C30" s="240" t="str">
        <f t="shared" ref="C30" si="5">$D$6</f>
        <v>bushel</v>
      </c>
      <c r="D30" s="237">
        <f>yield*1.1</f>
        <v>110.00000000000001</v>
      </c>
      <c r="E30" s="226">
        <v>0.28000000000000003</v>
      </c>
      <c r="F30" s="226">
        <f t="shared" si="2"/>
        <v>30.800000000000008</v>
      </c>
      <c r="G30" s="227">
        <f t="shared" si="3"/>
        <v>0.30800000000000005</v>
      </c>
      <c r="H30" s="249"/>
    </row>
    <row r="31" spans="1:8" x14ac:dyDescent="0.2">
      <c r="B31" s="259" t="s">
        <v>385</v>
      </c>
      <c r="C31" s="259"/>
      <c r="D31" s="259"/>
      <c r="E31" s="259"/>
      <c r="F31" s="108">
        <f>SUM(F9:F30)</f>
        <v>326.96658904586036</v>
      </c>
      <c r="G31" s="108">
        <f>SUM(G9:G30)</f>
        <v>3.2696658904586027</v>
      </c>
    </row>
    <row r="32" spans="1:8" x14ac:dyDescent="0.2">
      <c r="H32" s="249"/>
    </row>
    <row r="33" spans="1:8" x14ac:dyDescent="0.2">
      <c r="B33" s="110" t="s">
        <v>390</v>
      </c>
      <c r="C33" s="110"/>
      <c r="D33" s="110"/>
      <c r="E33" s="110"/>
      <c r="F33" s="110"/>
      <c r="G33" s="110"/>
      <c r="H33" s="249"/>
    </row>
    <row r="34" spans="1:8" x14ac:dyDescent="0.2">
      <c r="B34" s="258" t="s">
        <v>391</v>
      </c>
      <c r="C34" s="258"/>
      <c r="D34" s="258"/>
      <c r="E34" s="258"/>
      <c r="F34" s="258"/>
      <c r="G34" s="258"/>
      <c r="H34" s="258"/>
    </row>
    <row r="35" spans="1:8" x14ac:dyDescent="0.2">
      <c r="B35" s="107" t="s">
        <v>510</v>
      </c>
      <c r="C35" t="s">
        <v>378</v>
      </c>
      <c r="D35">
        <v>1</v>
      </c>
      <c r="E35" s="41">
        <f>PreHarvest!$U$15+PreHarvest!$M$24</f>
        <v>29.265798405382533</v>
      </c>
      <c r="F35" s="41">
        <f>E35*D35</f>
        <v>29.265798405382533</v>
      </c>
      <c r="G35" s="41">
        <f t="shared" ref="G35:G41" si="6">F35/yield</f>
        <v>0.29265798405382532</v>
      </c>
    </row>
    <row r="36" spans="1:8" x14ac:dyDescent="0.2">
      <c r="B36" s="107" t="s">
        <v>392</v>
      </c>
      <c r="C36" t="s">
        <v>378</v>
      </c>
      <c r="D36">
        <v>1</v>
      </c>
      <c r="E36" s="41">
        <f>Harvest!$U$11</f>
        <v>38.661603532492997</v>
      </c>
      <c r="F36" s="41">
        <f t="shared" ref="F36:F41" si="7">E36*D36</f>
        <v>38.661603532492997</v>
      </c>
      <c r="G36" s="41">
        <f t="shared" si="6"/>
        <v>0.38661603532492994</v>
      </c>
      <c r="H36" s="249"/>
    </row>
    <row r="37" spans="1:8" x14ac:dyDescent="0.2">
      <c r="A37" s="43"/>
      <c r="B37" s="107" t="s">
        <v>423</v>
      </c>
      <c r="C37" t="s">
        <v>378</v>
      </c>
      <c r="D37">
        <v>1</v>
      </c>
      <c r="E37" s="41">
        <v>130</v>
      </c>
      <c r="F37" s="41">
        <f>E37*D37</f>
        <v>130</v>
      </c>
      <c r="G37" s="41">
        <f t="shared" si="6"/>
        <v>1.3</v>
      </c>
    </row>
    <row r="38" spans="1:8" x14ac:dyDescent="0.2">
      <c r="B38" t="s">
        <v>393</v>
      </c>
      <c r="C38" t="s">
        <v>394</v>
      </c>
      <c r="D38" s="41">
        <f>tvc</f>
        <v>326.96658904586036</v>
      </c>
      <c r="E38" s="111">
        <v>0.05</v>
      </c>
      <c r="F38" s="41">
        <f t="shared" si="7"/>
        <v>16.348329452293019</v>
      </c>
      <c r="G38" s="41">
        <f t="shared" si="6"/>
        <v>0.1634832945229302</v>
      </c>
      <c r="H38" s="249"/>
    </row>
    <row r="39" spans="1:8" x14ac:dyDescent="0.2">
      <c r="B39" t="s">
        <v>395</v>
      </c>
      <c r="C39" t="s">
        <v>394</v>
      </c>
      <c r="D39" s="41">
        <f>tvc</f>
        <v>326.96658904586036</v>
      </c>
      <c r="E39" s="111">
        <v>0.05</v>
      </c>
      <c r="F39" s="41">
        <f>E39*D39</f>
        <v>16.348329452293019</v>
      </c>
      <c r="G39" s="41">
        <f t="shared" si="6"/>
        <v>0.1634832945229302</v>
      </c>
    </row>
    <row r="40" spans="1:8" x14ac:dyDescent="0.2">
      <c r="B40" s="112" t="s">
        <v>396</v>
      </c>
      <c r="C40" t="s">
        <v>378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  <c r="H40" s="249"/>
    </row>
    <row r="41" spans="1:8" x14ac:dyDescent="0.2">
      <c r="B41" s="56" t="s">
        <v>397</v>
      </c>
      <c r="C41" s="56" t="s">
        <v>378</v>
      </c>
      <c r="D41" s="56">
        <v>1</v>
      </c>
      <c r="E41" s="113">
        <v>0</v>
      </c>
      <c r="F41" s="113">
        <f t="shared" si="7"/>
        <v>0</v>
      </c>
      <c r="G41" s="41">
        <f t="shared" si="6"/>
        <v>0</v>
      </c>
    </row>
    <row r="42" spans="1:8" x14ac:dyDescent="0.2">
      <c r="B42" s="259" t="s">
        <v>398</v>
      </c>
      <c r="C42" s="259"/>
      <c r="D42" s="259"/>
      <c r="E42" s="259"/>
      <c r="F42" s="108">
        <f>SUM(F35:F41)</f>
        <v>230.62406084246157</v>
      </c>
      <c r="G42" s="108">
        <f>SUM(G35:G41)</f>
        <v>2.3062406084246159</v>
      </c>
      <c r="H42" s="249"/>
    </row>
    <row r="44" spans="1:8" ht="16" thickBot="1" x14ac:dyDescent="0.25">
      <c r="B44" s="114" t="s">
        <v>399</v>
      </c>
      <c r="C44" s="114"/>
      <c r="D44" s="114"/>
      <c r="E44" s="114"/>
      <c r="F44" s="115">
        <f>F31+F42</f>
        <v>557.59064988832188</v>
      </c>
      <c r="G44" s="115">
        <f>G31+G42</f>
        <v>5.575906498883219</v>
      </c>
      <c r="H44" s="249"/>
    </row>
    <row r="45" spans="1:8" x14ac:dyDescent="0.2">
      <c r="B45" s="116" t="s">
        <v>400</v>
      </c>
      <c r="C45" s="116"/>
      <c r="D45" s="116"/>
      <c r="E45" s="117" t="s">
        <v>401</v>
      </c>
      <c r="F45" s="123"/>
      <c r="G45" s="118" t="str">
        <f>CONCATENATE("/",$D$6)</f>
        <v>/bushel</v>
      </c>
    </row>
    <row r="46" spans="1:8" ht="16" thickBot="1" x14ac:dyDescent="0.25">
      <c r="B46" s="119" t="s">
        <v>402</v>
      </c>
      <c r="C46" s="119"/>
      <c r="D46" s="119"/>
      <c r="E46" s="120" t="s">
        <v>401</v>
      </c>
      <c r="F46" s="121"/>
      <c r="G46" s="122" t="str">
        <f>CONCATENATE("/",$D$6)</f>
        <v>/bushel</v>
      </c>
    </row>
    <row r="47" spans="1:8" x14ac:dyDescent="0.2">
      <c r="B47" s="151"/>
      <c r="C47" s="151"/>
      <c r="D47" s="151"/>
      <c r="E47" s="152"/>
      <c r="F47" s="153"/>
      <c r="G47" s="154"/>
    </row>
    <row r="48" spans="1:8" s="225" customFormat="1" ht="27.75" customHeight="1" x14ac:dyDescent="0.2">
      <c r="B48" s="263" t="s">
        <v>527</v>
      </c>
      <c r="C48" s="263"/>
      <c r="D48" s="263"/>
      <c r="E48" s="263"/>
      <c r="F48" s="263"/>
      <c r="G48" s="263"/>
      <c r="H48" s="263"/>
    </row>
    <row r="49" spans="2:8" s="225" customFormat="1" ht="33" customHeight="1" x14ac:dyDescent="0.2">
      <c r="B49" s="263" t="s">
        <v>528</v>
      </c>
      <c r="C49" s="263"/>
      <c r="D49" s="263"/>
      <c r="E49" s="263"/>
      <c r="F49" s="263"/>
      <c r="G49" s="263"/>
      <c r="H49" s="263"/>
    </row>
    <row r="50" spans="2:8" ht="29" customHeight="1" x14ac:dyDescent="0.2">
      <c r="B50" s="263" t="s">
        <v>526</v>
      </c>
      <c r="C50" s="263"/>
      <c r="D50" s="263"/>
      <c r="E50" s="263"/>
      <c r="F50" s="263"/>
      <c r="G50" s="263"/>
      <c r="H50" s="263"/>
    </row>
    <row r="51" spans="2:8" ht="43.25" customHeight="1" x14ac:dyDescent="0.2">
      <c r="B51" s="213"/>
      <c r="C51" s="213"/>
      <c r="D51" s="213"/>
      <c r="E51" s="213"/>
      <c r="F51" s="213"/>
      <c r="G51" s="213"/>
      <c r="H51" s="213"/>
    </row>
    <row r="52" spans="2:8" ht="14.5" customHeight="1" x14ac:dyDescent="0.2">
      <c r="B52" s="256" t="s">
        <v>519</v>
      </c>
      <c r="C52" s="256"/>
      <c r="D52" s="256"/>
      <c r="E52" s="256"/>
      <c r="F52" s="256"/>
      <c r="G52" s="256"/>
      <c r="H52" s="256"/>
    </row>
    <row r="53" spans="2:8" x14ac:dyDescent="0.2">
      <c r="B53" s="257"/>
      <c r="C53" s="257"/>
      <c r="D53" s="257"/>
      <c r="E53" s="257"/>
      <c r="F53" s="257"/>
      <c r="G53" s="257"/>
      <c r="H53" s="257"/>
    </row>
    <row r="54" spans="2:8" x14ac:dyDescent="0.2">
      <c r="B54" s="255" t="str">
        <f>CONCATENATE("Sensitivity Analysis of ",B1)</f>
        <v>Sensitivity Analysis of Irrigated Grain Sorghum, Strip Tillage</v>
      </c>
      <c r="C54" s="255"/>
      <c r="D54" s="255"/>
      <c r="E54" s="255"/>
      <c r="F54" s="255"/>
      <c r="G54" s="255"/>
      <c r="H54" s="124"/>
    </row>
    <row r="55" spans="2:8" x14ac:dyDescent="0.2">
      <c r="B55" s="260" t="s">
        <v>403</v>
      </c>
      <c r="C55" s="260"/>
      <c r="D55" s="260"/>
      <c r="E55" s="260"/>
      <c r="F55" s="260"/>
      <c r="G55" s="260"/>
      <c r="H55" s="125"/>
    </row>
    <row r="56" spans="2:8" x14ac:dyDescent="0.2">
      <c r="B56" s="261" t="str">
        <f>CONCATENATE("Varying Prices and Yields ","(",(D6),")")</f>
        <v>Varying Prices and Yields (bushel)</v>
      </c>
      <c r="C56" s="261"/>
      <c r="D56" s="261"/>
      <c r="E56" s="261"/>
      <c r="F56" s="261"/>
      <c r="G56" s="261"/>
      <c r="H56" s="125"/>
    </row>
    <row r="57" spans="2:8" x14ac:dyDescent="0.2">
      <c r="B57" s="265" t="str">
        <f>CONCATENATE("Price \ ",$D$6,"/Acre")</f>
        <v>Price \ bushel/Acre</v>
      </c>
      <c r="C57" s="126" t="s">
        <v>404</v>
      </c>
      <c r="D57" s="126" t="s">
        <v>405</v>
      </c>
      <c r="E57" s="127" t="s">
        <v>406</v>
      </c>
      <c r="F57" s="126" t="s">
        <v>407</v>
      </c>
      <c r="G57" s="126" t="s">
        <v>408</v>
      </c>
      <c r="H57" s="128"/>
    </row>
    <row r="58" spans="2:8" x14ac:dyDescent="0.2">
      <c r="B58" s="266"/>
      <c r="C58" s="129">
        <f>E58*0.75</f>
        <v>75</v>
      </c>
      <c r="D58" s="129">
        <f>E58*0.9</f>
        <v>90</v>
      </c>
      <c r="E58" s="129">
        <f>yield</f>
        <v>100</v>
      </c>
      <c r="F58" s="129">
        <f>E58*1.1</f>
        <v>110.00000000000001</v>
      </c>
      <c r="G58" s="129">
        <f>E58*1.25</f>
        <v>125</v>
      </c>
    </row>
    <row r="59" spans="2:8" x14ac:dyDescent="0.2">
      <c r="B59" s="130">
        <v>3.5</v>
      </c>
      <c r="C59" s="131">
        <f t="shared" ref="C59:G63" si="8">$B59*C$58-tvc</f>
        <v>-64.46658904586036</v>
      </c>
      <c r="D59" s="131">
        <f t="shared" si="8"/>
        <v>-11.96658904586036</v>
      </c>
      <c r="E59" s="131">
        <f t="shared" si="8"/>
        <v>23.03341095413964</v>
      </c>
      <c r="F59" s="131">
        <f t="shared" si="8"/>
        <v>58.033410954139697</v>
      </c>
      <c r="G59" s="131">
        <f t="shared" si="8"/>
        <v>110.53341095413964</v>
      </c>
    </row>
    <row r="60" spans="2:8" x14ac:dyDescent="0.2">
      <c r="B60" s="132">
        <f>B59+0.5</f>
        <v>4</v>
      </c>
      <c r="C60" s="133">
        <f t="shared" si="8"/>
        <v>-26.96658904586036</v>
      </c>
      <c r="D60" s="133">
        <f t="shared" si="8"/>
        <v>33.03341095413964</v>
      </c>
      <c r="E60" s="133">
        <f t="shared" si="8"/>
        <v>73.03341095413964</v>
      </c>
      <c r="F60" s="133">
        <f t="shared" si="8"/>
        <v>113.0334109541397</v>
      </c>
      <c r="G60" s="133">
        <f t="shared" si="8"/>
        <v>173.03341095413964</v>
      </c>
    </row>
    <row r="61" spans="2:8" x14ac:dyDescent="0.2">
      <c r="B61" s="132">
        <f t="shared" ref="B61:B63" si="9">B60+0.5</f>
        <v>4.5</v>
      </c>
      <c r="C61" s="133">
        <f t="shared" si="8"/>
        <v>10.53341095413964</v>
      </c>
      <c r="D61" s="133">
        <f t="shared" si="8"/>
        <v>78.03341095413964</v>
      </c>
      <c r="E61" s="133">
        <f t="shared" si="8"/>
        <v>123.03341095413964</v>
      </c>
      <c r="F61" s="133">
        <f t="shared" si="8"/>
        <v>168.0334109541397</v>
      </c>
      <c r="G61" s="133">
        <f t="shared" si="8"/>
        <v>235.53341095413964</v>
      </c>
    </row>
    <row r="62" spans="2:8" x14ac:dyDescent="0.2">
      <c r="B62" s="132">
        <f t="shared" si="9"/>
        <v>5</v>
      </c>
      <c r="C62" s="133">
        <f t="shared" si="8"/>
        <v>48.03341095413964</v>
      </c>
      <c r="D62" s="133">
        <f t="shared" si="8"/>
        <v>123.03341095413964</v>
      </c>
      <c r="E62" s="133">
        <f t="shared" si="8"/>
        <v>173.03341095413964</v>
      </c>
      <c r="F62" s="133">
        <f t="shared" si="8"/>
        <v>223.03341095413975</v>
      </c>
      <c r="G62" s="133">
        <f t="shared" si="8"/>
        <v>298.03341095413964</v>
      </c>
    </row>
    <row r="63" spans="2:8" x14ac:dyDescent="0.2">
      <c r="B63" s="134">
        <f t="shared" si="9"/>
        <v>5.5</v>
      </c>
      <c r="C63" s="135">
        <f t="shared" si="8"/>
        <v>85.53341095413964</v>
      </c>
      <c r="D63" s="135">
        <f t="shared" si="8"/>
        <v>168.03341095413964</v>
      </c>
      <c r="E63" s="135">
        <f t="shared" si="8"/>
        <v>223.03341095413964</v>
      </c>
      <c r="F63" s="135">
        <f t="shared" si="8"/>
        <v>278.03341095413975</v>
      </c>
      <c r="G63" s="135">
        <f t="shared" si="8"/>
        <v>360.53341095413964</v>
      </c>
    </row>
    <row r="65" spans="2:8" x14ac:dyDescent="0.2">
      <c r="B65" s="254" t="s">
        <v>409</v>
      </c>
      <c r="C65" s="254"/>
      <c r="D65" s="254"/>
      <c r="E65" s="254"/>
      <c r="F65" s="254"/>
      <c r="G65" s="254"/>
      <c r="H65" s="254"/>
    </row>
    <row r="66" spans="2:8" x14ac:dyDescent="0.2">
      <c r="B66" s="255" t="s">
        <v>410</v>
      </c>
      <c r="C66" s="255"/>
      <c r="D66" s="255"/>
      <c r="E66" s="255"/>
      <c r="F66" s="255"/>
      <c r="G66" s="255"/>
      <c r="H66" s="255"/>
    </row>
    <row r="67" spans="2:8" ht="45" x14ac:dyDescent="0.2">
      <c r="B67" s="136" t="s">
        <v>411</v>
      </c>
      <c r="C67" s="137" t="s">
        <v>412</v>
      </c>
      <c r="D67" s="137" t="s">
        <v>413</v>
      </c>
      <c r="E67" s="137" t="s">
        <v>505</v>
      </c>
      <c r="F67" s="137" t="s">
        <v>414</v>
      </c>
      <c r="G67" s="137" t="s">
        <v>415</v>
      </c>
      <c r="H67" s="137" t="s">
        <v>416</v>
      </c>
    </row>
    <row r="68" spans="2:8" ht="30" x14ac:dyDescent="0.2">
      <c r="B68" s="162" t="str">
        <f>IF(H68&gt;0,(CONCATENATE(PreHarvest!$C3," with ",PreHarvest!$M3))," ")</f>
        <v>Spin Spreader 5 ton with Tractor (120-139 hp) 2WD 130</v>
      </c>
      <c r="C68" s="206">
        <f>IF(H68&gt;0,(1/PreHarvest!$E3)," ")</f>
        <v>23.757575757575758</v>
      </c>
      <c r="D68" s="138">
        <f>IF(H68&gt;0,(PreHarvest!$F3)," ")</f>
        <v>1</v>
      </c>
      <c r="E68" s="139">
        <f>IF(H68&gt;0,(D68*1/C68*1.25)," ")</f>
        <v>5.2614795918367346E-2</v>
      </c>
      <c r="F68" s="139">
        <f>IF(H68&gt;0, (PreHarvest!$O3)," ")</f>
        <v>0.28165331632653057</v>
      </c>
      <c r="G68" s="228">
        <f>PreHarvest!$R3</f>
        <v>0.81154564504373172</v>
      </c>
      <c r="H68" s="228">
        <f>PreHarvest!$U3</f>
        <v>2.3277435131195334</v>
      </c>
    </row>
    <row r="69" spans="2:8" ht="30" x14ac:dyDescent="0.2">
      <c r="B69" s="232" t="str">
        <f>IF(H69&gt;0,(CONCATENATE(PreHarvest!$C4," with ",PreHarvest!$M4))," ")</f>
        <v>Disk Harrow 32' with Tractor (180-199 hp) MFWD 190</v>
      </c>
      <c r="C69" s="236">
        <f>IF(H69&gt;0,(1/PreHarvest!$E4)," ")</f>
        <v>16.290909090909089</v>
      </c>
      <c r="D69" s="140">
        <f>IF(H69&gt;0,(PreHarvest!$F4)," ")</f>
        <v>1</v>
      </c>
      <c r="E69" s="229">
        <f t="shared" ref="E69" si="10">IF(H69&gt;0,(D69*1/C69*1.25)," ")</f>
        <v>7.6729910714285726E-2</v>
      </c>
      <c r="F69" s="229">
        <f>IF(H69&gt;0, (PreHarvest!$O4)," ")</f>
        <v>0.60032254464285717</v>
      </c>
      <c r="G69" s="230">
        <f>PreHarvest!$R4</f>
        <v>1.7345831561791383</v>
      </c>
      <c r="H69" s="230">
        <f>PreHarvest!$U4</f>
        <v>5.0376703780470518</v>
      </c>
    </row>
    <row r="70" spans="2:8" ht="30" x14ac:dyDescent="0.2">
      <c r="B70" s="232" t="str">
        <f>IF(H70&gt;0,(CONCATENATE(PreHarvest!$C5," with ",PreHarvest!$M5))," ")</f>
        <v>Spray (Broadcast) 60' with Tractor (120-139 hp) 2WD 130</v>
      </c>
      <c r="C70" s="236">
        <f>IF(H70&gt;0,(1/PreHarvest!$E5)," ")</f>
        <v>35.454545454545453</v>
      </c>
      <c r="D70" s="140">
        <f>IF(H70&gt;0,(PreHarvest!$F5)," ")</f>
        <v>1</v>
      </c>
      <c r="E70" s="229">
        <f t="shared" ref="E70:E73" si="11">IF(H70&gt;0,(D70*1/C70*1.25)," ")</f>
        <v>3.5256410256410256E-2</v>
      </c>
      <c r="F70" s="229">
        <f>IF(H70&gt;0, (PreHarvest!$O5)," ")</f>
        <v>0.18873179487179487</v>
      </c>
      <c r="G70" s="230">
        <f>PreHarvest!$R5</f>
        <v>0.60250686813186816</v>
      </c>
      <c r="H70" s="230">
        <f>PreHarvest!$U5</f>
        <v>1.4506332600732601</v>
      </c>
    </row>
    <row r="71" spans="2:8" s="225" customFormat="1" ht="30" x14ac:dyDescent="0.2">
      <c r="B71" s="232" t="str">
        <f>IF(H71&gt;0,(CONCATENATE(PreHarvest!$C6," with ",PreHarvest!$M6))," ")</f>
        <v>ST Plant Rigid 6R-36 with Tractor (180-199 hp) MFWD 190</v>
      </c>
      <c r="C71" s="236">
        <f>IF(H71&gt;0,(1/PreHarvest!$E6)," ")</f>
        <v>6.872727272727273</v>
      </c>
      <c r="D71" s="140">
        <f>IF(H71&gt;0,(PreHarvest!$F6)," ")</f>
        <v>1</v>
      </c>
      <c r="E71" s="229">
        <f t="shared" si="11"/>
        <v>0.18187830687830686</v>
      </c>
      <c r="F71" s="229">
        <f>IF(H71&gt;0, (PreHarvest!$O6)," ")</f>
        <v>1.4229867724867724</v>
      </c>
      <c r="G71" s="230">
        <f>PreHarvest!$R6</f>
        <v>3.5962018140589569</v>
      </c>
      <c r="H71" s="230">
        <f>PreHarvest!$U6</f>
        <v>10.749937074829933</v>
      </c>
    </row>
    <row r="72" spans="2:8" s="225" customFormat="1" ht="30" x14ac:dyDescent="0.2">
      <c r="B72" s="232" t="str">
        <f>IF(H72&gt;0,(CONCATENATE(PreHarvest!$C7," with ",PreHarvest!$M7))," ")</f>
        <v>Fert Appl (Liquid)  6R-36 with Tractor (120-139 hp) 2WD 130</v>
      </c>
      <c r="C72" s="236">
        <f>IF(H72&gt;0,(1/PreHarvest!$E7)," ")</f>
        <v>9.1636363636363622</v>
      </c>
      <c r="D72" s="140">
        <f>IF(H72&gt;0,(PreHarvest!$F7)," ")</f>
        <v>1</v>
      </c>
      <c r="E72" s="229">
        <f t="shared" si="11"/>
        <v>0.13640873015873017</v>
      </c>
      <c r="F72" s="229">
        <f>IF(H72&gt;0, (PreHarvest!$O7)," ")</f>
        <v>0.73021230158730166</v>
      </c>
      <c r="G72" s="230">
        <f>PreHarvest!$R7</f>
        <v>2.2235922146636433</v>
      </c>
      <c r="H72" s="230">
        <f>PreHarvest!$U7</f>
        <v>5.3479143990929714</v>
      </c>
    </row>
    <row r="73" spans="2:8" s="225" customFormat="1" ht="30" x14ac:dyDescent="0.2">
      <c r="B73" s="232" t="str">
        <f>IF(H73&gt;0,(CONCATENATE(PreHarvest!$C8," with ",PreHarvest!$M8))," ")</f>
        <v>Spray (Broadcast) 60' with Tractor (120-139 hp) 2WD 130</v>
      </c>
      <c r="C73" s="236">
        <f>IF(H73&gt;0,(1/PreHarvest!$E8)," ")</f>
        <v>35.454545454545453</v>
      </c>
      <c r="D73" s="140">
        <f>IF(H73&gt;0,(PreHarvest!$F8)," ")</f>
        <v>3</v>
      </c>
      <c r="E73" s="229">
        <f t="shared" si="11"/>
        <v>0.10576923076923078</v>
      </c>
      <c r="F73" s="229">
        <f>IF(H73&gt;0, (PreHarvest!$O8)," ")</f>
        <v>0.56619538461538466</v>
      </c>
      <c r="G73" s="230">
        <f>PreHarvest!$R8</f>
        <v>1.8075206043956045</v>
      </c>
      <c r="H73" s="230">
        <f>PreHarvest!$U8</f>
        <v>4.3518997802197807</v>
      </c>
    </row>
    <row r="74" spans="2:8" x14ac:dyDescent="0.2">
      <c r="B74" s="158" t="s">
        <v>417</v>
      </c>
      <c r="C74" s="159"/>
      <c r="D74" s="159"/>
      <c r="E74" s="160">
        <f>SUM(E68:E73)</f>
        <v>0.58865738469533113</v>
      </c>
      <c r="F74" s="160">
        <f>SUM(F68:F73)</f>
        <v>3.7901021145306411</v>
      </c>
      <c r="G74" s="161">
        <f>SUM(G68:G73)</f>
        <v>10.775950302472943</v>
      </c>
      <c r="H74" s="161">
        <f>SUM(H68:H73)</f>
        <v>29.265798405382533</v>
      </c>
    </row>
    <row r="76" spans="2:8" x14ac:dyDescent="0.2">
      <c r="B76" s="57" t="s">
        <v>418</v>
      </c>
    </row>
    <row r="77" spans="2:8" ht="45" x14ac:dyDescent="0.2">
      <c r="B77" s="136" t="s">
        <v>411</v>
      </c>
      <c r="C77" s="137" t="s">
        <v>412</v>
      </c>
      <c r="D77" s="137" t="s">
        <v>413</v>
      </c>
      <c r="E77" s="137" t="s">
        <v>505</v>
      </c>
      <c r="F77" s="137" t="s">
        <v>414</v>
      </c>
      <c r="G77" s="137" t="s">
        <v>415</v>
      </c>
      <c r="H77" s="137" t="s">
        <v>416</v>
      </c>
    </row>
    <row r="78" spans="2:8" s="225" customFormat="1" ht="30" x14ac:dyDescent="0.2">
      <c r="B78" s="232" t="str">
        <f>IF(H78&gt;0,(CONCATENATE(Harvest!$C4," with ",Harvest!$M4))," ")</f>
        <v>Header Wheat/Sorghum 18' Rigid with Combine (200-249 hp) 240 hp</v>
      </c>
      <c r="C78" s="205">
        <f>IF(H78&gt;0,(1/Harvest!$E4)," ")</f>
        <v>6.4909090909090921</v>
      </c>
      <c r="D78" s="157">
        <f>IF(H78&gt;0,(Harvest!$F4)," ")</f>
        <v>1</v>
      </c>
      <c r="E78" s="204">
        <f t="shared" ref="E78:E79" si="12">IF(H78&gt;0,(1/C78*D78*1.25)," ")</f>
        <v>0.19257703081232491</v>
      </c>
      <c r="F78" s="204">
        <f>IF(H78&gt;0,(Harvest!$O4)," ")</f>
        <v>1.90266106442577</v>
      </c>
      <c r="G78" s="231">
        <f>Harvest!$R4</f>
        <v>5.8100490196078427</v>
      </c>
      <c r="H78" s="231">
        <f>Harvest!$U4</f>
        <v>33.692676470588232</v>
      </c>
    </row>
    <row r="79" spans="2:8" s="225" customFormat="1" ht="30" x14ac:dyDescent="0.2">
      <c r="B79" s="232" t="str">
        <f>IF(H79&gt;0,(CONCATENATE(Harvest!$C5," with ",Harvest!$M5))," ")</f>
        <v>Grain Cart Corn  500 bu with Tractor (120-139 hp) 2WD 130</v>
      </c>
      <c r="C79" s="205">
        <f>IF(H79&gt;0,(1/Harvest!$E5)," ")</f>
        <v>10.638297872340425</v>
      </c>
      <c r="D79" s="157">
        <f>IF(H79&gt;0,(Harvest!$F5)," ")</f>
        <v>1</v>
      </c>
      <c r="E79" s="204">
        <f t="shared" si="12"/>
        <v>0.11749999999999999</v>
      </c>
      <c r="F79" s="204">
        <f>IF(H79&gt;0,(Harvest!$O5)," ")</f>
        <v>0.62899159999999998</v>
      </c>
      <c r="G79" s="231">
        <f>Harvest!$R5</f>
        <v>1.7968827380952379</v>
      </c>
      <c r="H79" s="231">
        <f>Harvest!$U5</f>
        <v>4.9689270619047621</v>
      </c>
    </row>
    <row r="80" spans="2:8" ht="14.5" customHeight="1" x14ac:dyDescent="0.2">
      <c r="B80" s="158" t="s">
        <v>419</v>
      </c>
      <c r="C80" s="159"/>
      <c r="D80" s="159"/>
      <c r="E80" s="160">
        <f>SUM(E78:E79)</f>
        <v>0.31007703081232491</v>
      </c>
      <c r="F80" s="160">
        <f>SUM(F78:F79)</f>
        <v>2.5316526644257697</v>
      </c>
      <c r="G80" s="161">
        <f>SUM(G78:G79)</f>
        <v>7.6069317577030802</v>
      </c>
      <c r="H80" s="161">
        <f>SUM(H78:H79)</f>
        <v>38.661603532492997</v>
      </c>
    </row>
    <row r="81" spans="2:8" s="208" customFormat="1" x14ac:dyDescent="0.2">
      <c r="B81" s="209"/>
      <c r="C81" s="210"/>
      <c r="D81" s="210"/>
      <c r="E81" s="211"/>
      <c r="F81" s="211"/>
      <c r="G81" s="212"/>
      <c r="H81" s="212"/>
    </row>
    <row r="82" spans="2:8" ht="29" customHeight="1" x14ac:dyDescent="0.2">
      <c r="B82" s="262" t="s">
        <v>506</v>
      </c>
      <c r="C82" s="262"/>
      <c r="D82" s="262"/>
      <c r="E82" s="262"/>
      <c r="F82" s="262"/>
      <c r="G82" s="262"/>
      <c r="H82" s="262"/>
    </row>
    <row r="83" spans="2:8" ht="43.25" customHeight="1" x14ac:dyDescent="0.2">
      <c r="B83" s="214"/>
      <c r="C83" s="214"/>
      <c r="D83" s="214"/>
      <c r="E83" s="214"/>
      <c r="F83" s="214"/>
      <c r="G83" s="214"/>
      <c r="H83" s="214"/>
    </row>
    <row r="84" spans="2:8" ht="14.5" customHeight="1" x14ac:dyDescent="0.2">
      <c r="B84" s="256" t="s">
        <v>519</v>
      </c>
      <c r="C84" s="256"/>
      <c r="D84" s="256"/>
      <c r="E84" s="256"/>
      <c r="F84" s="256"/>
      <c r="G84" s="256"/>
      <c r="H84" s="256"/>
    </row>
    <row r="85" spans="2:8" x14ac:dyDescent="0.2">
      <c r="B85" s="257"/>
      <c r="C85" s="257"/>
      <c r="D85" s="257"/>
      <c r="E85" s="257"/>
      <c r="F85" s="257"/>
      <c r="G85" s="257"/>
      <c r="H85" s="257"/>
    </row>
    <row r="86" spans="2:8" x14ac:dyDescent="0.2">
      <c r="B86" s="150"/>
      <c r="C86" s="150"/>
      <c r="D86" s="150"/>
      <c r="E86" s="150"/>
      <c r="F86" s="150"/>
      <c r="G86" s="150"/>
      <c r="H86" s="150"/>
    </row>
  </sheetData>
  <mergeCells count="18">
    <mergeCell ref="B1:H1"/>
    <mergeCell ref="B4:H4"/>
    <mergeCell ref="B31:E31"/>
    <mergeCell ref="B2:H2"/>
    <mergeCell ref="B57:B58"/>
    <mergeCell ref="B49:H49"/>
    <mergeCell ref="B48:H48"/>
    <mergeCell ref="B65:H65"/>
    <mergeCell ref="B66:H66"/>
    <mergeCell ref="B84:H85"/>
    <mergeCell ref="B34:H34"/>
    <mergeCell ref="B42:E42"/>
    <mergeCell ref="B54:G54"/>
    <mergeCell ref="B55:G55"/>
    <mergeCell ref="B56:G56"/>
    <mergeCell ref="B52:H53"/>
    <mergeCell ref="B82:H82"/>
    <mergeCell ref="B50:H50"/>
  </mergeCells>
  <phoneticPr fontId="30" type="noConversion"/>
  <conditionalFormatting sqref="C59:G63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79" orientation="portrait" r:id="rId1"/>
  <headerFooter>
    <oddFooter>&amp;LAg and Applied Economics, 11/2017&amp;R&amp;G</oddFooter>
  </headerFooter>
  <rowBreaks count="1" manualBreakCount="1">
    <brk id="53" min="1" max="7" man="1"/>
  </rowBreaks>
  <ignoredErrors>
    <ignoredError sqref="E74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F1"/>
    </sheetView>
  </sheetViews>
  <sheetFormatPr baseColWidth="10" defaultColWidth="8.83203125" defaultRowHeight="15" x14ac:dyDescent="0.2"/>
  <cols>
    <col min="1" max="1" width="13.5" style="253" bestFit="1" customWidth="1"/>
    <col min="2" max="2" width="5.5" bestFit="1" customWidth="1"/>
    <col min="3" max="3" width="8.1640625" bestFit="1" customWidth="1"/>
    <col min="4" max="4" width="8" bestFit="1" customWidth="1"/>
    <col min="5" max="5" width="9" bestFit="1" customWidth="1"/>
    <col min="6" max="6" width="8.83203125" bestFit="1" customWidth="1"/>
    <col min="8" max="8" width="20" bestFit="1" customWidth="1"/>
  </cols>
  <sheetData>
    <row r="1" spans="1:8" x14ac:dyDescent="0.2">
      <c r="A1" s="267" t="s">
        <v>351</v>
      </c>
      <c r="B1" s="267"/>
      <c r="C1" s="267"/>
      <c r="D1" s="267"/>
      <c r="E1" s="267"/>
      <c r="F1" s="267"/>
    </row>
    <row r="2" spans="1:8" x14ac:dyDescent="0.2">
      <c r="A2" s="286" t="s">
        <v>357</v>
      </c>
      <c r="B2" s="98" t="s">
        <v>358</v>
      </c>
      <c r="C2" s="98" t="s">
        <v>359</v>
      </c>
      <c r="D2" s="98" t="s">
        <v>360</v>
      </c>
      <c r="E2" s="98" t="s">
        <v>367</v>
      </c>
      <c r="F2" s="98" t="str">
        <f>CONCATENATE("$/",Main!$D$6)</f>
        <v>$/bushel</v>
      </c>
    </row>
    <row r="3" spans="1:8" x14ac:dyDescent="0.2">
      <c r="A3" s="287" t="s">
        <v>352</v>
      </c>
      <c r="B3" s="99" t="s">
        <v>485</v>
      </c>
      <c r="C3" s="99">
        <v>125</v>
      </c>
      <c r="D3" s="100">
        <v>0.44</v>
      </c>
      <c r="E3" s="101">
        <f>D3*C3</f>
        <v>55</v>
      </c>
      <c r="F3" s="102">
        <f t="shared" ref="F3:F9" si="0">E3/yield</f>
        <v>0.55000000000000004</v>
      </c>
    </row>
    <row r="4" spans="1:8" x14ac:dyDescent="0.2">
      <c r="A4" s="288" t="s">
        <v>353</v>
      </c>
      <c r="B4" s="103" t="s">
        <v>485</v>
      </c>
      <c r="C4" s="103">
        <v>60</v>
      </c>
      <c r="D4" s="101">
        <v>0.38</v>
      </c>
      <c r="E4" s="101">
        <f t="shared" ref="E4:E9" si="1">D4*C4</f>
        <v>22.8</v>
      </c>
      <c r="F4" s="102">
        <f t="shared" si="0"/>
        <v>0.22800000000000001</v>
      </c>
    </row>
    <row r="5" spans="1:8" x14ac:dyDescent="0.2">
      <c r="A5" s="288" t="s">
        <v>354</v>
      </c>
      <c r="B5" s="103" t="s">
        <v>485</v>
      </c>
      <c r="C5" s="103">
        <v>90</v>
      </c>
      <c r="D5" s="101">
        <v>0.28999999999999998</v>
      </c>
      <c r="E5" s="101">
        <f t="shared" si="1"/>
        <v>26.099999999999998</v>
      </c>
      <c r="F5" s="102">
        <f t="shared" si="0"/>
        <v>0.26099999999999995</v>
      </c>
    </row>
    <row r="6" spans="1:8" x14ac:dyDescent="0.2">
      <c r="A6" s="288" t="s">
        <v>355</v>
      </c>
      <c r="B6" s="103" t="s">
        <v>377</v>
      </c>
      <c r="C6" s="103">
        <v>0.5</v>
      </c>
      <c r="D6" s="101">
        <v>43</v>
      </c>
      <c r="E6" s="101">
        <f t="shared" si="1"/>
        <v>21.5</v>
      </c>
      <c r="F6" s="102">
        <f t="shared" si="0"/>
        <v>0.215</v>
      </c>
    </row>
    <row r="7" spans="1:8" x14ac:dyDescent="0.2">
      <c r="A7" s="288" t="s">
        <v>356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288" t="s">
        <v>356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289" t="s">
        <v>356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67" t="s">
        <v>362</v>
      </c>
      <c r="B10" s="267"/>
      <c r="C10" s="267"/>
      <c r="D10" s="267"/>
      <c r="E10" s="79">
        <f>SUM(E3:E9)</f>
        <v>125.39999999999999</v>
      </c>
      <c r="F10" s="79">
        <f>SUM(F3:F9)</f>
        <v>1.254</v>
      </c>
      <c r="H10" s="156" t="s">
        <v>438</v>
      </c>
    </row>
    <row r="12" spans="1:8" x14ac:dyDescent="0.2">
      <c r="A12" s="268" t="s">
        <v>386</v>
      </c>
      <c r="B12" s="268"/>
      <c r="C12" s="268"/>
      <c r="D12" s="268"/>
      <c r="E12" s="268"/>
      <c r="F12" s="268"/>
    </row>
    <row r="13" spans="1:8" x14ac:dyDescent="0.2">
      <c r="A13" s="290" t="s">
        <v>357</v>
      </c>
      <c r="B13" s="90" t="s">
        <v>358</v>
      </c>
      <c r="C13" s="90" t="s">
        <v>359</v>
      </c>
      <c r="D13" s="90" t="s">
        <v>360</v>
      </c>
      <c r="E13" s="90" t="s">
        <v>367</v>
      </c>
      <c r="F13" s="90" t="str">
        <f>CONCATENATE("$/",Main!$D$6)</f>
        <v>$/bushel</v>
      </c>
    </row>
    <row r="14" spans="1:8" x14ac:dyDescent="0.2">
      <c r="A14" s="291" t="s">
        <v>486</v>
      </c>
      <c r="B14" s="91" t="s">
        <v>489</v>
      </c>
      <c r="C14" s="91">
        <v>1</v>
      </c>
      <c r="D14" s="92">
        <v>7.85</v>
      </c>
      <c r="E14" s="93">
        <f>D14*C14</f>
        <v>7.85</v>
      </c>
      <c r="F14" s="94">
        <f t="shared" ref="F14:F20" si="2">E14/yield</f>
        <v>7.85E-2</v>
      </c>
    </row>
    <row r="15" spans="1:8" x14ac:dyDescent="0.2">
      <c r="A15" s="291" t="s">
        <v>487</v>
      </c>
      <c r="B15" s="95" t="s">
        <v>490</v>
      </c>
      <c r="C15" s="95">
        <v>2</v>
      </c>
      <c r="D15" s="93">
        <v>3.2</v>
      </c>
      <c r="E15" s="93">
        <f t="shared" ref="E15:E20" si="3">D15*C15</f>
        <v>6.4</v>
      </c>
      <c r="F15" s="94">
        <f t="shared" si="2"/>
        <v>6.4000000000000001E-2</v>
      </c>
    </row>
    <row r="16" spans="1:8" x14ac:dyDescent="0.2">
      <c r="A16" s="291" t="s">
        <v>488</v>
      </c>
      <c r="B16" s="95" t="s">
        <v>491</v>
      </c>
      <c r="C16" s="95">
        <v>1</v>
      </c>
      <c r="D16" s="93">
        <v>1.8</v>
      </c>
      <c r="E16" s="93">
        <f t="shared" si="3"/>
        <v>1.8</v>
      </c>
      <c r="F16" s="94">
        <f t="shared" si="2"/>
        <v>1.8000000000000002E-2</v>
      </c>
    </row>
    <row r="17" spans="1:8" x14ac:dyDescent="0.2">
      <c r="A17" s="291" t="s">
        <v>356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291" t="s">
        <v>356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291" t="s">
        <v>356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292" t="s">
        <v>356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68" t="s">
        <v>387</v>
      </c>
      <c r="B21" s="268"/>
      <c r="C21" s="268"/>
      <c r="D21" s="268"/>
      <c r="E21" s="80">
        <f>SUM(E14:E20)</f>
        <v>16.05</v>
      </c>
      <c r="F21" s="80">
        <f>SUM(F14:F20)</f>
        <v>0.16050000000000003</v>
      </c>
      <c r="H21" s="156" t="s">
        <v>438</v>
      </c>
    </row>
    <row r="23" spans="1:8" x14ac:dyDescent="0.2">
      <c r="A23" s="270" t="s">
        <v>388</v>
      </c>
      <c r="B23" s="270"/>
      <c r="C23" s="270"/>
      <c r="D23" s="270"/>
      <c r="E23" s="270"/>
      <c r="F23" s="270"/>
    </row>
    <row r="24" spans="1:8" x14ac:dyDescent="0.2">
      <c r="A24" s="293" t="s">
        <v>357</v>
      </c>
      <c r="B24" s="82" t="s">
        <v>358</v>
      </c>
      <c r="C24" s="82" t="s">
        <v>359</v>
      </c>
      <c r="D24" s="82" t="s">
        <v>360</v>
      </c>
      <c r="E24" s="82" t="s">
        <v>367</v>
      </c>
      <c r="F24" s="82" t="str">
        <f>CONCATENATE("$/",Main!$D$6)</f>
        <v>$/bushel</v>
      </c>
    </row>
    <row r="25" spans="1:8" x14ac:dyDescent="0.2">
      <c r="A25" s="294" t="s">
        <v>524</v>
      </c>
      <c r="B25" s="83" t="s">
        <v>518</v>
      </c>
      <c r="C25" s="83">
        <v>4</v>
      </c>
      <c r="D25" s="84">
        <v>2.25</v>
      </c>
      <c r="E25" s="85">
        <f>D25*C25</f>
        <v>9</v>
      </c>
      <c r="F25" s="86">
        <f t="shared" ref="F25:F31" si="4">E25/yield</f>
        <v>0.09</v>
      </c>
    </row>
    <row r="26" spans="1:8" s="225" customFormat="1" x14ac:dyDescent="0.2">
      <c r="A26" s="295" t="s">
        <v>525</v>
      </c>
      <c r="B26" s="87" t="s">
        <v>518</v>
      </c>
      <c r="C26" s="87">
        <v>3</v>
      </c>
      <c r="D26" s="85">
        <v>0.7</v>
      </c>
      <c r="E26" s="85">
        <f t="shared" ref="E26" si="5">D26*C26</f>
        <v>2.0999999999999996</v>
      </c>
      <c r="F26" s="86">
        <f t="shared" ref="F26" si="6">E26/yield</f>
        <v>2.0999999999999998E-2</v>
      </c>
    </row>
    <row r="27" spans="1:8" x14ac:dyDescent="0.2">
      <c r="A27" s="295" t="s">
        <v>356</v>
      </c>
      <c r="B27" s="87"/>
      <c r="C27" s="87"/>
      <c r="D27" s="85"/>
      <c r="E27" s="85">
        <f t="shared" ref="E26:E31" si="7">D27*C27</f>
        <v>0</v>
      </c>
      <c r="F27" s="86">
        <f t="shared" si="4"/>
        <v>0</v>
      </c>
    </row>
    <row r="28" spans="1:8" x14ac:dyDescent="0.2">
      <c r="A28" s="295" t="s">
        <v>356</v>
      </c>
      <c r="B28" s="87"/>
      <c r="C28" s="87"/>
      <c r="D28" s="85"/>
      <c r="E28" s="85">
        <f t="shared" si="7"/>
        <v>0</v>
      </c>
      <c r="F28" s="86">
        <f t="shared" si="4"/>
        <v>0</v>
      </c>
    </row>
    <row r="29" spans="1:8" x14ac:dyDescent="0.2">
      <c r="A29" s="295" t="s">
        <v>356</v>
      </c>
      <c r="B29" s="87"/>
      <c r="C29" s="87"/>
      <c r="D29" s="85"/>
      <c r="E29" s="85">
        <f t="shared" si="7"/>
        <v>0</v>
      </c>
      <c r="F29" s="86">
        <f t="shared" si="4"/>
        <v>0</v>
      </c>
    </row>
    <row r="30" spans="1:8" x14ac:dyDescent="0.2">
      <c r="A30" s="295" t="s">
        <v>356</v>
      </c>
      <c r="B30" s="87"/>
      <c r="C30" s="87"/>
      <c r="D30" s="85"/>
      <c r="E30" s="85">
        <f t="shared" si="7"/>
        <v>0</v>
      </c>
      <c r="F30" s="86">
        <f t="shared" si="4"/>
        <v>0</v>
      </c>
    </row>
    <row r="31" spans="1:8" x14ac:dyDescent="0.2">
      <c r="A31" s="296" t="s">
        <v>356</v>
      </c>
      <c r="B31" s="88"/>
      <c r="C31" s="88"/>
      <c r="D31" s="89"/>
      <c r="E31" s="85">
        <f t="shared" si="7"/>
        <v>0</v>
      </c>
      <c r="F31" s="86">
        <f t="shared" si="4"/>
        <v>0</v>
      </c>
    </row>
    <row r="32" spans="1:8" x14ac:dyDescent="0.2">
      <c r="A32" s="270" t="s">
        <v>389</v>
      </c>
      <c r="B32" s="270"/>
      <c r="C32" s="270"/>
      <c r="D32" s="270"/>
      <c r="E32" s="81">
        <f>SUM(E25:E31)</f>
        <v>11.1</v>
      </c>
      <c r="F32" s="81">
        <f>SUM(F25:F31)</f>
        <v>0.11099999999999999</v>
      </c>
      <c r="H32" s="156" t="s">
        <v>438</v>
      </c>
    </row>
    <row r="34" spans="1:8" x14ac:dyDescent="0.2">
      <c r="A34" s="269" t="s">
        <v>420</v>
      </c>
      <c r="B34" s="269"/>
      <c r="C34" s="269"/>
      <c r="D34" s="269"/>
      <c r="E34" s="269"/>
      <c r="F34" s="269"/>
    </row>
    <row r="35" spans="1:8" x14ac:dyDescent="0.2">
      <c r="A35" s="297" t="s">
        <v>357</v>
      </c>
      <c r="B35" s="142" t="s">
        <v>358</v>
      </c>
      <c r="C35" s="142" t="s">
        <v>359</v>
      </c>
      <c r="D35" s="142" t="s">
        <v>360</v>
      </c>
      <c r="E35" s="142" t="s">
        <v>367</v>
      </c>
      <c r="F35" s="142" t="str">
        <f>CONCATENATE("$/",Main!$D$6)</f>
        <v>$/bushel</v>
      </c>
    </row>
    <row r="36" spans="1:8" x14ac:dyDescent="0.2">
      <c r="A36" s="298" t="s">
        <v>356</v>
      </c>
      <c r="B36" s="143"/>
      <c r="C36" s="143"/>
      <c r="D36" s="144"/>
      <c r="E36" s="145">
        <f>D36*C36</f>
        <v>0</v>
      </c>
      <c r="F36" s="146">
        <f t="shared" ref="F36:F45" si="8">E36/yield</f>
        <v>0</v>
      </c>
    </row>
    <row r="37" spans="1:8" x14ac:dyDescent="0.2">
      <c r="A37" s="299" t="s">
        <v>356</v>
      </c>
      <c r="B37" s="147"/>
      <c r="C37" s="147"/>
      <c r="D37" s="145"/>
      <c r="E37" s="145">
        <f t="shared" ref="E37:E45" si="9">D37*C37</f>
        <v>0</v>
      </c>
      <c r="F37" s="146">
        <f t="shared" si="8"/>
        <v>0</v>
      </c>
    </row>
    <row r="38" spans="1:8" x14ac:dyDescent="0.2">
      <c r="A38" s="299" t="s">
        <v>356</v>
      </c>
      <c r="B38" s="147"/>
      <c r="C38" s="147"/>
      <c r="D38" s="145"/>
      <c r="E38" s="145">
        <f t="shared" ref="E38:E41" si="10">D38*C38</f>
        <v>0</v>
      </c>
      <c r="F38" s="146">
        <f t="shared" ref="F38:F41" si="11">E38/yield</f>
        <v>0</v>
      </c>
    </row>
    <row r="39" spans="1:8" x14ac:dyDescent="0.2">
      <c r="A39" s="299" t="s">
        <v>356</v>
      </c>
      <c r="B39" s="147"/>
      <c r="C39" s="147"/>
      <c r="D39" s="145"/>
      <c r="E39" s="145">
        <f t="shared" si="10"/>
        <v>0</v>
      </c>
      <c r="F39" s="146">
        <f t="shared" si="11"/>
        <v>0</v>
      </c>
    </row>
    <row r="40" spans="1:8" x14ac:dyDescent="0.2">
      <c r="A40" s="299" t="s">
        <v>356</v>
      </c>
      <c r="B40" s="147"/>
      <c r="C40" s="147"/>
      <c r="D40" s="145"/>
      <c r="E40" s="145">
        <f t="shared" si="10"/>
        <v>0</v>
      </c>
      <c r="F40" s="146">
        <f t="shared" si="11"/>
        <v>0</v>
      </c>
    </row>
    <row r="41" spans="1:8" x14ac:dyDescent="0.2">
      <c r="A41" s="299" t="s">
        <v>356</v>
      </c>
      <c r="B41" s="147"/>
      <c r="C41" s="147"/>
      <c r="D41" s="145"/>
      <c r="E41" s="145">
        <f t="shared" si="10"/>
        <v>0</v>
      </c>
      <c r="F41" s="146">
        <f t="shared" si="11"/>
        <v>0</v>
      </c>
    </row>
    <row r="42" spans="1:8" x14ac:dyDescent="0.2">
      <c r="A42" s="299" t="s">
        <v>356</v>
      </c>
      <c r="B42" s="147"/>
      <c r="C42" s="147"/>
      <c r="D42" s="145"/>
      <c r="E42" s="145">
        <f t="shared" si="9"/>
        <v>0</v>
      </c>
      <c r="F42" s="146">
        <f t="shared" si="8"/>
        <v>0</v>
      </c>
    </row>
    <row r="43" spans="1:8" x14ac:dyDescent="0.2">
      <c r="A43" s="299" t="s">
        <v>356</v>
      </c>
      <c r="B43" s="147"/>
      <c r="C43" s="147"/>
      <c r="D43" s="145"/>
      <c r="E43" s="145">
        <f t="shared" si="9"/>
        <v>0</v>
      </c>
      <c r="F43" s="146">
        <f t="shared" si="8"/>
        <v>0</v>
      </c>
    </row>
    <row r="44" spans="1:8" x14ac:dyDescent="0.2">
      <c r="A44" s="299" t="s">
        <v>356</v>
      </c>
      <c r="B44" s="147"/>
      <c r="C44" s="147"/>
      <c r="D44" s="145"/>
      <c r="E44" s="145">
        <f t="shared" si="9"/>
        <v>0</v>
      </c>
      <c r="F44" s="146">
        <f t="shared" si="8"/>
        <v>0</v>
      </c>
    </row>
    <row r="45" spans="1:8" x14ac:dyDescent="0.2">
      <c r="A45" s="300" t="s">
        <v>356</v>
      </c>
      <c r="B45" s="148"/>
      <c r="C45" s="148"/>
      <c r="D45" s="149"/>
      <c r="E45" s="145">
        <f t="shared" si="9"/>
        <v>0</v>
      </c>
      <c r="F45" s="146">
        <f t="shared" si="8"/>
        <v>0</v>
      </c>
    </row>
    <row r="46" spans="1:8" x14ac:dyDescent="0.2">
      <c r="A46" s="269" t="s">
        <v>421</v>
      </c>
      <c r="B46" s="269"/>
      <c r="C46" s="269"/>
      <c r="D46" s="269"/>
      <c r="E46" s="141">
        <f>SUM(E36:E45)</f>
        <v>0</v>
      </c>
      <c r="F46" s="141">
        <f>SUM(F36:F45)</f>
        <v>0</v>
      </c>
      <c r="H46" s="156" t="s">
        <v>438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4" bestFit="1" customWidth="1"/>
    <col min="13" max="13" width="22.5" style="174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55" t="s">
        <v>182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1" s="46" customFormat="1" ht="28" x14ac:dyDescent="0.2">
      <c r="A2" s="272" t="s">
        <v>169</v>
      </c>
      <c r="B2" s="42" t="s">
        <v>181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3" t="s">
        <v>180</v>
      </c>
      <c r="M2" s="173" t="s">
        <v>447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424</v>
      </c>
      <c r="S2" s="44" t="s">
        <v>172</v>
      </c>
      <c r="T2" s="44" t="s">
        <v>171</v>
      </c>
      <c r="U2" s="42" t="s">
        <v>168</v>
      </c>
    </row>
    <row r="3" spans="1:21" x14ac:dyDescent="0.2">
      <c r="A3" s="273"/>
      <c r="B3" s="177" t="s">
        <v>511</v>
      </c>
      <c r="C3" s="234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6.6375000000000002</v>
      </c>
      <c r="I3" s="59">
        <f>H3*G3</f>
        <v>0.27938456632653058</v>
      </c>
      <c r="J3" s="59">
        <f t="shared" ref="J3:J14" si="4">IF(B3&gt;0,VLOOKUP($B3,pre_implement,31),0)</f>
        <v>18.266400000000001</v>
      </c>
      <c r="K3" s="60">
        <f>J3*G3</f>
        <v>0.76886632653061227</v>
      </c>
      <c r="L3" s="174" t="s">
        <v>496</v>
      </c>
      <c r="M3" s="17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12.642857142857142</v>
      </c>
      <c r="Q3" s="59">
        <f>P3*G3</f>
        <v>0.53216107871720109</v>
      </c>
      <c r="R3" s="59">
        <f>I3+Q3</f>
        <v>0.81154564504373172</v>
      </c>
      <c r="S3" s="59">
        <f t="shared" ref="S3:S14" si="8">IF(L3&gt;0,VLOOKUP($L3,tractor_data,24),0)</f>
        <v>37.035142857142858</v>
      </c>
      <c r="T3" s="59">
        <f>S3*G3</f>
        <v>1.5588771865889213</v>
      </c>
      <c r="U3" s="59">
        <f>T3+K3</f>
        <v>2.3277435131195334</v>
      </c>
    </row>
    <row r="4" spans="1:21" x14ac:dyDescent="0.2">
      <c r="A4" s="273"/>
      <c r="B4" s="177" t="s">
        <v>512</v>
      </c>
      <c r="C4" s="234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14.972222222222221</v>
      </c>
      <c r="I4" s="59">
        <f t="shared" ref="I4:I14" si="10">H4*G4</f>
        <v>0.91905381944444442</v>
      </c>
      <c r="J4" s="59">
        <f t="shared" si="4"/>
        <v>43.149944444444444</v>
      </c>
      <c r="K4" s="60">
        <f t="shared" ref="K4:K14" si="11">J4*G4</f>
        <v>2.6487131076388888</v>
      </c>
      <c r="L4" s="174" t="s">
        <v>495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13.285714285714286</v>
      </c>
      <c r="Q4" s="59">
        <f t="shared" ref="Q4:Q14" si="13">P4*G4</f>
        <v>0.81552933673469397</v>
      </c>
      <c r="R4" s="59">
        <f t="shared" ref="R4:R14" si="14">I4+Q4</f>
        <v>1.7345831561791383</v>
      </c>
      <c r="S4" s="59">
        <f t="shared" si="8"/>
        <v>38.918285714285716</v>
      </c>
      <c r="T4" s="59">
        <f t="shared" ref="T4:T14" si="15">S4*G4</f>
        <v>2.3889572704081634</v>
      </c>
      <c r="U4" s="59">
        <f t="shared" ref="U4:U14" si="16">T4+K4</f>
        <v>5.0376703780470518</v>
      </c>
    </row>
    <row r="5" spans="1:21" x14ac:dyDescent="0.2">
      <c r="A5" s="273"/>
      <c r="B5" s="177" t="s">
        <v>494</v>
      </c>
      <c r="C5" s="234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8.71875</v>
      </c>
      <c r="I5" s="59">
        <f t="shared" si="10"/>
        <v>0.24591346153846155</v>
      </c>
      <c r="J5" s="59">
        <f t="shared" si="4"/>
        <v>14.396400000000002</v>
      </c>
      <c r="K5" s="60">
        <f t="shared" si="11"/>
        <v>0.40605230769230777</v>
      </c>
      <c r="L5" s="174" t="s">
        <v>496</v>
      </c>
      <c r="M5" s="233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12.642857142857142</v>
      </c>
      <c r="Q5" s="59">
        <f t="shared" si="13"/>
        <v>0.3565934065934066</v>
      </c>
      <c r="R5" s="59">
        <f t="shared" si="14"/>
        <v>0.60250686813186816</v>
      </c>
      <c r="S5" s="59">
        <f t="shared" si="8"/>
        <v>37.035142857142858</v>
      </c>
      <c r="T5" s="59">
        <f t="shared" si="15"/>
        <v>1.0445809523809524</v>
      </c>
      <c r="U5" s="59">
        <f t="shared" si="16"/>
        <v>1.4506332600732601</v>
      </c>
    </row>
    <row r="6" spans="1:21" x14ac:dyDescent="0.2">
      <c r="A6" s="273"/>
      <c r="B6" s="177" t="s">
        <v>513</v>
      </c>
      <c r="C6" s="234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11.43</v>
      </c>
      <c r="I6" s="59">
        <f t="shared" si="10"/>
        <v>1.663095238095238</v>
      </c>
      <c r="J6" s="59">
        <f t="shared" si="4"/>
        <v>34.963100000000004</v>
      </c>
      <c r="K6" s="60">
        <f t="shared" si="11"/>
        <v>5.0872235449735452</v>
      </c>
      <c r="L6" s="174" t="s">
        <v>495</v>
      </c>
      <c r="M6" s="233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13.285714285714286</v>
      </c>
      <c r="Q6" s="59">
        <f t="shared" si="13"/>
        <v>1.9331065759637189</v>
      </c>
      <c r="R6" s="59">
        <f t="shared" si="14"/>
        <v>3.5962018140589569</v>
      </c>
      <c r="S6" s="59">
        <f t="shared" si="8"/>
        <v>38.918285714285716</v>
      </c>
      <c r="T6" s="59">
        <f t="shared" si="15"/>
        <v>5.6627135298563873</v>
      </c>
      <c r="U6" s="59">
        <f t="shared" si="16"/>
        <v>10.749937074829933</v>
      </c>
    </row>
    <row r="7" spans="1:21" x14ac:dyDescent="0.2">
      <c r="A7" s="273"/>
      <c r="B7" s="177" t="s">
        <v>493</v>
      </c>
      <c r="C7" s="234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7.7333333333333334</v>
      </c>
      <c r="I7" s="59">
        <f t="shared" si="10"/>
        <v>0.84391534391534406</v>
      </c>
      <c r="J7" s="59">
        <f t="shared" si="4"/>
        <v>11.9712</v>
      </c>
      <c r="K7" s="60">
        <f t="shared" si="11"/>
        <v>1.3063809523809524</v>
      </c>
      <c r="L7" s="174" t="s">
        <v>496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12.642857142857142</v>
      </c>
      <c r="Q7" s="59">
        <f t="shared" si="13"/>
        <v>1.3796768707482994</v>
      </c>
      <c r="R7" s="59">
        <f t="shared" si="14"/>
        <v>2.2235922146636433</v>
      </c>
      <c r="S7" s="59">
        <f t="shared" si="8"/>
        <v>37.035142857142858</v>
      </c>
      <c r="T7" s="59">
        <f t="shared" si="15"/>
        <v>4.0415334467120188</v>
      </c>
      <c r="U7" s="59">
        <f t="shared" si="16"/>
        <v>5.3479143990929714</v>
      </c>
    </row>
    <row r="8" spans="1:21" x14ac:dyDescent="0.2">
      <c r="A8" s="273"/>
      <c r="B8" s="177" t="s">
        <v>494</v>
      </c>
      <c r="C8" s="234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8.71875</v>
      </c>
      <c r="I8" s="59">
        <f t="shared" si="10"/>
        <v>0.7377403846153846</v>
      </c>
      <c r="J8" s="59">
        <f t="shared" si="4"/>
        <v>14.396400000000002</v>
      </c>
      <c r="K8" s="60">
        <f t="shared" si="11"/>
        <v>1.2181569230769234</v>
      </c>
      <c r="L8" s="174" t="s">
        <v>496</v>
      </c>
      <c r="M8" s="233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12.642857142857142</v>
      </c>
      <c r="Q8" s="59">
        <f t="shared" si="13"/>
        <v>1.0697802197802198</v>
      </c>
      <c r="R8" s="59">
        <f t="shared" si="14"/>
        <v>1.8075206043956045</v>
      </c>
      <c r="S8" s="59">
        <f t="shared" si="8"/>
        <v>37.035142857142858</v>
      </c>
      <c r="T8" s="59">
        <f t="shared" si="15"/>
        <v>3.1337428571428574</v>
      </c>
      <c r="U8" s="59">
        <f t="shared" si="16"/>
        <v>4.3518997802197807</v>
      </c>
    </row>
    <row r="9" spans="1:21" x14ac:dyDescent="0.2">
      <c r="A9" s="273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73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73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73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73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73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74"/>
      <c r="B15" s="47"/>
      <c r="C15" s="47"/>
      <c r="D15" s="61"/>
      <c r="E15" s="61"/>
      <c r="F15" s="61"/>
      <c r="G15" s="62">
        <f>SUM(G3:G14)</f>
        <v>0.47092590775626486</v>
      </c>
      <c r="H15" s="61"/>
      <c r="I15" s="63"/>
      <c r="J15" s="61"/>
      <c r="K15" s="63"/>
      <c r="L15" s="175"/>
      <c r="M15" s="175"/>
      <c r="N15" s="61"/>
      <c r="O15" s="62">
        <f>SUM(O3:O14)</f>
        <v>3.7901021145306411</v>
      </c>
      <c r="P15" s="61"/>
      <c r="Q15" s="63"/>
      <c r="R15" s="63">
        <f>SUM(R3:R14)</f>
        <v>10.775950302472943</v>
      </c>
      <c r="S15" s="61"/>
      <c r="T15" s="63"/>
      <c r="U15" s="63">
        <f>SUM(U3:U14)</f>
        <v>29.265798405382533</v>
      </c>
    </row>
    <row r="16" spans="1:21" x14ac:dyDescent="0.2">
      <c r="B16" s="156" t="s">
        <v>438</v>
      </c>
      <c r="C16" s="156"/>
    </row>
    <row r="17" spans="1:14" x14ac:dyDescent="0.2">
      <c r="A17" s="51"/>
      <c r="B17" s="255" t="s">
        <v>175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124"/>
    </row>
    <row r="18" spans="1:14" s="48" customFormat="1" ht="42" x14ac:dyDescent="0.2">
      <c r="A18" s="271" t="s">
        <v>174</v>
      </c>
      <c r="B18" s="49" t="s">
        <v>183</v>
      </c>
      <c r="C18" s="188" t="s">
        <v>448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80" t="s">
        <v>177</v>
      </c>
      <c r="M18" s="180" t="s">
        <v>178</v>
      </c>
      <c r="N18" s="172"/>
    </row>
    <row r="19" spans="1:14" x14ac:dyDescent="0.2">
      <c r="A19" s="271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">
      <c r="A20" s="271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">
      <c r="A21" s="271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">
      <c r="A22" s="271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">
      <c r="A23" s="271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">
      <c r="A24" s="271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">
      <c r="B25" s="156" t="s">
        <v>438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55" t="s">
        <v>193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1" s="54" customFormat="1" ht="42" x14ac:dyDescent="0.2">
      <c r="A2" s="55"/>
      <c r="B2" s="42" t="s">
        <v>192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448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424</v>
      </c>
      <c r="S2" s="44" t="s">
        <v>188</v>
      </c>
      <c r="T2" s="44" t="s">
        <v>189</v>
      </c>
      <c r="U2" s="42" t="s">
        <v>168</v>
      </c>
    </row>
    <row r="3" spans="1:21" x14ac:dyDescent="0.2">
      <c r="A3" s="74" t="s">
        <v>174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75" t="s">
        <v>204</v>
      </c>
      <c r="B4" s="174" t="s">
        <v>499</v>
      </c>
      <c r="C4" s="187" t="str">
        <f t="shared" si="0"/>
        <v>Header Wheat/Sorghum 18' Rigid</v>
      </c>
      <c r="D4" s="53" t="str">
        <f t="shared" si="1"/>
        <v>18' Rigid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4.9000000000000004</v>
      </c>
      <c r="I4" s="59">
        <f t="shared" ref="I4:I10" si="6">H4*G4</f>
        <v>0.75490196078431371</v>
      </c>
      <c r="J4" s="59">
        <f t="shared" si="4"/>
        <v>10.113600000000002</v>
      </c>
      <c r="K4" s="59">
        <f t="shared" ref="K4:K10" si="7">J4*G4</f>
        <v>1.5581176470588236</v>
      </c>
      <c r="L4" s="177" t="s">
        <v>501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5.8100490196078427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33.692676470588232</v>
      </c>
    </row>
    <row r="5" spans="1:21" x14ac:dyDescent="0.2">
      <c r="A5" s="275"/>
      <c r="B5" s="174" t="s">
        <v>500</v>
      </c>
      <c r="C5" s="215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6.4729166666666664</v>
      </c>
      <c r="I5" s="59">
        <f t="shared" si="6"/>
        <v>0.60845416666666663</v>
      </c>
      <c r="J5" s="59">
        <f t="shared" si="4"/>
        <v>15.825783333333334</v>
      </c>
      <c r="K5" s="59">
        <f t="shared" si="7"/>
        <v>1.4876236333333335</v>
      </c>
      <c r="L5" s="177" t="s">
        <v>496</v>
      </c>
      <c r="M5" s="239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12.642857142857142</v>
      </c>
      <c r="Q5" s="59">
        <f t="shared" si="12"/>
        <v>1.1884285714285714</v>
      </c>
      <c r="R5" s="68">
        <f t="shared" si="13"/>
        <v>1.7968827380952379</v>
      </c>
      <c r="S5" s="59">
        <f t="shared" si="14"/>
        <v>37.035142857142858</v>
      </c>
      <c r="T5" s="59">
        <f t="shared" si="15"/>
        <v>3.4813034285714286</v>
      </c>
      <c r="U5" s="59">
        <f t="shared" si="16"/>
        <v>4.9689270619047621</v>
      </c>
    </row>
    <row r="6" spans="1:21" x14ac:dyDescent="0.2">
      <c r="A6" s="275"/>
      <c r="B6" s="174"/>
      <c r="C6" s="238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9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75"/>
      <c r="B7" s="174"/>
      <c r="C7" s="238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9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75"/>
      <c r="B8" s="174"/>
      <c r="C8" s="238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9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75"/>
      <c r="B9" s="174"/>
      <c r="C9" s="238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9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74"/>
      <c r="B10" s="202"/>
      <c r="C10" s="238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9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7.6069317577030802</v>
      </c>
      <c r="S11" s="72"/>
      <c r="T11" s="75"/>
      <c r="U11" s="75">
        <f>SUM(U3:U10)</f>
        <v>38.661603532492997</v>
      </c>
    </row>
    <row r="12" spans="1:21" x14ac:dyDescent="0.2">
      <c r="B12" s="156" t="s">
        <v>438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3"/>
  <sheetViews>
    <sheetView workbookViewId="0">
      <pane xSplit="2" ySplit="4" topLeftCell="D414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68" bestFit="1" customWidth="1"/>
    <col min="4" max="4" width="2" style="168" bestFit="1" customWidth="1"/>
    <col min="5" max="5" width="14.5" style="164" bestFit="1" customWidth="1"/>
    <col min="6" max="6" width="9" style="164" bestFit="1" customWidth="1"/>
    <col min="7" max="7" width="18.33203125" style="164" bestFit="1" customWidth="1"/>
    <col min="8" max="8" width="7.5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6.5" style="1" bestFit="1" customWidth="1"/>
    <col min="34" max="34" width="7.83203125" style="1" bestFit="1" customWidth="1"/>
    <col min="35" max="16384" width="8.83203125" style="1"/>
  </cols>
  <sheetData>
    <row r="1" spans="1:34" x14ac:dyDescent="0.2">
      <c r="A1" s="278" t="s">
        <v>451</v>
      </c>
      <c r="B1" s="279"/>
      <c r="C1" s="280" t="s">
        <v>127</v>
      </c>
      <c r="D1" s="281"/>
      <c r="E1" s="281"/>
      <c r="F1" s="219">
        <v>0.09</v>
      </c>
    </row>
    <row r="2" spans="1:34" ht="16" thickBot="1" x14ac:dyDescent="0.25">
      <c r="C2" s="282" t="s">
        <v>126</v>
      </c>
      <c r="D2" s="283"/>
      <c r="E2" s="283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4" x14ac:dyDescent="0.2">
      <c r="C3" s="1"/>
      <c r="D3" s="218"/>
      <c r="E3" s="1"/>
      <c r="R3" s="276" t="s">
        <v>125</v>
      </c>
      <c r="S3" s="276"/>
      <c r="T3" s="276"/>
      <c r="U3" s="276"/>
      <c r="V3" s="276"/>
      <c r="W3" s="276"/>
      <c r="X3" s="277" t="s">
        <v>124</v>
      </c>
      <c r="Y3" s="277"/>
    </row>
    <row r="4" spans="1:34" s="15" customFormat="1" ht="11" x14ac:dyDescent="0.15">
      <c r="A4" s="26"/>
      <c r="B4" s="26" t="s">
        <v>122</v>
      </c>
      <c r="C4" s="165" t="s">
        <v>123</v>
      </c>
      <c r="D4" s="166" t="s">
        <v>445</v>
      </c>
      <c r="E4" s="167" t="s">
        <v>121</v>
      </c>
      <c r="F4" s="167" t="s">
        <v>120</v>
      </c>
      <c r="G4" s="167" t="s">
        <v>446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H4" s="16"/>
    </row>
    <row r="5" spans="1:34" x14ac:dyDescent="0.2">
      <c r="A5" s="246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444</v>
      </c>
      <c r="E5" s="164" t="s">
        <v>462</v>
      </c>
      <c r="F5" s="164" t="s">
        <v>196</v>
      </c>
      <c r="G5" s="164" t="str">
        <f t="shared" ref="G5:G68" si="1">CONCATENATE(E5,F5)</f>
        <v>Bed-Disk  (Hipper)  4R-36</v>
      </c>
      <c r="H5" s="30">
        <v>8800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182.64778592895237</v>
      </c>
      <c r="W5" s="9">
        <f t="shared" ref="W5:W68" si="5">V5/P5</f>
        <v>1.1415486620559523</v>
      </c>
      <c r="X5" s="8">
        <f t="shared" ref="X5:X68" si="6">(H5*N5/100)/O5</f>
        <v>352</v>
      </c>
      <c r="Y5" s="7">
        <f t="shared" ref="Y5:Y68" si="7">X5/P5</f>
        <v>2.2000000000000002</v>
      </c>
      <c r="Z5" s="2">
        <f t="shared" ref="Z5:Z68" si="8">H5*M5/100</f>
        <v>2640</v>
      </c>
      <c r="AA5" s="2">
        <f t="shared" ref="AA5:AA68" si="9">(H5-Z5)/O5</f>
        <v>616</v>
      </c>
      <c r="AB5" s="2">
        <f t="shared" ref="AB5:AB68" si="10">(Z5+H5)/2</f>
        <v>5720</v>
      </c>
      <c r="AC5" s="6">
        <f t="shared" ref="AC5:AC68" si="11">AB5*intir</f>
        <v>514.79999999999995</v>
      </c>
      <c r="AD5" s="6">
        <f t="shared" ref="AD5:AD68" si="12">AB5*itr</f>
        <v>137.28</v>
      </c>
      <c r="AE5" s="6">
        <f t="shared" ref="AE5:AE68" si="13">AA5+AC5+AD5</f>
        <v>1268.08</v>
      </c>
      <c r="AF5" s="5">
        <f t="shared" ref="AF5:AF68" si="14">AE5/P5</f>
        <v>7.9254999999999995</v>
      </c>
    </row>
    <row r="6" spans="1:34" x14ac:dyDescent="0.2">
      <c r="A6" s="246">
        <v>66</v>
      </c>
      <c r="B6" s="1" t="str">
        <f t="shared" si="0"/>
        <v>0.02, Bed-Disk  (Hipper)  6R-30</v>
      </c>
      <c r="C6" s="168">
        <v>0.02</v>
      </c>
      <c r="D6" s="164" t="s">
        <v>444</v>
      </c>
      <c r="E6" s="164" t="s">
        <v>462</v>
      </c>
      <c r="F6" s="164" t="s">
        <v>53</v>
      </c>
      <c r="G6" s="164" t="str">
        <f t="shared" si="1"/>
        <v>Bed-Disk  (Hipper)  6R-30</v>
      </c>
      <c r="H6" s="30">
        <v>15100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313.40699630990696</v>
      </c>
      <c r="W6" s="9">
        <f t="shared" si="5"/>
        <v>1.9587937269369184</v>
      </c>
      <c r="X6" s="8">
        <f t="shared" si="6"/>
        <v>604</v>
      </c>
      <c r="Y6" s="7">
        <f t="shared" si="7"/>
        <v>3.7749999999999999</v>
      </c>
      <c r="Z6" s="2">
        <f t="shared" si="8"/>
        <v>4530</v>
      </c>
      <c r="AA6" s="2">
        <f t="shared" si="9"/>
        <v>1057</v>
      </c>
      <c r="AB6" s="2">
        <f t="shared" si="10"/>
        <v>9815</v>
      </c>
      <c r="AC6" s="6">
        <f t="shared" si="11"/>
        <v>883.35</v>
      </c>
      <c r="AD6" s="6">
        <f t="shared" si="12"/>
        <v>235.56</v>
      </c>
      <c r="AE6" s="6">
        <f t="shared" si="13"/>
        <v>2175.91</v>
      </c>
      <c r="AF6" s="5">
        <f t="shared" si="14"/>
        <v>13.599437499999999</v>
      </c>
    </row>
    <row r="7" spans="1:34" x14ac:dyDescent="0.2">
      <c r="A7" s="246">
        <v>67</v>
      </c>
      <c r="B7" s="1" t="str">
        <f t="shared" si="0"/>
        <v>0.03, Bed-Disk  (Hipper)  6R-36</v>
      </c>
      <c r="C7" s="168">
        <v>0.03</v>
      </c>
      <c r="D7" s="164" t="s">
        <v>444</v>
      </c>
      <c r="E7" s="164" t="s">
        <v>462</v>
      </c>
      <c r="F7" s="164" t="s">
        <v>197</v>
      </c>
      <c r="G7" s="164" t="str">
        <f t="shared" si="1"/>
        <v>Bed-Disk  (Hipper)  6R-36</v>
      </c>
      <c r="H7" s="30">
        <v>15100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313.40699630990696</v>
      </c>
      <c r="W7" s="9">
        <f t="shared" si="5"/>
        <v>1.9587937269369184</v>
      </c>
      <c r="X7" s="8">
        <f t="shared" si="6"/>
        <v>604</v>
      </c>
      <c r="Y7" s="7">
        <f t="shared" si="7"/>
        <v>3.7749999999999999</v>
      </c>
      <c r="Z7" s="2">
        <f t="shared" si="8"/>
        <v>4530</v>
      </c>
      <c r="AA7" s="2">
        <f t="shared" si="9"/>
        <v>1057</v>
      </c>
      <c r="AB7" s="2">
        <f t="shared" si="10"/>
        <v>9815</v>
      </c>
      <c r="AC7" s="6">
        <f t="shared" si="11"/>
        <v>883.35</v>
      </c>
      <c r="AD7" s="6">
        <f t="shared" si="12"/>
        <v>235.56</v>
      </c>
      <c r="AE7" s="6">
        <f t="shared" si="13"/>
        <v>2175.91</v>
      </c>
      <c r="AF7" s="5">
        <f t="shared" si="14"/>
        <v>13.599437499999999</v>
      </c>
    </row>
    <row r="8" spans="1:34" x14ac:dyDescent="0.2">
      <c r="A8" s="246">
        <v>68</v>
      </c>
      <c r="B8" s="1" t="str">
        <f t="shared" si="0"/>
        <v>0.04, Bed-Disk  (Hipper)  8R-30</v>
      </c>
      <c r="C8" s="168">
        <v>0.04</v>
      </c>
      <c r="D8" s="164" t="s">
        <v>444</v>
      </c>
      <c r="E8" s="164" t="s">
        <v>462</v>
      </c>
      <c r="F8" s="164" t="s">
        <v>25</v>
      </c>
      <c r="G8" s="164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</row>
    <row r="9" spans="1:34" x14ac:dyDescent="0.2">
      <c r="A9" s="246">
        <v>70</v>
      </c>
      <c r="B9" s="1" t="str">
        <f t="shared" si="0"/>
        <v>0.05, Bed-Disk  (Hipper) 10R-30</v>
      </c>
      <c r="C9" s="168">
        <v>0.05</v>
      </c>
      <c r="D9" s="164" t="s">
        <v>444</v>
      </c>
      <c r="E9" s="164" t="s">
        <v>462</v>
      </c>
      <c r="F9" s="164" t="s">
        <v>24</v>
      </c>
      <c r="G9" s="164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4" x14ac:dyDescent="0.2">
      <c r="A10" s="246">
        <v>298</v>
      </c>
      <c r="B10" s="1" t="str">
        <f t="shared" si="0"/>
        <v>0.06, Bed-Disk  (Hipper) 12R-30</v>
      </c>
      <c r="C10" s="168">
        <v>0.06</v>
      </c>
      <c r="D10" s="164" t="s">
        <v>444</v>
      </c>
      <c r="E10" s="164" t="s">
        <v>462</v>
      </c>
      <c r="F10" s="164" t="s">
        <v>6</v>
      </c>
      <c r="G10" s="164" t="str">
        <f t="shared" si="1"/>
        <v>Bed-Disk  (Hipper) 12R-30</v>
      </c>
      <c r="H10" s="30">
        <v>30700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637.19170772941345</v>
      </c>
      <c r="W10" s="9">
        <f t="shared" si="5"/>
        <v>3.9824481733088342</v>
      </c>
      <c r="X10" s="8">
        <f t="shared" si="6"/>
        <v>1228</v>
      </c>
      <c r="Y10" s="7">
        <f t="shared" si="7"/>
        <v>7.6749999999999998</v>
      </c>
      <c r="Z10" s="2">
        <f t="shared" si="8"/>
        <v>9210</v>
      </c>
      <c r="AA10" s="2">
        <f t="shared" si="9"/>
        <v>2149</v>
      </c>
      <c r="AB10" s="2">
        <f t="shared" si="10"/>
        <v>19955</v>
      </c>
      <c r="AC10" s="6">
        <f t="shared" si="11"/>
        <v>1795.95</v>
      </c>
      <c r="AD10" s="6">
        <f t="shared" si="12"/>
        <v>478.92</v>
      </c>
      <c r="AE10" s="6">
        <f t="shared" si="13"/>
        <v>4423.87</v>
      </c>
      <c r="AF10" s="5">
        <f t="shared" si="14"/>
        <v>27.6491875</v>
      </c>
    </row>
    <row r="11" spans="1:34" x14ac:dyDescent="0.2">
      <c r="A11" s="246">
        <v>71</v>
      </c>
      <c r="B11" s="1" t="str">
        <f t="shared" si="0"/>
        <v>0.07, Bed-Disk  (Hipper) 10R-36</v>
      </c>
      <c r="C11" s="168">
        <v>7.0000000000000007E-2</v>
      </c>
      <c r="D11" s="164" t="s">
        <v>444</v>
      </c>
      <c r="E11" s="164" t="s">
        <v>462</v>
      </c>
      <c r="F11" s="164" t="s">
        <v>199</v>
      </c>
      <c r="G11" s="164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4" x14ac:dyDescent="0.2">
      <c r="A12" s="246">
        <v>240</v>
      </c>
      <c r="B12" s="1" t="str">
        <f t="shared" si="0"/>
        <v>0.08, Bed-Disk  (Hipper)  8R-36 2x1</v>
      </c>
      <c r="C12" s="168">
        <v>0.08</v>
      </c>
      <c r="D12" s="164" t="s">
        <v>444</v>
      </c>
      <c r="E12" s="164" t="s">
        <v>462</v>
      </c>
      <c r="F12" s="164" t="s">
        <v>198</v>
      </c>
      <c r="G12" s="164" t="str">
        <f t="shared" si="1"/>
        <v>Bed-Disk  (Hipper)  8R-36 2x1</v>
      </c>
      <c r="H12" s="30">
        <v>33600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697.38245536509089</v>
      </c>
      <c r="W12" s="9">
        <f t="shared" si="5"/>
        <v>4.3586403460318177</v>
      </c>
      <c r="X12" s="8">
        <f t="shared" si="6"/>
        <v>1344</v>
      </c>
      <c r="Y12" s="7">
        <f t="shared" si="7"/>
        <v>8.4</v>
      </c>
      <c r="Z12" s="2">
        <f t="shared" si="8"/>
        <v>10080</v>
      </c>
      <c r="AA12" s="2">
        <f t="shared" si="9"/>
        <v>2352</v>
      </c>
      <c r="AB12" s="2">
        <f t="shared" si="10"/>
        <v>21840</v>
      </c>
      <c r="AC12" s="6">
        <f t="shared" si="11"/>
        <v>1965.6</v>
      </c>
      <c r="AD12" s="6">
        <f t="shared" si="12"/>
        <v>524.16</v>
      </c>
      <c r="AE12" s="6">
        <f t="shared" si="13"/>
        <v>4841.76</v>
      </c>
      <c r="AF12" s="5">
        <f t="shared" si="14"/>
        <v>30.261000000000003</v>
      </c>
    </row>
    <row r="13" spans="1:34" x14ac:dyDescent="0.2">
      <c r="A13" s="246">
        <v>241</v>
      </c>
      <c r="B13" s="1" t="str">
        <f t="shared" si="0"/>
        <v>0.09, Bed-Disk  (Hipper) 12R-36</v>
      </c>
      <c r="C13" s="168">
        <v>0.09</v>
      </c>
      <c r="D13" s="164" t="s">
        <v>444</v>
      </c>
      <c r="E13" s="164" t="s">
        <v>462</v>
      </c>
      <c r="F13" s="164" t="s">
        <v>195</v>
      </c>
      <c r="G13" s="164" t="str">
        <f t="shared" si="1"/>
        <v>Bed-Disk  (Hipper) 12R-36</v>
      </c>
      <c r="H13" s="30">
        <v>33600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697.38245536509089</v>
      </c>
      <c r="W13" s="9">
        <f t="shared" si="5"/>
        <v>4.3586403460318177</v>
      </c>
      <c r="X13" s="8">
        <f t="shared" si="6"/>
        <v>1344</v>
      </c>
      <c r="Y13" s="7">
        <f t="shared" si="7"/>
        <v>8.4</v>
      </c>
      <c r="Z13" s="2">
        <f t="shared" si="8"/>
        <v>10080</v>
      </c>
      <c r="AA13" s="2">
        <f t="shared" si="9"/>
        <v>2352</v>
      </c>
      <c r="AB13" s="2">
        <f t="shared" si="10"/>
        <v>21840</v>
      </c>
      <c r="AC13" s="6">
        <f t="shared" si="11"/>
        <v>1965.6</v>
      </c>
      <c r="AD13" s="6">
        <f t="shared" si="12"/>
        <v>524.16</v>
      </c>
      <c r="AE13" s="6">
        <f t="shared" si="13"/>
        <v>4841.76</v>
      </c>
      <c r="AF13" s="5">
        <f t="shared" si="14"/>
        <v>30.261000000000003</v>
      </c>
    </row>
    <row r="14" spans="1:34" x14ac:dyDescent="0.2">
      <c r="A14" s="246">
        <v>411</v>
      </c>
      <c r="B14" s="1" t="str">
        <f t="shared" si="0"/>
        <v>0.1, Bed-Disk  (Hipper) Fl  8R-36</v>
      </c>
      <c r="C14" s="168">
        <v>0.1</v>
      </c>
      <c r="D14" s="164" t="s">
        <v>444</v>
      </c>
      <c r="E14" s="164" t="s">
        <v>463</v>
      </c>
      <c r="F14" s="164" t="s">
        <v>194</v>
      </c>
      <c r="G14" s="164" t="str">
        <f t="shared" si="1"/>
        <v>Bed-Disk  (Hipper) Fl  8R-36</v>
      </c>
      <c r="H14" s="30">
        <v>20200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419.25969042782248</v>
      </c>
      <c r="W14" s="9">
        <f t="shared" si="5"/>
        <v>2.6203730651738906</v>
      </c>
      <c r="X14" s="8">
        <f t="shared" si="6"/>
        <v>808</v>
      </c>
      <c r="Y14" s="7">
        <f t="shared" si="7"/>
        <v>5.05</v>
      </c>
      <c r="Z14" s="2">
        <f t="shared" si="8"/>
        <v>6060</v>
      </c>
      <c r="AA14" s="2">
        <f t="shared" si="9"/>
        <v>1414</v>
      </c>
      <c r="AB14" s="2">
        <f t="shared" si="10"/>
        <v>13130</v>
      </c>
      <c r="AC14" s="6">
        <f t="shared" si="11"/>
        <v>1181.7</v>
      </c>
      <c r="AD14" s="6">
        <f t="shared" si="12"/>
        <v>315.12</v>
      </c>
      <c r="AE14" s="6">
        <f t="shared" si="13"/>
        <v>2910.8199999999997</v>
      </c>
      <c r="AF14" s="5">
        <f t="shared" si="14"/>
        <v>18.192625</v>
      </c>
    </row>
    <row r="15" spans="1:34" x14ac:dyDescent="0.2">
      <c r="A15" s="246">
        <v>69</v>
      </c>
      <c r="B15" s="1" t="str">
        <f t="shared" si="0"/>
        <v>0.11, Bed-Disk  (Hipper) Rd  8R-36</v>
      </c>
      <c r="C15" s="168">
        <v>0.11</v>
      </c>
      <c r="D15" s="164" t="s">
        <v>444</v>
      </c>
      <c r="E15" s="164" t="s">
        <v>464</v>
      </c>
      <c r="F15" s="164" t="s">
        <v>194</v>
      </c>
      <c r="G15" s="164" t="str">
        <f t="shared" si="1"/>
        <v>Bed-Disk  (Hipper) Rd  8R-36</v>
      </c>
      <c r="H15" s="30">
        <v>27400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568.69878800605636</v>
      </c>
      <c r="W15" s="9">
        <f t="shared" si="5"/>
        <v>3.5543674250378521</v>
      </c>
      <c r="X15" s="8">
        <f t="shared" si="6"/>
        <v>1096</v>
      </c>
      <c r="Y15" s="7">
        <f t="shared" si="7"/>
        <v>6.85</v>
      </c>
      <c r="Z15" s="2">
        <f t="shared" si="8"/>
        <v>8220</v>
      </c>
      <c r="AA15" s="2">
        <f t="shared" si="9"/>
        <v>1918</v>
      </c>
      <c r="AB15" s="2">
        <f t="shared" si="10"/>
        <v>17810</v>
      </c>
      <c r="AC15" s="6">
        <f t="shared" si="11"/>
        <v>1602.8999999999999</v>
      </c>
      <c r="AD15" s="6">
        <f t="shared" si="12"/>
        <v>427.44</v>
      </c>
      <c r="AE15" s="6">
        <f t="shared" si="13"/>
        <v>3948.3399999999997</v>
      </c>
      <c r="AF15" s="5">
        <f t="shared" si="14"/>
        <v>24.677124999999997</v>
      </c>
    </row>
    <row r="16" spans="1:34" x14ac:dyDescent="0.2">
      <c r="A16" s="246">
        <v>611</v>
      </c>
      <c r="B16" s="1" t="str">
        <f t="shared" si="0"/>
        <v>0.12, Bed-Disk  w/roller 8R-30</v>
      </c>
      <c r="C16" s="168">
        <v>0.12</v>
      </c>
      <c r="D16" s="164" t="s">
        <v>444</v>
      </c>
      <c r="E16" s="164" t="s">
        <v>460</v>
      </c>
      <c r="F16" s="164" t="s">
        <v>25</v>
      </c>
      <c r="G16" s="164" t="str">
        <f t="shared" si="1"/>
        <v>Bed-Disk  w/roller 8R-30</v>
      </c>
      <c r="H16" s="30">
        <v>22880.129999999997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</row>
    <row r="17" spans="1:34" x14ac:dyDescent="0.2">
      <c r="A17" s="246">
        <v>732</v>
      </c>
      <c r="B17" s="1" t="str">
        <f t="shared" si="0"/>
        <v>0.13, Bed-Disk  w/roller 8R-36</v>
      </c>
      <c r="C17" s="168">
        <v>0.13</v>
      </c>
      <c r="D17" s="164" t="s">
        <v>444</v>
      </c>
      <c r="E17" s="164" t="s">
        <v>460</v>
      </c>
      <c r="F17" s="164" t="s">
        <v>194</v>
      </c>
      <c r="G17" s="164" t="str">
        <f t="shared" si="1"/>
        <v>Bed-Disk  w/roller 8R-36</v>
      </c>
      <c r="H17" s="30">
        <v>26296.62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4" x14ac:dyDescent="0.2">
      <c r="A18" s="246">
        <v>301</v>
      </c>
      <c r="B18" s="1" t="str">
        <f t="shared" si="0"/>
        <v>0.14, Bed-Disk  w/roller 12R-30</v>
      </c>
      <c r="C18" s="168">
        <v>0.14000000000000001</v>
      </c>
      <c r="D18" s="164" t="s">
        <v>444</v>
      </c>
      <c r="E18" s="164" t="s">
        <v>460</v>
      </c>
      <c r="F18" s="164" t="s">
        <v>461</v>
      </c>
      <c r="G18" s="164" t="str">
        <f t="shared" si="1"/>
        <v>Bed-Disk  w/roller 12R-30</v>
      </c>
      <c r="H18" s="30">
        <v>48866.159999999996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</row>
    <row r="19" spans="1:34" x14ac:dyDescent="0.2">
      <c r="A19" s="246">
        <v>594</v>
      </c>
      <c r="B19" s="1" t="str">
        <f t="shared" si="0"/>
        <v>0.15, Bed-Middle Buster 4R-36</v>
      </c>
      <c r="C19" s="168">
        <v>0.15</v>
      </c>
      <c r="D19" s="164" t="s">
        <v>444</v>
      </c>
      <c r="E19" s="164" t="s">
        <v>465</v>
      </c>
      <c r="F19" s="164" t="s">
        <v>196</v>
      </c>
      <c r="G19" s="164" t="str">
        <f t="shared" si="1"/>
        <v>Bed-Middle Buster 4R-36</v>
      </c>
      <c r="H19" s="30">
        <v>18842.46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4" x14ac:dyDescent="0.2">
      <c r="A20" s="246">
        <v>119</v>
      </c>
      <c r="B20" s="1" t="str">
        <f t="shared" si="0"/>
        <v>0.16, Bed-Middle Buster 6R-36</v>
      </c>
      <c r="C20" s="168">
        <v>0.16</v>
      </c>
      <c r="D20" s="164" t="s">
        <v>444</v>
      </c>
      <c r="E20" s="164" t="s">
        <v>465</v>
      </c>
      <c r="F20" s="164" t="s">
        <v>197</v>
      </c>
      <c r="G20" s="164" t="str">
        <f t="shared" si="1"/>
        <v>Bed-Middle Buster 6R-36</v>
      </c>
      <c r="H20" s="30">
        <v>16047.149999999998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4" s="13" customFormat="1" x14ac:dyDescent="0.2">
      <c r="A21" s="246">
        <v>120</v>
      </c>
      <c r="B21" s="1" t="str">
        <f t="shared" si="0"/>
        <v>0.17, Bed-Middle Buster 8R-30</v>
      </c>
      <c r="C21" s="168">
        <v>0.17</v>
      </c>
      <c r="D21" s="164" t="s">
        <v>444</v>
      </c>
      <c r="E21" s="164" t="s">
        <v>465</v>
      </c>
      <c r="F21" s="164" t="s">
        <v>25</v>
      </c>
      <c r="G21" s="164" t="str">
        <f t="shared" si="1"/>
        <v>Bed-Middle Buster 8R-30</v>
      </c>
      <c r="H21" s="251">
        <v>23190.719999999998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3"/>
      <c r="AH21" s="223"/>
    </row>
    <row r="22" spans="1:34" x14ac:dyDescent="0.2">
      <c r="A22" s="246">
        <v>121</v>
      </c>
      <c r="B22" s="1" t="str">
        <f t="shared" si="0"/>
        <v>0.18, Bed-Middle Buster 8R-36</v>
      </c>
      <c r="C22" s="168">
        <v>0.18</v>
      </c>
      <c r="D22" s="164" t="s">
        <v>444</v>
      </c>
      <c r="E22" s="164" t="s">
        <v>465</v>
      </c>
      <c r="F22" s="164" t="s">
        <v>194</v>
      </c>
      <c r="G22" s="164" t="str">
        <f t="shared" si="1"/>
        <v>Bed-Middle Buster 8R-36</v>
      </c>
      <c r="H22" s="251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4" x14ac:dyDescent="0.2">
      <c r="A23" s="246">
        <v>246</v>
      </c>
      <c r="B23" s="1" t="str">
        <f t="shared" si="0"/>
        <v>0.19, Bed-Middle Buster 8R-36 2x1</v>
      </c>
      <c r="C23" s="168">
        <v>0.19</v>
      </c>
      <c r="D23" s="164" t="s">
        <v>444</v>
      </c>
      <c r="E23" s="164" t="s">
        <v>465</v>
      </c>
      <c r="F23" s="164" t="s">
        <v>198</v>
      </c>
      <c r="G23" s="164" t="str">
        <f t="shared" si="1"/>
        <v>Bed-Middle Buster 8R-36 2x1</v>
      </c>
      <c r="H23" s="251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4" x14ac:dyDescent="0.2">
      <c r="A24" s="246">
        <v>122</v>
      </c>
      <c r="B24" s="1" t="str">
        <f t="shared" si="0"/>
        <v>0.2, Bed-Middle Buster 10R-30</v>
      </c>
      <c r="C24" s="168">
        <v>0.2</v>
      </c>
      <c r="D24" s="164" t="s">
        <v>444</v>
      </c>
      <c r="E24" s="164" t="s">
        <v>466</v>
      </c>
      <c r="F24" s="164" t="s">
        <v>24</v>
      </c>
      <c r="G24" s="164" t="str">
        <f t="shared" si="1"/>
        <v>Bed-Middle Buster 10R-30</v>
      </c>
      <c r="H24" s="251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4" x14ac:dyDescent="0.2">
      <c r="A25" s="246">
        <v>123</v>
      </c>
      <c r="B25" s="1" t="str">
        <f t="shared" si="0"/>
        <v>0.21, Bed-Middle Buster 10R-36</v>
      </c>
      <c r="C25" s="168">
        <v>0.21</v>
      </c>
      <c r="D25" s="164" t="s">
        <v>444</v>
      </c>
      <c r="E25" s="164" t="s">
        <v>466</v>
      </c>
      <c r="F25" s="164" t="s">
        <v>199</v>
      </c>
      <c r="G25" s="164" t="str">
        <f t="shared" si="1"/>
        <v>Bed-Middle Buster 10R-36</v>
      </c>
      <c r="H25" s="251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4" x14ac:dyDescent="0.2">
      <c r="A26" s="246">
        <v>247</v>
      </c>
      <c r="B26" s="1" t="str">
        <f t="shared" si="0"/>
        <v>0.22, Bed-Middle Buster 12R-36</v>
      </c>
      <c r="C26" s="168">
        <v>0.22</v>
      </c>
      <c r="D26" s="164" t="s">
        <v>444</v>
      </c>
      <c r="E26" s="164" t="s">
        <v>466</v>
      </c>
      <c r="F26" s="164" t="s">
        <v>195</v>
      </c>
      <c r="G26" s="164" t="str">
        <f t="shared" si="1"/>
        <v>Bed-Middle Buster 12R-36</v>
      </c>
      <c r="H26" s="251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4" x14ac:dyDescent="0.2">
      <c r="A27" s="246">
        <v>416</v>
      </c>
      <c r="B27" s="1" t="str">
        <f t="shared" si="0"/>
        <v>0.23, Bed-Paratill   Fold 8R-36</v>
      </c>
      <c r="C27" s="168">
        <v>0.23</v>
      </c>
      <c r="D27" s="164" t="s">
        <v>444</v>
      </c>
      <c r="E27" s="164" t="s">
        <v>467</v>
      </c>
      <c r="F27" s="164" t="s">
        <v>194</v>
      </c>
      <c r="G27" s="164" t="str">
        <f t="shared" si="1"/>
        <v>Bed-Paratill   Fold 8R-36</v>
      </c>
      <c r="H27" s="251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</row>
    <row r="28" spans="1:34" x14ac:dyDescent="0.2">
      <c r="A28" s="246">
        <v>610</v>
      </c>
      <c r="B28" s="1" t="str">
        <f t="shared" si="0"/>
        <v>0.24, Bed-Paratill   Fold10R-30</v>
      </c>
      <c r="C28" s="168">
        <v>0.24</v>
      </c>
      <c r="D28" s="164" t="s">
        <v>444</v>
      </c>
      <c r="E28" s="164" t="s">
        <v>467</v>
      </c>
      <c r="F28" s="164" t="s">
        <v>24</v>
      </c>
      <c r="G28" s="164" t="str">
        <f t="shared" si="1"/>
        <v>Bed-Paratill   Fold10R-30</v>
      </c>
      <c r="H28" s="248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4" x14ac:dyDescent="0.2">
      <c r="A29" s="246">
        <v>486</v>
      </c>
      <c r="B29" s="1" t="str">
        <f t="shared" si="0"/>
        <v>0.25, Bed-Paratill   Fold 8R-36 2x1</v>
      </c>
      <c r="C29" s="168">
        <v>0.25</v>
      </c>
      <c r="D29" s="164" t="s">
        <v>444</v>
      </c>
      <c r="E29" s="164" t="s">
        <v>467</v>
      </c>
      <c r="F29" s="164" t="s">
        <v>198</v>
      </c>
      <c r="G29" s="164" t="str">
        <f t="shared" si="1"/>
        <v>Bed-Paratill   Fold 8R-36 2x1</v>
      </c>
      <c r="H29" s="251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</row>
    <row r="30" spans="1:34" x14ac:dyDescent="0.2">
      <c r="A30" s="246">
        <v>417</v>
      </c>
      <c r="B30" s="1" t="str">
        <f t="shared" si="0"/>
        <v>0.26, Bed-Paratill   Fold12R-36</v>
      </c>
      <c r="C30" s="168">
        <v>0.26</v>
      </c>
      <c r="D30" s="164" t="s">
        <v>444</v>
      </c>
      <c r="E30" s="164" t="s">
        <v>467</v>
      </c>
      <c r="F30" s="164" t="s">
        <v>195</v>
      </c>
      <c r="G30" s="164" t="str">
        <f t="shared" si="1"/>
        <v>Bed-Paratill   Fold12R-36</v>
      </c>
      <c r="H30" s="251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</row>
    <row r="31" spans="1:34" x14ac:dyDescent="0.2">
      <c r="A31" s="246">
        <v>409</v>
      </c>
      <c r="B31" s="1" t="str">
        <f t="shared" si="0"/>
        <v>0.27, Bed-Paratill   Rigid 4R-30</v>
      </c>
      <c r="C31" s="168">
        <v>0.27</v>
      </c>
      <c r="D31" s="164" t="s">
        <v>444</v>
      </c>
      <c r="E31" s="164" t="s">
        <v>468</v>
      </c>
      <c r="F31" s="164" t="s">
        <v>48</v>
      </c>
      <c r="G31" s="164" t="str">
        <f t="shared" si="1"/>
        <v>Bed-Paratill   Rigid 4R-30</v>
      </c>
      <c r="H31" s="251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</row>
    <row r="32" spans="1:34" x14ac:dyDescent="0.2">
      <c r="A32" s="246">
        <v>142</v>
      </c>
      <c r="B32" s="1" t="str">
        <f t="shared" si="0"/>
        <v>0.28, Bed-Paratill   Rigid 4R-36</v>
      </c>
      <c r="C32" s="168">
        <v>0.28000000000000003</v>
      </c>
      <c r="D32" s="164" t="s">
        <v>444</v>
      </c>
      <c r="E32" s="164" t="s">
        <v>468</v>
      </c>
      <c r="F32" s="164" t="s">
        <v>196</v>
      </c>
      <c r="G32" s="164" t="str">
        <f t="shared" si="1"/>
        <v>Bed-Paratill   Rigid 4R-36</v>
      </c>
      <c r="H32" s="251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</row>
    <row r="33" spans="1:32" x14ac:dyDescent="0.2">
      <c r="A33" s="246">
        <v>410</v>
      </c>
      <c r="B33" s="1" t="str">
        <f t="shared" si="0"/>
        <v>0.29, Bed-Paratill   Rigid 6R-30</v>
      </c>
      <c r="C33" s="168">
        <v>0.28999999999999998</v>
      </c>
      <c r="D33" s="164" t="s">
        <v>444</v>
      </c>
      <c r="E33" s="164" t="s">
        <v>468</v>
      </c>
      <c r="F33" s="164" t="s">
        <v>53</v>
      </c>
      <c r="G33" s="164" t="str">
        <f t="shared" si="1"/>
        <v>Bed-Paratill   Rigid 6R-30</v>
      </c>
      <c r="H33" s="251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</row>
    <row r="34" spans="1:32" x14ac:dyDescent="0.2">
      <c r="A34" s="246">
        <v>258</v>
      </c>
      <c r="B34" s="1" t="str">
        <f t="shared" si="0"/>
        <v>0.3, Bed-Paratill   Rigid 6R-36</v>
      </c>
      <c r="C34" s="168">
        <v>0.3</v>
      </c>
      <c r="D34" s="164" t="s">
        <v>444</v>
      </c>
      <c r="E34" s="164" t="s">
        <v>468</v>
      </c>
      <c r="F34" s="164" t="s">
        <v>197</v>
      </c>
      <c r="G34" s="164" t="str">
        <f t="shared" si="1"/>
        <v>Bed-Paratill   Rigid 6R-36</v>
      </c>
      <c r="H34" s="251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</row>
    <row r="35" spans="1:32" x14ac:dyDescent="0.2">
      <c r="A35" s="246">
        <v>414</v>
      </c>
      <c r="B35" s="1" t="str">
        <f t="shared" si="0"/>
        <v>0.31, Bed-Paratill   Rigid 8R-30</v>
      </c>
      <c r="C35" s="168">
        <v>0.31</v>
      </c>
      <c r="D35" s="164" t="s">
        <v>444</v>
      </c>
      <c r="E35" s="164" t="s">
        <v>468</v>
      </c>
      <c r="F35" s="164" t="s">
        <v>25</v>
      </c>
      <c r="G35" s="164" t="str">
        <f t="shared" si="1"/>
        <v>Bed-Paratill   Rigid 8R-30</v>
      </c>
      <c r="H35" s="251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</row>
    <row r="36" spans="1:32" x14ac:dyDescent="0.2">
      <c r="A36" s="246">
        <v>415</v>
      </c>
      <c r="B36" s="1" t="str">
        <f t="shared" si="0"/>
        <v>0.32, Bed-Paratill   Rigid 8R-36</v>
      </c>
      <c r="C36" s="168">
        <v>0.32</v>
      </c>
      <c r="D36" s="164" t="s">
        <v>444</v>
      </c>
      <c r="E36" s="164" t="s">
        <v>468</v>
      </c>
      <c r="F36" s="164" t="s">
        <v>194</v>
      </c>
      <c r="G36" s="164" t="str">
        <f t="shared" si="1"/>
        <v>Bed-Paratill   Rigid 8R-36</v>
      </c>
      <c r="H36" s="251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</row>
    <row r="37" spans="1:32" x14ac:dyDescent="0.2">
      <c r="A37" s="246">
        <v>609</v>
      </c>
      <c r="B37" s="1" t="str">
        <f t="shared" si="0"/>
        <v>0.33, Bed-Paratill   Rigid10R-30</v>
      </c>
      <c r="C37" s="168">
        <v>0.33</v>
      </c>
      <c r="D37" s="164" t="s">
        <v>444</v>
      </c>
      <c r="E37" s="164" t="s">
        <v>468</v>
      </c>
      <c r="F37" s="164" t="s">
        <v>24</v>
      </c>
      <c r="G37" s="164" t="str">
        <f t="shared" si="1"/>
        <v>Bed-Paratill   Rigid10R-30</v>
      </c>
      <c r="H37" s="251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46">
        <v>401</v>
      </c>
      <c r="B38" s="1" t="str">
        <f t="shared" si="0"/>
        <v>0.34, Bed-Paratill  w/rol4R-30</v>
      </c>
      <c r="C38" s="168">
        <v>0.34</v>
      </c>
      <c r="D38" s="164" t="s">
        <v>444</v>
      </c>
      <c r="E38" s="164" t="s">
        <v>469</v>
      </c>
      <c r="F38" s="164" t="s">
        <v>0</v>
      </c>
      <c r="G38" s="164" t="str">
        <f t="shared" si="1"/>
        <v>Bed-Paratill  w/rol4R-30</v>
      </c>
      <c r="H38" s="251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</row>
    <row r="39" spans="1:32" x14ac:dyDescent="0.2">
      <c r="A39" s="246">
        <v>290</v>
      </c>
      <c r="B39" s="1" t="str">
        <f t="shared" si="0"/>
        <v>0.35, Bed-Paratill  w/roll 4R-36</v>
      </c>
      <c r="C39" s="168">
        <v>0.35</v>
      </c>
      <c r="D39" s="164" t="s">
        <v>444</v>
      </c>
      <c r="E39" s="164" t="s">
        <v>477</v>
      </c>
      <c r="F39" s="164" t="s">
        <v>73</v>
      </c>
      <c r="G39" s="164" t="str">
        <f t="shared" si="1"/>
        <v>Bed-Paratill  w/roll 4R-36</v>
      </c>
      <c r="H39" s="251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</row>
    <row r="40" spans="1:32" x14ac:dyDescent="0.2">
      <c r="A40" s="246">
        <v>289</v>
      </c>
      <c r="B40" s="1" t="str">
        <f t="shared" si="0"/>
        <v>0.36, Bed-Paratill  w/roll 6R-36</v>
      </c>
      <c r="C40" s="168">
        <v>0.36</v>
      </c>
      <c r="D40" s="164" t="s">
        <v>444</v>
      </c>
      <c r="E40" s="164" t="s">
        <v>477</v>
      </c>
      <c r="F40" s="164" t="s">
        <v>201</v>
      </c>
      <c r="G40" s="164" t="str">
        <f t="shared" si="1"/>
        <v>Bed-Paratill  w/roll 6R-36</v>
      </c>
      <c r="H40" s="251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</row>
    <row r="41" spans="1:32" x14ac:dyDescent="0.2">
      <c r="A41" s="246">
        <v>574</v>
      </c>
      <c r="B41" s="1" t="str">
        <f t="shared" si="0"/>
        <v>0.37, Bed-Rip/Disk Fold. 8R-36</v>
      </c>
      <c r="C41" s="168">
        <v>0.37</v>
      </c>
      <c r="D41" s="164" t="s">
        <v>444</v>
      </c>
      <c r="E41" s="164" t="s">
        <v>470</v>
      </c>
      <c r="F41" s="164" t="s">
        <v>194</v>
      </c>
      <c r="G41" s="164" t="str">
        <f t="shared" si="1"/>
        <v>Bed-Rip/Disk Fold. 8R-36</v>
      </c>
      <c r="H41" s="251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</row>
    <row r="42" spans="1:32" x14ac:dyDescent="0.2">
      <c r="A42" s="246">
        <v>622</v>
      </c>
      <c r="B42" s="1" t="str">
        <f t="shared" si="0"/>
        <v>0.38, Bed-Rip/Disk Fold.12R-30</v>
      </c>
      <c r="C42" s="168">
        <v>0.38</v>
      </c>
      <c r="D42" s="164" t="s">
        <v>444</v>
      </c>
      <c r="E42" s="164" t="s">
        <v>470</v>
      </c>
      <c r="F42" s="164" t="s">
        <v>6</v>
      </c>
      <c r="G42" s="164" t="str">
        <f t="shared" si="1"/>
        <v>Bed-Rip/Disk Fold.12R-30</v>
      </c>
      <c r="H42" s="251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</row>
    <row r="43" spans="1:32" x14ac:dyDescent="0.2">
      <c r="A43" s="246">
        <v>571</v>
      </c>
      <c r="B43" s="1" t="str">
        <f t="shared" si="0"/>
        <v>0.39, Bed-Rip/Disk Fold.12R-36</v>
      </c>
      <c r="C43" s="168">
        <v>0.39</v>
      </c>
      <c r="D43" s="164" t="s">
        <v>444</v>
      </c>
      <c r="E43" s="164" t="s">
        <v>470</v>
      </c>
      <c r="F43" s="164" t="s">
        <v>195</v>
      </c>
      <c r="G43" s="164" t="str">
        <f t="shared" si="1"/>
        <v>Bed-Rip/Disk Fold.12R-36</v>
      </c>
      <c r="H43" s="251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 x14ac:dyDescent="0.2">
      <c r="A44" s="246">
        <v>607</v>
      </c>
      <c r="B44" s="1" t="str">
        <f t="shared" si="0"/>
        <v>0.4, Bed-Rip/Disk Rigid 4R-30</v>
      </c>
      <c r="C44" s="168">
        <v>0.4</v>
      </c>
      <c r="D44" s="164" t="s">
        <v>444</v>
      </c>
      <c r="E44" s="164" t="s">
        <v>471</v>
      </c>
      <c r="F44" s="164" t="s">
        <v>48</v>
      </c>
      <c r="G44" s="164" t="str">
        <f t="shared" si="1"/>
        <v>Bed-Rip/Disk Rigid 4R-30</v>
      </c>
      <c r="H44" s="251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</row>
    <row r="45" spans="1:32" x14ac:dyDescent="0.2">
      <c r="A45" s="246">
        <v>608</v>
      </c>
      <c r="B45" s="1" t="str">
        <f t="shared" si="0"/>
        <v>0.41, Bed-Rip/Disk Rigid 4R-36</v>
      </c>
      <c r="C45" s="168">
        <v>0.41</v>
      </c>
      <c r="D45" s="164" t="s">
        <v>444</v>
      </c>
      <c r="E45" s="164" t="s">
        <v>471</v>
      </c>
      <c r="F45" s="164" t="s">
        <v>196</v>
      </c>
      <c r="G45" s="164" t="str">
        <f t="shared" si="1"/>
        <v>Bed-Rip/Disk Rigid 4R-36</v>
      </c>
      <c r="H45" s="251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</row>
    <row r="46" spans="1:32" x14ac:dyDescent="0.2">
      <c r="A46" s="246">
        <v>573</v>
      </c>
      <c r="B46" s="1" t="str">
        <f t="shared" si="0"/>
        <v>0.42, Bed-Rip/Disk Rigid 8R-30</v>
      </c>
      <c r="C46" s="168">
        <v>0.42</v>
      </c>
      <c r="D46" s="164" t="s">
        <v>444</v>
      </c>
      <c r="E46" s="164" t="s">
        <v>471</v>
      </c>
      <c r="F46" s="164" t="s">
        <v>25</v>
      </c>
      <c r="G46" s="164" t="str">
        <f t="shared" si="1"/>
        <v>Bed-Rip/Disk Rigid 8R-30</v>
      </c>
      <c r="H46" s="251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</row>
    <row r="47" spans="1:32" x14ac:dyDescent="0.2">
      <c r="A47" s="246">
        <v>572</v>
      </c>
      <c r="B47" s="1" t="str">
        <f t="shared" si="0"/>
        <v>0.43, Bed-Rip/Disk Rigid 6R-36</v>
      </c>
      <c r="C47" s="168">
        <v>0.43</v>
      </c>
      <c r="D47" s="164" t="s">
        <v>444</v>
      </c>
      <c r="E47" s="164" t="s">
        <v>471</v>
      </c>
      <c r="F47" s="164" t="s">
        <v>197</v>
      </c>
      <c r="G47" s="164" t="str">
        <f t="shared" si="1"/>
        <v>Bed-Rip/Disk Rigid 6R-36</v>
      </c>
      <c r="H47" s="251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</row>
    <row r="48" spans="1:32" x14ac:dyDescent="0.2">
      <c r="A48" s="246">
        <v>623</v>
      </c>
      <c r="B48" s="1" t="str">
        <f t="shared" si="0"/>
        <v>0.44, Bed-Rip/Disk Rigid 8R-36</v>
      </c>
      <c r="C48" s="168">
        <v>0.44</v>
      </c>
      <c r="D48" s="164" t="s">
        <v>444</v>
      </c>
      <c r="E48" s="164" t="s">
        <v>471</v>
      </c>
      <c r="F48" s="164" t="s">
        <v>194</v>
      </c>
      <c r="G48" s="164" t="str">
        <f t="shared" si="1"/>
        <v>Bed-Rip/Disk Rigid 8R-36</v>
      </c>
      <c r="H48" s="251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</row>
    <row r="49" spans="1:34" x14ac:dyDescent="0.2">
      <c r="A49" s="246">
        <v>624</v>
      </c>
      <c r="B49" s="1" t="str">
        <f t="shared" si="0"/>
        <v>0.45, Bed-Rip/Disk Rigid 6R-30</v>
      </c>
      <c r="C49" s="168">
        <v>0.45</v>
      </c>
      <c r="D49" s="164" t="s">
        <v>444</v>
      </c>
      <c r="E49" s="164" t="s">
        <v>472</v>
      </c>
      <c r="F49" s="164" t="s">
        <v>47</v>
      </c>
      <c r="G49" s="164" t="str">
        <f t="shared" si="1"/>
        <v>Bed-Rip/Disk Rigid 6R-30</v>
      </c>
      <c r="H49" s="251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</row>
    <row r="50" spans="1:34" x14ac:dyDescent="0.2">
      <c r="A50" s="246">
        <v>516</v>
      </c>
      <c r="B50" s="1" t="str">
        <f t="shared" si="0"/>
        <v>0.46, Bed-Rip/Disk/Cond. 6-Row</v>
      </c>
      <c r="C50" s="168">
        <v>0.46</v>
      </c>
      <c r="D50" s="164" t="s">
        <v>444</v>
      </c>
      <c r="E50" s="164" t="s">
        <v>473</v>
      </c>
      <c r="F50" s="164" t="s">
        <v>46</v>
      </c>
      <c r="G50" s="164" t="str">
        <f t="shared" si="1"/>
        <v>Bed-Rip/Disk/Cond. 6-Row</v>
      </c>
      <c r="H50" s="251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4" x14ac:dyDescent="0.2">
      <c r="A51" s="246">
        <v>517</v>
      </c>
      <c r="B51" s="1" t="str">
        <f t="shared" si="0"/>
        <v>0.47, Bed-Rip/Disk/Cond. 8-Row</v>
      </c>
      <c r="C51" s="168">
        <v>0.47</v>
      </c>
      <c r="D51" s="164" t="s">
        <v>444</v>
      </c>
      <c r="E51" s="164" t="s">
        <v>473</v>
      </c>
      <c r="F51" s="164" t="s">
        <v>45</v>
      </c>
      <c r="G51" s="164" t="str">
        <f t="shared" si="1"/>
        <v>Bed-Rip/Disk/Cond. 8-Row</v>
      </c>
      <c r="H51" s="251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4" x14ac:dyDescent="0.2">
      <c r="A52" s="246">
        <v>510</v>
      </c>
      <c r="B52" s="1" t="str">
        <f t="shared" si="0"/>
        <v>0.48, Bed-Roll-Fold. 8R-36</v>
      </c>
      <c r="C52" s="168">
        <v>0.48</v>
      </c>
      <c r="D52" s="164" t="s">
        <v>444</v>
      </c>
      <c r="E52" s="164" t="s">
        <v>474</v>
      </c>
      <c r="F52" s="164" t="s">
        <v>194</v>
      </c>
      <c r="G52" s="164" t="str">
        <f t="shared" si="1"/>
        <v>Bed-Roll-Fold. 8R-36</v>
      </c>
      <c r="H52" s="248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4" x14ac:dyDescent="0.2">
      <c r="A53" s="246">
        <v>512</v>
      </c>
      <c r="B53" s="1" t="str">
        <f t="shared" si="0"/>
        <v>0.49, Bed-Roll-Fold. 12R-30</v>
      </c>
      <c r="C53" s="168">
        <v>0.49</v>
      </c>
      <c r="D53" s="164" t="s">
        <v>444</v>
      </c>
      <c r="E53" s="164" t="s">
        <v>475</v>
      </c>
      <c r="F53" s="164" t="s">
        <v>6</v>
      </c>
      <c r="G53" s="164" t="str">
        <f t="shared" si="1"/>
        <v>Bed-Roll-Fold. 12R-30</v>
      </c>
      <c r="H53" s="248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4" x14ac:dyDescent="0.2">
      <c r="A54" s="246">
        <v>513</v>
      </c>
      <c r="B54" s="1" t="str">
        <f t="shared" si="0"/>
        <v>0.5, Bed-Roll-Fold. 12R-36</v>
      </c>
      <c r="C54" s="168">
        <v>0.5</v>
      </c>
      <c r="D54" s="164" t="s">
        <v>444</v>
      </c>
      <c r="E54" s="164" t="s">
        <v>475</v>
      </c>
      <c r="F54" s="164" t="s">
        <v>195</v>
      </c>
      <c r="G54" s="164" t="str">
        <f t="shared" si="1"/>
        <v>Bed-Roll-Fold. 12R-36</v>
      </c>
      <c r="H54" s="248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</row>
    <row r="55" spans="1:34" x14ac:dyDescent="0.2">
      <c r="A55" s="246">
        <v>514</v>
      </c>
      <c r="B55" s="1" t="str">
        <f t="shared" si="0"/>
        <v>0.51, Bed-Roll-Fold. 16R-30</v>
      </c>
      <c r="C55" s="168">
        <v>0.51</v>
      </c>
      <c r="D55" s="164" t="s">
        <v>444</v>
      </c>
      <c r="E55" s="164" t="s">
        <v>475</v>
      </c>
      <c r="F55" s="164" t="s">
        <v>59</v>
      </c>
      <c r="G55" s="164" t="str">
        <f t="shared" si="1"/>
        <v>Bed-Roll-Fold. 16R-30</v>
      </c>
      <c r="H55" s="248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4" x14ac:dyDescent="0.2">
      <c r="A56" s="246">
        <v>511</v>
      </c>
      <c r="B56" s="1" t="str">
        <f t="shared" si="0"/>
        <v>0.52, Bed-Roll-Rigid  8R-36</v>
      </c>
      <c r="C56" s="168">
        <v>0.52</v>
      </c>
      <c r="D56" s="164" t="s">
        <v>444</v>
      </c>
      <c r="E56" s="164" t="s">
        <v>476</v>
      </c>
      <c r="F56" s="164" t="s">
        <v>194</v>
      </c>
      <c r="G56" s="164" t="str">
        <f t="shared" si="1"/>
        <v>Bed-Roll-Rigid  8R-36</v>
      </c>
      <c r="H56" s="248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4" x14ac:dyDescent="0.2">
      <c r="A57" s="246">
        <v>418</v>
      </c>
      <c r="B57" s="1" t="str">
        <f t="shared" si="0"/>
        <v>0.53, Blade-Box  6'-7'</v>
      </c>
      <c r="C57" s="168">
        <v>0.53</v>
      </c>
      <c r="D57" s="164" t="s">
        <v>444</v>
      </c>
      <c r="E57" s="164" t="s">
        <v>257</v>
      </c>
      <c r="F57" s="164" t="s">
        <v>94</v>
      </c>
      <c r="G57" s="164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</row>
    <row r="58" spans="1:34" x14ac:dyDescent="0.2">
      <c r="A58" s="246">
        <v>473</v>
      </c>
      <c r="B58" s="1" t="str">
        <f t="shared" si="0"/>
        <v>0.54, Blade-Box  8'-10'</v>
      </c>
      <c r="C58" s="168">
        <v>0.54</v>
      </c>
      <c r="D58" s="164" t="s">
        <v>444</v>
      </c>
      <c r="E58" s="164" t="s">
        <v>257</v>
      </c>
      <c r="F58" s="164" t="s">
        <v>93</v>
      </c>
      <c r="G58" s="164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</row>
    <row r="59" spans="1:34" x14ac:dyDescent="0.2">
      <c r="A59" s="246">
        <v>506</v>
      </c>
      <c r="B59" s="1" t="str">
        <f t="shared" si="0"/>
        <v>0.55, Blade-Box 12'-16'</v>
      </c>
      <c r="C59" s="168">
        <v>0.55000000000000004</v>
      </c>
      <c r="D59" s="164" t="s">
        <v>444</v>
      </c>
      <c r="E59" s="164" t="s">
        <v>257</v>
      </c>
      <c r="F59" s="164" t="s">
        <v>92</v>
      </c>
      <c r="G59" s="164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</row>
    <row r="60" spans="1:34" x14ac:dyDescent="0.2">
      <c r="A60" s="246">
        <v>475</v>
      </c>
      <c r="B60" s="1" t="str">
        <f t="shared" si="0"/>
        <v>0.56, Blade-Scraper  6'-7'</v>
      </c>
      <c r="C60" s="168">
        <v>0.56000000000000005</v>
      </c>
      <c r="D60" s="164" t="s">
        <v>444</v>
      </c>
      <c r="E60" s="164" t="s">
        <v>258</v>
      </c>
      <c r="F60" s="164" t="s">
        <v>94</v>
      </c>
      <c r="G60" s="164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</row>
    <row r="61" spans="1:34" x14ac:dyDescent="0.2">
      <c r="A61" s="246">
        <v>476</v>
      </c>
      <c r="B61" s="1" t="str">
        <f t="shared" si="0"/>
        <v>0.57, Blade-Scraper  8'-10'</v>
      </c>
      <c r="C61" s="168">
        <v>0.56999999999999995</v>
      </c>
      <c r="D61" s="164" t="s">
        <v>444</v>
      </c>
      <c r="E61" s="164" t="s">
        <v>258</v>
      </c>
      <c r="F61" s="164" t="s">
        <v>93</v>
      </c>
      <c r="G61" s="164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</row>
    <row r="62" spans="1:34" x14ac:dyDescent="0.2">
      <c r="A62" s="246">
        <v>477</v>
      </c>
      <c r="B62" s="1" t="str">
        <f t="shared" si="0"/>
        <v>0.58, Blade-Scraper 12'-16'</v>
      </c>
      <c r="C62" s="168">
        <v>0.57999999999999996</v>
      </c>
      <c r="D62" s="164" t="s">
        <v>444</v>
      </c>
      <c r="E62" s="164" t="s">
        <v>258</v>
      </c>
      <c r="F62" s="164" t="s">
        <v>92</v>
      </c>
      <c r="G62" s="164" t="str">
        <f t="shared" si="1"/>
        <v>Blade-Scraper 12'-16'</v>
      </c>
      <c r="H62" s="252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</row>
    <row r="63" spans="1:34" x14ac:dyDescent="0.2">
      <c r="A63" s="246">
        <v>5</v>
      </c>
      <c r="B63" s="1" t="str">
        <f t="shared" si="0"/>
        <v>0.59, Chisel Plow-Folding 16'</v>
      </c>
      <c r="C63" s="168">
        <v>0.59</v>
      </c>
      <c r="D63" s="164" t="s">
        <v>444</v>
      </c>
      <c r="E63" s="169" t="s">
        <v>259</v>
      </c>
      <c r="F63" s="169" t="s">
        <v>80</v>
      </c>
      <c r="G63" s="16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</row>
    <row r="64" spans="1:34" x14ac:dyDescent="0.2">
      <c r="A64" s="246">
        <v>408</v>
      </c>
      <c r="B64" s="1" t="str">
        <f t="shared" si="0"/>
        <v>0.6, Chisel Plow-Folding 24'</v>
      </c>
      <c r="C64" s="168">
        <v>0.6</v>
      </c>
      <c r="D64" s="164" t="s">
        <v>444</v>
      </c>
      <c r="E64" s="164" t="s">
        <v>259</v>
      </c>
      <c r="F64" s="164" t="s">
        <v>65</v>
      </c>
      <c r="G64" s="164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</row>
    <row r="65" spans="1:32" x14ac:dyDescent="0.2">
      <c r="A65" s="246">
        <v>7</v>
      </c>
      <c r="B65" s="1" t="str">
        <f t="shared" si="0"/>
        <v>0.61, Chisel Plow-Folding 32'</v>
      </c>
      <c r="C65" s="168">
        <v>0.61</v>
      </c>
      <c r="D65" s="164" t="s">
        <v>444</v>
      </c>
      <c r="E65" s="164" t="s">
        <v>259</v>
      </c>
      <c r="F65" s="164" t="s">
        <v>43</v>
      </c>
      <c r="G65" s="164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</row>
    <row r="66" spans="1:32" x14ac:dyDescent="0.2">
      <c r="A66" s="246">
        <v>230</v>
      </c>
      <c r="B66" s="1" t="str">
        <f t="shared" si="0"/>
        <v>0.62, Chisel Plow-Folding 42'</v>
      </c>
      <c r="C66" s="168">
        <v>0.62</v>
      </c>
      <c r="D66" s="164" t="s">
        <v>444</v>
      </c>
      <c r="E66" s="164" t="s">
        <v>259</v>
      </c>
      <c r="F66" s="164" t="s">
        <v>86</v>
      </c>
      <c r="G66" s="164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</row>
    <row r="67" spans="1:32" x14ac:dyDescent="0.2">
      <c r="A67" s="246">
        <v>651</v>
      </c>
      <c r="B67" s="1" t="str">
        <f t="shared" si="0"/>
        <v>0.63, Chisel Plow-Folding 50'</v>
      </c>
      <c r="C67" s="168">
        <v>0.63</v>
      </c>
      <c r="D67" s="164" t="s">
        <v>444</v>
      </c>
      <c r="E67" s="164" t="s">
        <v>259</v>
      </c>
      <c r="F67" s="164" t="s">
        <v>15</v>
      </c>
      <c r="G67" s="164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</row>
    <row r="68" spans="1:32" x14ac:dyDescent="0.2">
      <c r="A68" s="246">
        <v>702</v>
      </c>
      <c r="B68" s="1" t="str">
        <f t="shared" si="0"/>
        <v>0.64, Chisel Plow-Folding 61'</v>
      </c>
      <c r="C68" s="168">
        <v>0.64</v>
      </c>
      <c r="D68" s="164" t="s">
        <v>444</v>
      </c>
      <c r="E68" s="164" t="s">
        <v>259</v>
      </c>
      <c r="F68" s="164" t="s">
        <v>90</v>
      </c>
      <c r="G68" s="164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</row>
    <row r="69" spans="1:32" x14ac:dyDescent="0.2">
      <c r="A69" s="246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444</v>
      </c>
      <c r="E69" s="164" t="s">
        <v>260</v>
      </c>
      <c r="F69" s="164" t="s">
        <v>66</v>
      </c>
      <c r="G69" s="164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</row>
    <row r="70" spans="1:32" x14ac:dyDescent="0.2">
      <c r="A70" s="246">
        <v>4</v>
      </c>
      <c r="B70" s="1" t="str">
        <f t="shared" si="15"/>
        <v>0.66, Chisel Plow-Rigid 15'</v>
      </c>
      <c r="C70" s="168">
        <v>0.66</v>
      </c>
      <c r="D70" s="164" t="s">
        <v>444</v>
      </c>
      <c r="E70" s="164" t="s">
        <v>260</v>
      </c>
      <c r="F70" s="164" t="s">
        <v>10</v>
      </c>
      <c r="G70" s="164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</row>
    <row r="71" spans="1:32" x14ac:dyDescent="0.2">
      <c r="A71" s="246">
        <v>701</v>
      </c>
      <c r="B71" s="1" t="str">
        <f t="shared" si="15"/>
        <v>0.67, Chisel Plow-Rigid 20'</v>
      </c>
      <c r="C71" s="168">
        <v>0.67</v>
      </c>
      <c r="D71" s="164" t="s">
        <v>444</v>
      </c>
      <c r="E71" s="164" t="s">
        <v>260</v>
      </c>
      <c r="F71" s="164" t="s">
        <v>8</v>
      </c>
      <c r="G71" s="164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</row>
    <row r="72" spans="1:32" x14ac:dyDescent="0.2">
      <c r="A72" s="246">
        <v>6</v>
      </c>
      <c r="B72" s="1" t="str">
        <f t="shared" si="15"/>
        <v>0.68, Chisel Plow-Rigid 24'</v>
      </c>
      <c r="C72" s="168">
        <v>0.68</v>
      </c>
      <c r="D72" s="164" t="s">
        <v>444</v>
      </c>
      <c r="E72" s="164" t="s">
        <v>260</v>
      </c>
      <c r="F72" s="164" t="s">
        <v>65</v>
      </c>
      <c r="G72" s="164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</row>
    <row r="73" spans="1:32" x14ac:dyDescent="0.2">
      <c r="A73" s="246">
        <v>294</v>
      </c>
      <c r="B73" s="1" t="str">
        <f t="shared" si="15"/>
        <v>0.69, Chisel-Harrow 21 shank</v>
      </c>
      <c r="C73" s="168">
        <v>0.69</v>
      </c>
      <c r="D73" s="164" t="s">
        <v>444</v>
      </c>
      <c r="E73" s="164" t="s">
        <v>261</v>
      </c>
      <c r="F73" s="164" t="s">
        <v>89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">
      <c r="A74" s="246">
        <v>293</v>
      </c>
      <c r="B74" s="1" t="str">
        <f t="shared" si="15"/>
        <v>0.7, Chisel-Harrow 27 shank</v>
      </c>
      <c r="C74" s="168">
        <v>0.7</v>
      </c>
      <c r="D74" s="164" t="s">
        <v>444</v>
      </c>
      <c r="E74" s="164" t="s">
        <v>261</v>
      </c>
      <c r="F74" s="164" t="s">
        <v>88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">
      <c r="A75" s="246">
        <v>296</v>
      </c>
      <c r="B75" s="1" t="str">
        <f t="shared" si="15"/>
        <v>0.71, Coulter-Chisel-Harrow 21 shank</v>
      </c>
      <c r="C75" s="168">
        <v>0.71</v>
      </c>
      <c r="D75" s="164" t="s">
        <v>444</v>
      </c>
      <c r="E75" s="164" t="s">
        <v>262</v>
      </c>
      <c r="F75" s="164" t="s">
        <v>89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">
      <c r="A76" s="246">
        <v>295</v>
      </c>
      <c r="B76" s="1" t="str">
        <f t="shared" si="15"/>
        <v>0.72, Coulter-Chisel-Harrow 27 shank</v>
      </c>
      <c r="C76" s="168">
        <v>0.72</v>
      </c>
      <c r="D76" s="164" t="s">
        <v>444</v>
      </c>
      <c r="E76" s="164" t="s">
        <v>262</v>
      </c>
      <c r="F76" s="164" t="s">
        <v>88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">
      <c r="A77" s="246">
        <v>315</v>
      </c>
      <c r="B77" s="1" t="str">
        <f t="shared" si="15"/>
        <v>0.73, Cult &amp; PD Ridge Till 8R-30</v>
      </c>
      <c r="C77" s="168">
        <v>0.73</v>
      </c>
      <c r="D77" s="164" t="s">
        <v>444</v>
      </c>
      <c r="E77" s="164" t="s">
        <v>480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">
      <c r="A78" s="246">
        <v>314</v>
      </c>
      <c r="B78" s="1" t="str">
        <f t="shared" si="15"/>
        <v>0.74, Cult &amp; PD Ridge Till 12R-30</v>
      </c>
      <c r="C78" s="168">
        <v>0.74</v>
      </c>
      <c r="D78" s="164" t="s">
        <v>444</v>
      </c>
      <c r="E78" s="164" t="s">
        <v>482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">
      <c r="A79" s="246">
        <v>579</v>
      </c>
      <c r="B79" s="1" t="str">
        <f t="shared" si="15"/>
        <v>0.75, Cultivate  4R-30</v>
      </c>
      <c r="C79" s="168">
        <v>0.75</v>
      </c>
      <c r="D79" s="164" t="s">
        <v>444</v>
      </c>
      <c r="E79" s="164" t="s">
        <v>263</v>
      </c>
      <c r="F79" s="164" t="s">
        <v>48</v>
      </c>
      <c r="G79" s="164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</row>
    <row r="80" spans="1:32" x14ac:dyDescent="0.2">
      <c r="A80" s="246">
        <v>31</v>
      </c>
      <c r="B80" s="1" t="str">
        <f t="shared" si="15"/>
        <v>0.76, Cultivate  4R-36</v>
      </c>
      <c r="C80" s="168">
        <v>0.76</v>
      </c>
      <c r="D80" s="164" t="s">
        <v>444</v>
      </c>
      <c r="E80" s="164" t="s">
        <v>263</v>
      </c>
      <c r="F80" s="164" t="s">
        <v>196</v>
      </c>
      <c r="G80" s="164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</row>
    <row r="81" spans="1:32" x14ac:dyDescent="0.2">
      <c r="A81" s="246">
        <v>32</v>
      </c>
      <c r="B81" s="1" t="str">
        <f t="shared" si="15"/>
        <v>0.77, Cultivate  6R-30</v>
      </c>
      <c r="C81" s="168">
        <v>0.77</v>
      </c>
      <c r="D81" s="164" t="s">
        <v>444</v>
      </c>
      <c r="E81" s="164" t="s">
        <v>263</v>
      </c>
      <c r="F81" s="164" t="s">
        <v>53</v>
      </c>
      <c r="G81" s="164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</row>
    <row r="82" spans="1:32" x14ac:dyDescent="0.2">
      <c r="A82" s="246">
        <v>33</v>
      </c>
      <c r="B82" s="1" t="str">
        <f t="shared" si="15"/>
        <v>0.78, Cultivate  6R-36</v>
      </c>
      <c r="C82" s="168">
        <v>0.78</v>
      </c>
      <c r="D82" s="164" t="s">
        <v>444</v>
      </c>
      <c r="E82" s="164" t="s">
        <v>263</v>
      </c>
      <c r="F82" s="164" t="s">
        <v>197</v>
      </c>
      <c r="G82" s="164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</row>
    <row r="83" spans="1:32" x14ac:dyDescent="0.2">
      <c r="A83" s="246">
        <v>34</v>
      </c>
      <c r="B83" s="1" t="str">
        <f t="shared" si="15"/>
        <v>0.79, Cultivate  8R-30</v>
      </c>
      <c r="C83" s="168">
        <v>0.79</v>
      </c>
      <c r="D83" s="164" t="s">
        <v>444</v>
      </c>
      <c r="E83" s="164" t="s">
        <v>263</v>
      </c>
      <c r="F83" s="164" t="s">
        <v>25</v>
      </c>
      <c r="G83" s="164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</row>
    <row r="84" spans="1:32" x14ac:dyDescent="0.2">
      <c r="A84" s="246">
        <v>35</v>
      </c>
      <c r="B84" s="1" t="str">
        <f t="shared" si="15"/>
        <v>0.8, Cultivate  8R-36</v>
      </c>
      <c r="C84" s="168">
        <v>0.8</v>
      </c>
      <c r="D84" s="164" t="s">
        <v>444</v>
      </c>
      <c r="E84" s="164" t="s">
        <v>263</v>
      </c>
      <c r="F84" s="164" t="s">
        <v>194</v>
      </c>
      <c r="G84" s="164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</row>
    <row r="85" spans="1:32" x14ac:dyDescent="0.2">
      <c r="A85" s="246">
        <v>36</v>
      </c>
      <c r="B85" s="1" t="str">
        <f t="shared" si="15"/>
        <v>0.81, Cultivate 10R-30</v>
      </c>
      <c r="C85" s="168">
        <v>0.81</v>
      </c>
      <c r="D85" s="164" t="s">
        <v>444</v>
      </c>
      <c r="E85" s="164" t="s">
        <v>263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">
      <c r="A86" s="246">
        <v>508</v>
      </c>
      <c r="B86" s="1" t="str">
        <f t="shared" si="15"/>
        <v>0.82, Cultivate 12R-30</v>
      </c>
      <c r="C86" s="168">
        <v>0.82</v>
      </c>
      <c r="D86" s="164" t="s">
        <v>444</v>
      </c>
      <c r="E86" s="164" t="s">
        <v>263</v>
      </c>
      <c r="F86" s="164" t="s">
        <v>6</v>
      </c>
      <c r="G86" s="164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</row>
    <row r="87" spans="1:32" x14ac:dyDescent="0.2">
      <c r="A87" s="246">
        <v>235</v>
      </c>
      <c r="B87" s="1" t="str">
        <f t="shared" si="15"/>
        <v>0.83, Cultivate  8R-36 2x1</v>
      </c>
      <c r="C87" s="168">
        <v>0.83</v>
      </c>
      <c r="D87" s="164" t="s">
        <v>444</v>
      </c>
      <c r="E87" s="164" t="s">
        <v>263</v>
      </c>
      <c r="F87" s="164" t="s">
        <v>198</v>
      </c>
      <c r="G87" s="164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</row>
    <row r="88" spans="1:32" x14ac:dyDescent="0.2">
      <c r="A88" s="246">
        <v>236</v>
      </c>
      <c r="B88" s="1" t="str">
        <f t="shared" si="15"/>
        <v>0.84, Cultivate 12R-36</v>
      </c>
      <c r="C88" s="168">
        <v>0.84</v>
      </c>
      <c r="D88" s="164" t="s">
        <v>444</v>
      </c>
      <c r="E88" s="164" t="s">
        <v>263</v>
      </c>
      <c r="F88" s="164" t="s">
        <v>195</v>
      </c>
      <c r="G88" s="164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</row>
    <row r="89" spans="1:32" x14ac:dyDescent="0.2">
      <c r="A89" s="246">
        <v>580</v>
      </c>
      <c r="B89" s="1" t="str">
        <f t="shared" si="15"/>
        <v>0.85, Cultivate 16R-30</v>
      </c>
      <c r="C89" s="168">
        <v>0.85</v>
      </c>
      <c r="D89" s="164" t="s">
        <v>444</v>
      </c>
      <c r="E89" s="164" t="s">
        <v>263</v>
      </c>
      <c r="F89" s="164" t="s">
        <v>59</v>
      </c>
      <c r="G89" s="164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</row>
    <row r="90" spans="1:32" x14ac:dyDescent="0.2">
      <c r="A90" s="246">
        <v>578</v>
      </c>
      <c r="B90" s="1" t="str">
        <f t="shared" si="15"/>
        <v>0.86, Cultivate &amp; Post  4R-30</v>
      </c>
      <c r="C90" s="168">
        <v>0.86</v>
      </c>
      <c r="D90" s="164" t="s">
        <v>444</v>
      </c>
      <c r="E90" s="164" t="s">
        <v>264</v>
      </c>
      <c r="F90" s="164" t="s">
        <v>48</v>
      </c>
      <c r="G90" s="164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</row>
    <row r="91" spans="1:32" x14ac:dyDescent="0.2">
      <c r="A91" s="246">
        <v>15</v>
      </c>
      <c r="B91" s="1" t="str">
        <f t="shared" si="15"/>
        <v>0.87, Cultivate &amp; Post  4R-36</v>
      </c>
      <c r="C91" s="168">
        <v>0.87</v>
      </c>
      <c r="D91" s="164" t="s">
        <v>444</v>
      </c>
      <c r="E91" s="164" t="s">
        <v>264</v>
      </c>
      <c r="F91" s="164" t="s">
        <v>196</v>
      </c>
      <c r="G91" s="164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</row>
    <row r="92" spans="1:32" x14ac:dyDescent="0.2">
      <c r="A92" s="246">
        <v>16</v>
      </c>
      <c r="B92" s="1" t="str">
        <f t="shared" si="15"/>
        <v>0.88, Cultivate &amp; Post  6R-30</v>
      </c>
      <c r="C92" s="168">
        <v>0.88</v>
      </c>
      <c r="D92" s="164" t="s">
        <v>444</v>
      </c>
      <c r="E92" s="164" t="s">
        <v>264</v>
      </c>
      <c r="F92" s="164" t="s">
        <v>53</v>
      </c>
      <c r="G92" s="164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</row>
    <row r="93" spans="1:32" x14ac:dyDescent="0.2">
      <c r="A93" s="246">
        <v>17</v>
      </c>
      <c r="B93" s="1" t="str">
        <f t="shared" si="15"/>
        <v>0.89, Cultivate &amp; Post  6R-36</v>
      </c>
      <c r="C93" s="168">
        <v>0.89</v>
      </c>
      <c r="D93" s="164" t="s">
        <v>444</v>
      </c>
      <c r="E93" s="164" t="s">
        <v>264</v>
      </c>
      <c r="F93" s="164" t="s">
        <v>197</v>
      </c>
      <c r="G93" s="164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</row>
    <row r="94" spans="1:32" x14ac:dyDescent="0.2">
      <c r="A94" s="246">
        <v>18</v>
      </c>
      <c r="B94" s="1" t="str">
        <f t="shared" si="15"/>
        <v>0.9, Cultivate &amp; Post  8R-30</v>
      </c>
      <c r="C94" s="168">
        <v>0.9</v>
      </c>
      <c r="D94" s="164" t="s">
        <v>444</v>
      </c>
      <c r="E94" s="164" t="s">
        <v>264</v>
      </c>
      <c r="F94" s="164" t="s">
        <v>25</v>
      </c>
      <c r="G94" s="164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</row>
    <row r="95" spans="1:32" x14ac:dyDescent="0.2">
      <c r="A95" s="246">
        <v>19</v>
      </c>
      <c r="B95" s="1" t="str">
        <f t="shared" si="15"/>
        <v>0.91, Cultivate &amp; Post  8R-36</v>
      </c>
      <c r="C95" s="168">
        <v>0.91</v>
      </c>
      <c r="D95" s="164" t="s">
        <v>444</v>
      </c>
      <c r="E95" s="164" t="s">
        <v>264</v>
      </c>
      <c r="F95" s="164" t="s">
        <v>194</v>
      </c>
      <c r="G95" s="164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</row>
    <row r="96" spans="1:32" x14ac:dyDescent="0.2">
      <c r="A96" s="246">
        <v>20</v>
      </c>
      <c r="B96" s="1" t="str">
        <f t="shared" si="15"/>
        <v>0.92, Cultivate &amp; Post 10R-30</v>
      </c>
      <c r="C96" s="168">
        <v>0.92</v>
      </c>
      <c r="D96" s="164" t="s">
        <v>444</v>
      </c>
      <c r="E96" s="164" t="s">
        <v>264</v>
      </c>
      <c r="F96" s="164" t="s">
        <v>24</v>
      </c>
      <c r="G96" s="164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</row>
    <row r="97" spans="1:32" x14ac:dyDescent="0.2">
      <c r="A97" s="246">
        <v>310</v>
      </c>
      <c r="B97" s="1" t="str">
        <f t="shared" si="15"/>
        <v>0.93, Cultivate &amp; Post 12R-30</v>
      </c>
      <c r="C97" s="168">
        <v>0.93</v>
      </c>
      <c r="D97" s="164" t="s">
        <v>444</v>
      </c>
      <c r="E97" s="164" t="s">
        <v>264</v>
      </c>
      <c r="F97" s="164" t="s">
        <v>6</v>
      </c>
      <c r="G97" s="164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</row>
    <row r="98" spans="1:32" x14ac:dyDescent="0.2">
      <c r="A98" s="246">
        <v>231</v>
      </c>
      <c r="B98" s="1" t="str">
        <f t="shared" si="15"/>
        <v>0.94, Cultivate &amp; Post  8R-36 2x1</v>
      </c>
      <c r="C98" s="168">
        <v>0.94</v>
      </c>
      <c r="D98" s="164" t="s">
        <v>444</v>
      </c>
      <c r="E98" s="164" t="s">
        <v>264</v>
      </c>
      <c r="F98" s="164" t="s">
        <v>198</v>
      </c>
      <c r="G98" s="164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</row>
    <row r="99" spans="1:32" x14ac:dyDescent="0.2">
      <c r="A99" s="246">
        <v>232</v>
      </c>
      <c r="B99" s="1" t="str">
        <f t="shared" si="15"/>
        <v>0.95, Cultivate &amp; Post 12R-36</v>
      </c>
      <c r="C99" s="168">
        <v>0.95</v>
      </c>
      <c r="D99" s="164" t="s">
        <v>444</v>
      </c>
      <c r="E99" s="164" t="s">
        <v>264</v>
      </c>
      <c r="F99" s="164" t="s">
        <v>195</v>
      </c>
      <c r="G99" s="164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</row>
    <row r="100" spans="1:32" x14ac:dyDescent="0.2">
      <c r="A100" s="246">
        <v>581</v>
      </c>
      <c r="B100" s="1" t="str">
        <f t="shared" si="15"/>
        <v>0.96, Cultivate &amp; Post 16R-30</v>
      </c>
      <c r="C100" s="168">
        <v>0.96</v>
      </c>
      <c r="D100" s="164" t="s">
        <v>444</v>
      </c>
      <c r="E100" s="164" t="s">
        <v>264</v>
      </c>
      <c r="F100" s="164" t="s">
        <v>59</v>
      </c>
      <c r="G100" s="164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</row>
    <row r="101" spans="1:32" x14ac:dyDescent="0.2">
      <c r="A101" s="246">
        <v>322</v>
      </c>
      <c r="B101" s="1" t="str">
        <f t="shared" si="15"/>
        <v>0.97, Cultivate Ridge Till 8R-30</v>
      </c>
      <c r="C101" s="168">
        <v>0.97</v>
      </c>
      <c r="D101" s="164" t="s">
        <v>444</v>
      </c>
      <c r="E101" s="164" t="s">
        <v>481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">
      <c r="A102" s="246">
        <v>320</v>
      </c>
      <c r="B102" s="1" t="str">
        <f t="shared" si="15"/>
        <v>0.98, Cultivate Ridge Till 12R-30</v>
      </c>
      <c r="C102" s="168">
        <v>0.98</v>
      </c>
      <c r="D102" s="164" t="s">
        <v>444</v>
      </c>
      <c r="E102" s="164" t="s">
        <v>483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">
      <c r="A103" s="246">
        <v>47</v>
      </c>
      <c r="B103" s="1" t="str">
        <f t="shared" si="15"/>
        <v>0.99, Disk &amp; Incorporate 14'</v>
      </c>
      <c r="C103" s="168">
        <v>0.99</v>
      </c>
      <c r="D103" s="164" t="s">
        <v>444</v>
      </c>
      <c r="E103" s="164" t="s">
        <v>265</v>
      </c>
      <c r="F103" s="164" t="s">
        <v>12</v>
      </c>
      <c r="G103" s="164" t="str">
        <f t="shared" si="16"/>
        <v>Disk &amp; Incorporate 14'</v>
      </c>
      <c r="H103" s="30">
        <v>29800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845.32170856930861</v>
      </c>
      <c r="W103" s="9">
        <f t="shared" si="20"/>
        <v>4.2266085428465434</v>
      </c>
      <c r="X103" s="8">
        <f t="shared" si="21"/>
        <v>1788</v>
      </c>
      <c r="Y103" s="7">
        <f t="shared" si="22"/>
        <v>8.94</v>
      </c>
      <c r="Z103" s="2">
        <f t="shared" si="23"/>
        <v>8940</v>
      </c>
      <c r="AA103" s="2">
        <f t="shared" si="24"/>
        <v>2086</v>
      </c>
      <c r="AB103" s="2">
        <f t="shared" si="25"/>
        <v>19370</v>
      </c>
      <c r="AC103" s="6">
        <f t="shared" si="26"/>
        <v>1743.3</v>
      </c>
      <c r="AD103" s="6">
        <f t="shared" si="27"/>
        <v>464.88</v>
      </c>
      <c r="AE103" s="6">
        <f t="shared" si="28"/>
        <v>4294.18</v>
      </c>
      <c r="AF103" s="5">
        <f t="shared" si="29"/>
        <v>21.4709</v>
      </c>
    </row>
    <row r="104" spans="1:32" x14ac:dyDescent="0.2">
      <c r="A104" s="246">
        <v>744</v>
      </c>
      <c r="B104" s="1" t="str">
        <f t="shared" si="15"/>
        <v>1, Disk &amp; Incorporate 20'</v>
      </c>
      <c r="C104" s="168">
        <v>1</v>
      </c>
      <c r="D104" s="164" t="s">
        <v>444</v>
      </c>
      <c r="E104" s="164" t="s">
        <v>265</v>
      </c>
      <c r="F104" s="164" t="s">
        <v>8</v>
      </c>
      <c r="G104" s="164" t="str">
        <f t="shared" si="16"/>
        <v>Disk &amp; Incorporate 20'</v>
      </c>
      <c r="H104" s="30">
        <v>46000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1125.9085133557996</v>
      </c>
      <c r="W104" s="9">
        <f t="shared" si="20"/>
        <v>6.2550472964211092</v>
      </c>
      <c r="X104" s="8">
        <f t="shared" si="21"/>
        <v>2760</v>
      </c>
      <c r="Y104" s="7">
        <f t="shared" si="22"/>
        <v>15.333333333333334</v>
      </c>
      <c r="Z104" s="2">
        <f t="shared" si="23"/>
        <v>13800</v>
      </c>
      <c r="AA104" s="2">
        <f t="shared" si="24"/>
        <v>3220</v>
      </c>
      <c r="AB104" s="2">
        <f t="shared" si="25"/>
        <v>29900</v>
      </c>
      <c r="AC104" s="6">
        <f t="shared" si="26"/>
        <v>2691</v>
      </c>
      <c r="AD104" s="6">
        <f t="shared" si="27"/>
        <v>717.6</v>
      </c>
      <c r="AE104" s="6">
        <f t="shared" si="28"/>
        <v>6628.6</v>
      </c>
      <c r="AF104" s="5">
        <f t="shared" si="29"/>
        <v>36.82555555555556</v>
      </c>
    </row>
    <row r="105" spans="1:32" x14ac:dyDescent="0.2">
      <c r="A105" s="246">
        <v>48</v>
      </c>
      <c r="B105" s="1" t="str">
        <f t="shared" si="15"/>
        <v>1.01, Disk &amp; Incorporate 24'</v>
      </c>
      <c r="C105" s="168">
        <v>1.01</v>
      </c>
      <c r="D105" s="164" t="s">
        <v>444</v>
      </c>
      <c r="E105" s="164" t="s">
        <v>265</v>
      </c>
      <c r="F105" s="164" t="s">
        <v>65</v>
      </c>
      <c r="G105" s="164" t="str">
        <f t="shared" si="16"/>
        <v>Disk &amp; Incorporate 24'</v>
      </c>
      <c r="H105" s="30">
        <v>47900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1358.7553637741571</v>
      </c>
      <c r="W105" s="9">
        <f t="shared" si="20"/>
        <v>6.7937768188707857</v>
      </c>
      <c r="X105" s="8">
        <f t="shared" si="21"/>
        <v>2874</v>
      </c>
      <c r="Y105" s="7">
        <f t="shared" si="22"/>
        <v>14.37</v>
      </c>
      <c r="Z105" s="2">
        <f t="shared" si="23"/>
        <v>14370</v>
      </c>
      <c r="AA105" s="2">
        <f t="shared" si="24"/>
        <v>3353</v>
      </c>
      <c r="AB105" s="2">
        <f t="shared" si="25"/>
        <v>31135</v>
      </c>
      <c r="AC105" s="6">
        <f t="shared" si="26"/>
        <v>2802.15</v>
      </c>
      <c r="AD105" s="6">
        <f t="shared" si="27"/>
        <v>747.24</v>
      </c>
      <c r="AE105" s="6">
        <f t="shared" si="28"/>
        <v>6902.3899999999994</v>
      </c>
      <c r="AF105" s="5">
        <f t="shared" si="29"/>
        <v>34.511949999999999</v>
      </c>
    </row>
    <row r="106" spans="1:32" x14ac:dyDescent="0.2">
      <c r="A106" s="246">
        <v>582</v>
      </c>
      <c r="B106" s="1" t="str">
        <f t="shared" si="15"/>
        <v>1.02, Disk &amp; Incorporate 28'</v>
      </c>
      <c r="C106" s="168">
        <v>1.02</v>
      </c>
      <c r="D106" s="164" t="s">
        <v>444</v>
      </c>
      <c r="E106" s="164" t="s">
        <v>265</v>
      </c>
      <c r="F106" s="164" t="s">
        <v>87</v>
      </c>
      <c r="G106" s="164" t="str">
        <f t="shared" si="16"/>
        <v>Disk &amp; Incorporate 28'</v>
      </c>
      <c r="H106" s="30">
        <v>55900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1585.6873660746428</v>
      </c>
      <c r="W106" s="9">
        <f t="shared" si="20"/>
        <v>7.9284368303732142</v>
      </c>
      <c r="X106" s="8">
        <f t="shared" si="21"/>
        <v>3354</v>
      </c>
      <c r="Y106" s="7">
        <f t="shared" si="22"/>
        <v>16.77</v>
      </c>
      <c r="Z106" s="2">
        <f t="shared" si="23"/>
        <v>16770</v>
      </c>
      <c r="AA106" s="2">
        <f t="shared" si="24"/>
        <v>3913</v>
      </c>
      <c r="AB106" s="2">
        <f t="shared" si="25"/>
        <v>36335</v>
      </c>
      <c r="AC106" s="6">
        <f t="shared" si="26"/>
        <v>3270.15</v>
      </c>
      <c r="AD106" s="6">
        <f t="shared" si="27"/>
        <v>872.04</v>
      </c>
      <c r="AE106" s="6">
        <f t="shared" si="28"/>
        <v>8055.19</v>
      </c>
      <c r="AF106" s="5">
        <f t="shared" si="29"/>
        <v>40.275949999999995</v>
      </c>
    </row>
    <row r="107" spans="1:32" x14ac:dyDescent="0.2">
      <c r="A107" s="246">
        <v>49</v>
      </c>
      <c r="B107" s="1" t="str">
        <f t="shared" si="15"/>
        <v>1.03, Disk &amp; Incorporate 32'</v>
      </c>
      <c r="C107" s="168">
        <v>1.03</v>
      </c>
      <c r="D107" s="164" t="s">
        <v>444</v>
      </c>
      <c r="E107" s="164" t="s">
        <v>265</v>
      </c>
      <c r="F107" s="164" t="s">
        <v>43</v>
      </c>
      <c r="G107" s="164" t="str">
        <f t="shared" si="16"/>
        <v>Disk &amp; Incorporate 32'</v>
      </c>
      <c r="H107" s="30">
        <v>59300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1682.133467052349</v>
      </c>
      <c r="W107" s="9">
        <f t="shared" si="20"/>
        <v>8.4106673352617456</v>
      </c>
      <c r="X107" s="8">
        <f t="shared" si="21"/>
        <v>3558</v>
      </c>
      <c r="Y107" s="7">
        <f t="shared" si="22"/>
        <v>17.79</v>
      </c>
      <c r="Z107" s="2">
        <f t="shared" si="23"/>
        <v>17790</v>
      </c>
      <c r="AA107" s="2">
        <f t="shared" si="24"/>
        <v>4151</v>
      </c>
      <c r="AB107" s="2">
        <f t="shared" si="25"/>
        <v>38545</v>
      </c>
      <c r="AC107" s="6">
        <f t="shared" si="26"/>
        <v>3469.0499999999997</v>
      </c>
      <c r="AD107" s="6">
        <f t="shared" si="27"/>
        <v>925.08</v>
      </c>
      <c r="AE107" s="6">
        <f t="shared" si="28"/>
        <v>8545.1299999999992</v>
      </c>
      <c r="AF107" s="5">
        <f t="shared" si="29"/>
        <v>42.725649999999995</v>
      </c>
    </row>
    <row r="108" spans="1:32" x14ac:dyDescent="0.2">
      <c r="A108" s="246">
        <v>72</v>
      </c>
      <c r="B108" s="1" t="str">
        <f t="shared" si="15"/>
        <v>1.04, Disk Harrow 14'</v>
      </c>
      <c r="C108" s="168">
        <v>1.04</v>
      </c>
      <c r="D108" s="164" t="s">
        <v>444</v>
      </c>
      <c r="E108" s="164" t="s">
        <v>266</v>
      </c>
      <c r="F108" s="164" t="s">
        <v>12</v>
      </c>
      <c r="G108" s="164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</row>
    <row r="109" spans="1:32" x14ac:dyDescent="0.2">
      <c r="A109" s="246">
        <v>743</v>
      </c>
      <c r="B109" s="1" t="str">
        <f t="shared" si="15"/>
        <v>1.05, Disk Harrow 20'</v>
      </c>
      <c r="C109" s="168">
        <v>1.05</v>
      </c>
      <c r="D109" s="164" t="s">
        <v>444</v>
      </c>
      <c r="E109" s="164" t="s">
        <v>266</v>
      </c>
      <c r="F109" s="164" t="s">
        <v>8</v>
      </c>
      <c r="G109" s="164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</row>
    <row r="110" spans="1:32" x14ac:dyDescent="0.2">
      <c r="A110" s="246">
        <v>73</v>
      </c>
      <c r="B110" s="1" t="str">
        <f t="shared" si="15"/>
        <v>1.06, Disk Harrow 24'</v>
      </c>
      <c r="C110" s="168">
        <v>1.06</v>
      </c>
      <c r="D110" s="164" t="s">
        <v>444</v>
      </c>
      <c r="E110" s="164" t="s">
        <v>266</v>
      </c>
      <c r="F110" s="164" t="s">
        <v>65</v>
      </c>
      <c r="G110" s="164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</row>
    <row r="111" spans="1:32" x14ac:dyDescent="0.2">
      <c r="A111" s="246">
        <v>291</v>
      </c>
      <c r="B111" s="1" t="str">
        <f t="shared" si="15"/>
        <v>1.07, Disk Harrow 28'</v>
      </c>
      <c r="C111" s="168">
        <v>1.07</v>
      </c>
      <c r="D111" s="164" t="s">
        <v>444</v>
      </c>
      <c r="E111" s="164" t="s">
        <v>266</v>
      </c>
      <c r="F111" s="164" t="s">
        <v>87</v>
      </c>
      <c r="G111" s="164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</row>
    <row r="112" spans="1:32" x14ac:dyDescent="0.2">
      <c r="A112" s="246">
        <v>74</v>
      </c>
      <c r="B112" s="1" t="str">
        <f t="shared" si="15"/>
        <v>1.08, Disk Harrow 32'</v>
      </c>
      <c r="C112" s="168">
        <v>1.08</v>
      </c>
      <c r="D112" s="164" t="s">
        <v>444</v>
      </c>
      <c r="E112" s="164" t="s">
        <v>266</v>
      </c>
      <c r="F112" s="164" t="s">
        <v>43</v>
      </c>
      <c r="G112" s="164" t="str">
        <f t="shared" si="16"/>
        <v>Disk Harrow 32'</v>
      </c>
      <c r="H112" s="30">
        <v>53900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1319.2710623886435</v>
      </c>
      <c r="W112" s="9">
        <f t="shared" si="20"/>
        <v>7.3292836799369079</v>
      </c>
      <c r="X112" s="8">
        <f t="shared" si="21"/>
        <v>2695</v>
      </c>
      <c r="Y112" s="7">
        <f t="shared" si="22"/>
        <v>14.972222222222221</v>
      </c>
      <c r="Z112" s="2">
        <f t="shared" si="23"/>
        <v>16170</v>
      </c>
      <c r="AA112" s="2">
        <f t="shared" si="24"/>
        <v>3773</v>
      </c>
      <c r="AB112" s="2">
        <f t="shared" si="25"/>
        <v>35035</v>
      </c>
      <c r="AC112" s="6">
        <f t="shared" si="26"/>
        <v>3153.15</v>
      </c>
      <c r="AD112" s="6">
        <f t="shared" si="27"/>
        <v>840.84</v>
      </c>
      <c r="AE112" s="6">
        <f t="shared" si="28"/>
        <v>7766.99</v>
      </c>
      <c r="AF112" s="5">
        <f t="shared" si="29"/>
        <v>43.149944444444444</v>
      </c>
    </row>
    <row r="113" spans="1:32" x14ac:dyDescent="0.2">
      <c r="A113" s="246">
        <v>721</v>
      </c>
      <c r="B113" s="1" t="str">
        <f t="shared" si="15"/>
        <v>1.09, Disk Harrow 42'</v>
      </c>
      <c r="C113" s="168">
        <v>1.0900000000000001</v>
      </c>
      <c r="D113" s="164" t="s">
        <v>444</v>
      </c>
      <c r="E113" s="164" t="s">
        <v>266</v>
      </c>
      <c r="F113" s="164" t="s">
        <v>86</v>
      </c>
      <c r="G113" s="164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</row>
    <row r="114" spans="1:32" x14ac:dyDescent="0.2">
      <c r="A114" s="246">
        <v>742</v>
      </c>
      <c r="B114" s="1" t="str">
        <f t="shared" si="15"/>
        <v>1.1, Disk Harrow 40-100 hp 14'</v>
      </c>
      <c r="C114" s="168">
        <v>1.1000000000000001</v>
      </c>
      <c r="D114" s="164" t="s">
        <v>444</v>
      </c>
      <c r="E114" s="164" t="s">
        <v>267</v>
      </c>
      <c r="F114" s="164" t="s">
        <v>12</v>
      </c>
      <c r="G114" s="164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</row>
    <row r="115" spans="1:32" x14ac:dyDescent="0.2">
      <c r="A115" s="246">
        <v>722</v>
      </c>
      <c r="B115" s="1" t="str">
        <f t="shared" si="15"/>
        <v>1.11, Disk Ripper 15'</v>
      </c>
      <c r="C115" s="168">
        <v>1.1100000000000001</v>
      </c>
      <c r="D115" s="164" t="s">
        <v>444</v>
      </c>
      <c r="E115" s="164" t="s">
        <v>268</v>
      </c>
      <c r="F115" s="164" t="s">
        <v>10</v>
      </c>
      <c r="G115" s="164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</row>
    <row r="116" spans="1:32" x14ac:dyDescent="0.2">
      <c r="A116" s="246">
        <v>419</v>
      </c>
      <c r="B116" s="1" t="str">
        <f t="shared" si="15"/>
        <v xml:space="preserve">1.12, Ditcher  </v>
      </c>
      <c r="C116" s="168">
        <v>1.1200000000000001</v>
      </c>
      <c r="D116" s="164" t="s">
        <v>444</v>
      </c>
      <c r="E116" s="164" t="s">
        <v>269</v>
      </c>
      <c r="F116" s="164" t="s">
        <v>63</v>
      </c>
      <c r="G116" s="164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</row>
    <row r="117" spans="1:32" x14ac:dyDescent="0.2">
      <c r="A117" s="246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444</v>
      </c>
      <c r="E117" s="164" t="s">
        <v>270</v>
      </c>
      <c r="F117" s="164" t="s">
        <v>63</v>
      </c>
      <c r="G117" s="164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</row>
    <row r="118" spans="1:32" x14ac:dyDescent="0.2">
      <c r="A118" s="246">
        <v>83</v>
      </c>
      <c r="B118" s="1" t="str">
        <f t="shared" si="15"/>
        <v>1.14, Fert Appl (Liquid)  4R-36</v>
      </c>
      <c r="C118" s="168">
        <v>1.1399999999999999</v>
      </c>
      <c r="D118" s="164" t="s">
        <v>444</v>
      </c>
      <c r="E118" s="164" t="s">
        <v>271</v>
      </c>
      <c r="F118" s="164" t="s">
        <v>196</v>
      </c>
      <c r="G118" s="164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</row>
    <row r="119" spans="1:32" x14ac:dyDescent="0.2">
      <c r="A119" s="246">
        <v>84</v>
      </c>
      <c r="B119" s="1" t="str">
        <f t="shared" si="15"/>
        <v>1.15, Fert Appl (Liquid)  6R-30</v>
      </c>
      <c r="C119" s="168">
        <v>1.1499999999999999</v>
      </c>
      <c r="D119" s="164" t="s">
        <v>444</v>
      </c>
      <c r="E119" s="164" t="s">
        <v>271</v>
      </c>
      <c r="F119" s="164" t="s">
        <v>53</v>
      </c>
      <c r="G119" s="164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</row>
    <row r="120" spans="1:32" x14ac:dyDescent="0.2">
      <c r="A120" s="246">
        <v>85</v>
      </c>
      <c r="B120" s="1" t="str">
        <f t="shared" si="15"/>
        <v>1.16, Fert Appl (Liquid)  6R-36</v>
      </c>
      <c r="C120" s="168">
        <v>1.1599999999999999</v>
      </c>
      <c r="D120" s="164" t="s">
        <v>444</v>
      </c>
      <c r="E120" s="164" t="s">
        <v>271</v>
      </c>
      <c r="F120" s="164" t="s">
        <v>197</v>
      </c>
      <c r="G120" s="164" t="str">
        <f t="shared" si="16"/>
        <v>Fert Appl (Liquid)  6R-36</v>
      </c>
      <c r="H120" s="30">
        <v>11600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219.96294014377077</v>
      </c>
      <c r="W120" s="9">
        <f t="shared" si="20"/>
        <v>1.4664196009584718</v>
      </c>
      <c r="X120" s="8">
        <f t="shared" si="21"/>
        <v>1160</v>
      </c>
      <c r="Y120" s="7">
        <f t="shared" si="22"/>
        <v>7.7333333333333334</v>
      </c>
      <c r="Z120" s="2">
        <f t="shared" si="23"/>
        <v>4640</v>
      </c>
      <c r="AA120" s="2">
        <f t="shared" si="24"/>
        <v>870</v>
      </c>
      <c r="AB120" s="2">
        <f t="shared" si="25"/>
        <v>8120</v>
      </c>
      <c r="AC120" s="6">
        <f t="shared" si="26"/>
        <v>730.8</v>
      </c>
      <c r="AD120" s="6">
        <f t="shared" si="27"/>
        <v>194.88</v>
      </c>
      <c r="AE120" s="6">
        <f t="shared" si="28"/>
        <v>1795.6799999999998</v>
      </c>
      <c r="AF120" s="5">
        <f t="shared" si="29"/>
        <v>11.9712</v>
      </c>
    </row>
    <row r="121" spans="1:32" x14ac:dyDescent="0.2">
      <c r="A121" s="246">
        <v>86</v>
      </c>
      <c r="B121" s="1" t="str">
        <f t="shared" si="15"/>
        <v>1.17, Fert Appl (Liquid)  8R-30</v>
      </c>
      <c r="C121" s="168">
        <v>1.17</v>
      </c>
      <c r="D121" s="164" t="s">
        <v>444</v>
      </c>
      <c r="E121" s="164" t="s">
        <v>271</v>
      </c>
      <c r="F121" s="164" t="s">
        <v>25</v>
      </c>
      <c r="G121" s="164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</row>
    <row r="122" spans="1:32" x14ac:dyDescent="0.2">
      <c r="A122" s="246">
        <v>87</v>
      </c>
      <c r="B122" s="1" t="str">
        <f t="shared" si="15"/>
        <v>1.18, Fert Appl (Liquid)  8R-36</v>
      </c>
      <c r="C122" s="168">
        <v>1.18</v>
      </c>
      <c r="D122" s="164" t="s">
        <v>444</v>
      </c>
      <c r="E122" s="164" t="s">
        <v>271</v>
      </c>
      <c r="F122" s="164" t="s">
        <v>194</v>
      </c>
      <c r="G122" s="164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</row>
    <row r="123" spans="1:32" x14ac:dyDescent="0.2">
      <c r="A123" s="246">
        <v>88</v>
      </c>
      <c r="B123" s="1" t="str">
        <f t="shared" si="15"/>
        <v>1.19, Fert Appl (Liquid) 10R-30</v>
      </c>
      <c r="C123" s="168">
        <v>1.19</v>
      </c>
      <c r="D123" s="164" t="s">
        <v>444</v>
      </c>
      <c r="E123" s="164" t="s">
        <v>271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">
      <c r="A124" s="246">
        <v>308</v>
      </c>
      <c r="B124" s="1" t="str">
        <f t="shared" si="15"/>
        <v>1.2, Fert Appl (Liquid) 12R-30</v>
      </c>
      <c r="C124" s="168">
        <v>1.2</v>
      </c>
      <c r="D124" s="164" t="s">
        <v>444</v>
      </c>
      <c r="E124" s="164" t="s">
        <v>271</v>
      </c>
      <c r="F124" s="164" t="s">
        <v>6</v>
      </c>
      <c r="G124" s="164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</row>
    <row r="125" spans="1:32" x14ac:dyDescent="0.2">
      <c r="A125" s="246">
        <v>89</v>
      </c>
      <c r="B125" s="1" t="str">
        <f t="shared" si="15"/>
        <v>1.21, Fert Appl (Liquid) 10R-36</v>
      </c>
      <c r="C125" s="168">
        <v>1.21</v>
      </c>
      <c r="D125" s="164" t="s">
        <v>444</v>
      </c>
      <c r="E125" s="164" t="s">
        <v>271</v>
      </c>
      <c r="F125" s="164" t="s">
        <v>199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">
      <c r="A126" s="246">
        <v>244</v>
      </c>
      <c r="B126" s="1" t="str">
        <f t="shared" si="15"/>
        <v>1.22, Fert Appl (Liquid)  8R-36 2x1</v>
      </c>
      <c r="C126" s="168">
        <v>1.22</v>
      </c>
      <c r="D126" s="164" t="s">
        <v>444</v>
      </c>
      <c r="E126" s="164" t="s">
        <v>271</v>
      </c>
      <c r="F126" s="164" t="s">
        <v>198</v>
      </c>
      <c r="G126" s="164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</row>
    <row r="127" spans="1:32" x14ac:dyDescent="0.2">
      <c r="A127" s="246">
        <v>245</v>
      </c>
      <c r="B127" s="1" t="str">
        <f t="shared" si="15"/>
        <v>1.23, Fert Appl (Liquid) 12R-36</v>
      </c>
      <c r="C127" s="168">
        <v>1.23</v>
      </c>
      <c r="D127" s="164" t="s">
        <v>444</v>
      </c>
      <c r="E127" s="164" t="s">
        <v>271</v>
      </c>
      <c r="F127" s="164" t="s">
        <v>195</v>
      </c>
      <c r="G127" s="164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</row>
    <row r="128" spans="1:32" x14ac:dyDescent="0.2">
      <c r="A128" s="246">
        <v>100</v>
      </c>
      <c r="B128" s="1" t="str">
        <f t="shared" si="15"/>
        <v>1.24, Field Cult &amp; Inc 42'</v>
      </c>
      <c r="C128" s="168">
        <v>1.24</v>
      </c>
      <c r="D128" s="164" t="s">
        <v>444</v>
      </c>
      <c r="E128" s="164" t="s">
        <v>272</v>
      </c>
      <c r="F128" s="164" t="s">
        <v>86</v>
      </c>
      <c r="G128" s="164" t="str">
        <f t="shared" si="16"/>
        <v>Field Cult &amp; Inc 42'</v>
      </c>
      <c r="H128" s="251">
        <v>64700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695.45341623990475</v>
      </c>
      <c r="W128" s="9">
        <f t="shared" si="20"/>
        <v>6.9545341623990478</v>
      </c>
      <c r="X128" s="8">
        <f t="shared" si="21"/>
        <v>1617.5</v>
      </c>
      <c r="Y128" s="7">
        <f t="shared" si="22"/>
        <v>16.175000000000001</v>
      </c>
      <c r="Z128" s="2">
        <f t="shared" si="23"/>
        <v>19410</v>
      </c>
      <c r="AA128" s="2">
        <f t="shared" si="24"/>
        <v>4529</v>
      </c>
      <c r="AB128" s="2">
        <f t="shared" si="25"/>
        <v>42055</v>
      </c>
      <c r="AC128" s="6">
        <f t="shared" si="26"/>
        <v>3784.95</v>
      </c>
      <c r="AD128" s="6">
        <f t="shared" si="27"/>
        <v>1009.32</v>
      </c>
      <c r="AE128" s="6">
        <f t="shared" si="28"/>
        <v>9323.27</v>
      </c>
      <c r="AF128" s="5">
        <f t="shared" si="29"/>
        <v>93.232700000000008</v>
      </c>
    </row>
    <row r="129" spans="1:32" x14ac:dyDescent="0.2">
      <c r="A129" s="246">
        <v>583</v>
      </c>
      <c r="B129" s="1" t="str">
        <f t="shared" si="15"/>
        <v>1.25, Field Cult &amp; Inc 50'</v>
      </c>
      <c r="C129" s="168">
        <v>1.25</v>
      </c>
      <c r="D129" s="164" t="s">
        <v>444</v>
      </c>
      <c r="E129" s="164" t="s">
        <v>272</v>
      </c>
      <c r="F129" s="164" t="s">
        <v>15</v>
      </c>
      <c r="G129" s="164" t="str">
        <f t="shared" si="16"/>
        <v>Field Cult &amp; Inc 50'</v>
      </c>
      <c r="H129" s="251">
        <v>74900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805.09213101033799</v>
      </c>
      <c r="W129" s="9">
        <f t="shared" si="20"/>
        <v>8.0509213101033801</v>
      </c>
      <c r="X129" s="8">
        <f t="shared" si="21"/>
        <v>1872.5</v>
      </c>
      <c r="Y129" s="7">
        <f t="shared" si="22"/>
        <v>18.725000000000001</v>
      </c>
      <c r="Z129" s="2">
        <f t="shared" si="23"/>
        <v>22470</v>
      </c>
      <c r="AA129" s="2">
        <f t="shared" si="24"/>
        <v>5243</v>
      </c>
      <c r="AB129" s="2">
        <f t="shared" si="25"/>
        <v>48685</v>
      </c>
      <c r="AC129" s="6">
        <f t="shared" si="26"/>
        <v>4381.6499999999996</v>
      </c>
      <c r="AD129" s="6">
        <f t="shared" si="27"/>
        <v>1168.44</v>
      </c>
      <c r="AE129" s="6">
        <f t="shared" si="28"/>
        <v>10793.09</v>
      </c>
      <c r="AF129" s="5">
        <f t="shared" si="29"/>
        <v>107.93090000000001</v>
      </c>
    </row>
    <row r="130" spans="1:32" x14ac:dyDescent="0.2">
      <c r="A130" s="246">
        <v>98</v>
      </c>
      <c r="B130" s="1" t="str">
        <f t="shared" si="15"/>
        <v>1.26, Field Cult &amp; Inc Fld 24'</v>
      </c>
      <c r="C130" s="168">
        <v>1.26</v>
      </c>
      <c r="D130" s="164" t="s">
        <v>444</v>
      </c>
      <c r="E130" s="164" t="s">
        <v>273</v>
      </c>
      <c r="F130" s="164" t="s">
        <v>65</v>
      </c>
      <c r="G130" s="164" t="str">
        <f t="shared" si="16"/>
        <v>Field Cult &amp; Inc Fld 24'</v>
      </c>
      <c r="H130" s="251">
        <v>38000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408.45795698788839</v>
      </c>
      <c r="W130" s="9">
        <f t="shared" si="20"/>
        <v>4.0845795698788843</v>
      </c>
      <c r="X130" s="8">
        <f t="shared" si="21"/>
        <v>950</v>
      </c>
      <c r="Y130" s="7">
        <f t="shared" si="22"/>
        <v>9.5</v>
      </c>
      <c r="Z130" s="2">
        <f t="shared" si="23"/>
        <v>11400</v>
      </c>
      <c r="AA130" s="2">
        <f t="shared" si="24"/>
        <v>2660</v>
      </c>
      <c r="AB130" s="2">
        <f t="shared" si="25"/>
        <v>24700</v>
      </c>
      <c r="AC130" s="6">
        <f t="shared" si="26"/>
        <v>2223</v>
      </c>
      <c r="AD130" s="6">
        <f t="shared" si="27"/>
        <v>592.80000000000007</v>
      </c>
      <c r="AE130" s="6">
        <f t="shared" si="28"/>
        <v>5475.8</v>
      </c>
      <c r="AF130" s="5">
        <f t="shared" si="29"/>
        <v>54.758000000000003</v>
      </c>
    </row>
    <row r="131" spans="1:32" x14ac:dyDescent="0.2">
      <c r="A131" s="246">
        <v>99</v>
      </c>
      <c r="B131" s="1" t="str">
        <f t="shared" si="15"/>
        <v>1.27, Field Cult &amp; Inc Fld 32'</v>
      </c>
      <c r="C131" s="168">
        <v>1.27</v>
      </c>
      <c r="D131" s="164" t="s">
        <v>444</v>
      </c>
      <c r="E131" s="164" t="s">
        <v>273</v>
      </c>
      <c r="F131" s="164" t="s">
        <v>43</v>
      </c>
      <c r="G131" s="164" t="str">
        <f t="shared" si="16"/>
        <v>Field Cult &amp; Inc Fld 32'</v>
      </c>
      <c r="H131" s="251">
        <v>45000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483.70021222249943</v>
      </c>
      <c r="W131" s="9">
        <f t="shared" si="20"/>
        <v>4.8370021222249946</v>
      </c>
      <c r="X131" s="8">
        <f t="shared" si="21"/>
        <v>1125</v>
      </c>
      <c r="Y131" s="7">
        <f t="shared" si="22"/>
        <v>11.25</v>
      </c>
      <c r="Z131" s="2">
        <f t="shared" si="23"/>
        <v>13500</v>
      </c>
      <c r="AA131" s="2">
        <f t="shared" si="24"/>
        <v>3150</v>
      </c>
      <c r="AB131" s="2">
        <f t="shared" si="25"/>
        <v>29250</v>
      </c>
      <c r="AC131" s="6">
        <f t="shared" si="26"/>
        <v>2632.5</v>
      </c>
      <c r="AD131" s="6">
        <f t="shared" si="27"/>
        <v>702</v>
      </c>
      <c r="AE131" s="6">
        <f t="shared" si="28"/>
        <v>6484.5</v>
      </c>
      <c r="AF131" s="5">
        <f t="shared" si="29"/>
        <v>64.844999999999999</v>
      </c>
    </row>
    <row r="132" spans="1:32" x14ac:dyDescent="0.2">
      <c r="A132" s="246">
        <v>97</v>
      </c>
      <c r="B132" s="1" t="str">
        <f t="shared" si="15"/>
        <v>1.28, Field Cult &amp; Inc Rdg 12'</v>
      </c>
      <c r="C132" s="168">
        <v>1.28</v>
      </c>
      <c r="D132" s="164" t="s">
        <v>444</v>
      </c>
      <c r="E132" s="164" t="s">
        <v>274</v>
      </c>
      <c r="F132" s="164" t="s">
        <v>11</v>
      </c>
      <c r="G132" s="164" t="str">
        <f t="shared" si="16"/>
        <v>Field Cult &amp; Inc Rdg 12'</v>
      </c>
      <c r="H132" s="251">
        <v>18000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193.48008488899978</v>
      </c>
      <c r="W132" s="9">
        <f t="shared" si="20"/>
        <v>1.9348008488899979</v>
      </c>
      <c r="X132" s="8">
        <f t="shared" si="21"/>
        <v>450</v>
      </c>
      <c r="Y132" s="7">
        <f t="shared" si="22"/>
        <v>4.5</v>
      </c>
      <c r="Z132" s="2">
        <f t="shared" si="23"/>
        <v>5400</v>
      </c>
      <c r="AA132" s="2">
        <f t="shared" si="24"/>
        <v>1260</v>
      </c>
      <c r="AB132" s="2">
        <f t="shared" si="25"/>
        <v>11700</v>
      </c>
      <c r="AC132" s="6">
        <f t="shared" si="26"/>
        <v>1053</v>
      </c>
      <c r="AD132" s="6">
        <f t="shared" si="27"/>
        <v>280.8</v>
      </c>
      <c r="AE132" s="6">
        <f t="shared" si="28"/>
        <v>2593.8000000000002</v>
      </c>
      <c r="AF132" s="5">
        <f t="shared" si="29"/>
        <v>25.938000000000002</v>
      </c>
    </row>
    <row r="133" spans="1:32" x14ac:dyDescent="0.2">
      <c r="A133" s="246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444</v>
      </c>
      <c r="E133" s="164" t="s">
        <v>275</v>
      </c>
      <c r="F133" s="164" t="s">
        <v>65</v>
      </c>
      <c r="G133" s="164" t="str">
        <f t="shared" ref="G133:G196" si="31">CONCATENATE(E133,F133)</f>
        <v>Field Cultivate Fld 24'</v>
      </c>
      <c r="H133" s="251">
        <v>25300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271.94700820509411</v>
      </c>
      <c r="W133" s="9">
        <f t="shared" ref="W133:W196" si="35">V133/P133</f>
        <v>2.719470082050941</v>
      </c>
      <c r="X133" s="8">
        <f t="shared" ref="X133:X196" si="36">(H133*N133/100)/O133</f>
        <v>632.5</v>
      </c>
      <c r="Y133" s="7">
        <f t="shared" ref="Y133:Y196" si="37">X133/P133</f>
        <v>6.3250000000000002</v>
      </c>
      <c r="Z133" s="2">
        <f t="shared" ref="Z133:Z196" si="38">H133*M133/100</f>
        <v>7590</v>
      </c>
      <c r="AA133" s="2">
        <f t="shared" ref="AA133:AA196" si="39">(H133-Z133)/O133</f>
        <v>1771</v>
      </c>
      <c r="AB133" s="2">
        <f t="shared" ref="AB133:AB196" si="40">(Z133+H133)/2</f>
        <v>16445</v>
      </c>
      <c r="AC133" s="6">
        <f t="shared" ref="AC133:AC196" si="41">AB133*intir</f>
        <v>1480.05</v>
      </c>
      <c r="AD133" s="6">
        <f t="shared" ref="AD133:AD196" si="42">AB133*itr</f>
        <v>394.68</v>
      </c>
      <c r="AE133" s="6">
        <f t="shared" ref="AE133:AE196" si="43">AA133+AC133+AD133</f>
        <v>3645.73</v>
      </c>
      <c r="AF133" s="5">
        <f t="shared" ref="AF133:AF196" si="44">AE133/P133</f>
        <v>36.457300000000004</v>
      </c>
    </row>
    <row r="134" spans="1:32" x14ac:dyDescent="0.2">
      <c r="A134" s="246">
        <v>103</v>
      </c>
      <c r="B134" s="1" t="str">
        <f t="shared" si="30"/>
        <v>1.3, Field Cultivate Fld 32'</v>
      </c>
      <c r="C134" s="168">
        <v>1.3</v>
      </c>
      <c r="D134" s="164" t="s">
        <v>444</v>
      </c>
      <c r="E134" s="164" t="s">
        <v>275</v>
      </c>
      <c r="F134" s="164" t="s">
        <v>43</v>
      </c>
      <c r="G134" s="164" t="str">
        <f t="shared" si="31"/>
        <v>Field Cultivate Fld 32'</v>
      </c>
      <c r="H134" s="251">
        <v>39600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425.65618675579952</v>
      </c>
      <c r="W134" s="9">
        <f t="shared" si="35"/>
        <v>4.2565618675579948</v>
      </c>
      <c r="X134" s="8">
        <f t="shared" si="36"/>
        <v>990</v>
      </c>
      <c r="Y134" s="7">
        <f t="shared" si="37"/>
        <v>9.9</v>
      </c>
      <c r="Z134" s="2">
        <f t="shared" si="38"/>
        <v>11880</v>
      </c>
      <c r="AA134" s="2">
        <f t="shared" si="39"/>
        <v>2772</v>
      </c>
      <c r="AB134" s="2">
        <f t="shared" si="40"/>
        <v>25740</v>
      </c>
      <c r="AC134" s="6">
        <f t="shared" si="41"/>
        <v>2316.6</v>
      </c>
      <c r="AD134" s="6">
        <f t="shared" si="42"/>
        <v>617.76</v>
      </c>
      <c r="AE134" s="6">
        <f t="shared" si="43"/>
        <v>5706.3600000000006</v>
      </c>
      <c r="AF134" s="5">
        <f t="shared" si="44"/>
        <v>57.063600000000008</v>
      </c>
    </row>
    <row r="135" spans="1:32" x14ac:dyDescent="0.2">
      <c r="A135" s="246">
        <v>104</v>
      </c>
      <c r="B135" s="1" t="str">
        <f t="shared" si="30"/>
        <v>1.31, Field Cultivate Fld 42'</v>
      </c>
      <c r="C135" s="168">
        <v>1.31</v>
      </c>
      <c r="D135" s="164" t="s">
        <v>444</v>
      </c>
      <c r="E135" s="164" t="s">
        <v>275</v>
      </c>
      <c r="F135" s="164" t="s">
        <v>86</v>
      </c>
      <c r="G135" s="164" t="str">
        <f t="shared" si="31"/>
        <v>Field Cultivate Fld 42'</v>
      </c>
      <c r="H135" s="251">
        <v>56900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611.61204612133827</v>
      </c>
      <c r="W135" s="9">
        <f t="shared" si="35"/>
        <v>6.1161204612133826</v>
      </c>
      <c r="X135" s="8">
        <f t="shared" si="36"/>
        <v>1422.5</v>
      </c>
      <c r="Y135" s="7">
        <f t="shared" si="37"/>
        <v>14.225</v>
      </c>
      <c r="Z135" s="2">
        <f t="shared" si="38"/>
        <v>17070</v>
      </c>
      <c r="AA135" s="2">
        <f t="shared" si="39"/>
        <v>3983</v>
      </c>
      <c r="AB135" s="2">
        <f t="shared" si="40"/>
        <v>36985</v>
      </c>
      <c r="AC135" s="6">
        <f t="shared" si="41"/>
        <v>3328.65</v>
      </c>
      <c r="AD135" s="6">
        <f t="shared" si="42"/>
        <v>887.64</v>
      </c>
      <c r="AE135" s="6">
        <f t="shared" si="43"/>
        <v>8199.2899999999991</v>
      </c>
      <c r="AF135" s="5">
        <f t="shared" si="44"/>
        <v>81.992899999999992</v>
      </c>
    </row>
    <row r="136" spans="1:32" x14ac:dyDescent="0.2">
      <c r="A136" s="246">
        <v>215</v>
      </c>
      <c r="B136" s="1" t="str">
        <f t="shared" si="30"/>
        <v>1.32, Field Cultivate Fld 50'</v>
      </c>
      <c r="C136" s="168">
        <v>1.32</v>
      </c>
      <c r="D136" s="164" t="s">
        <v>444</v>
      </c>
      <c r="E136" s="164" t="s">
        <v>275</v>
      </c>
      <c r="F136" s="164" t="s">
        <v>15</v>
      </c>
      <c r="G136" s="164" t="str">
        <f t="shared" si="31"/>
        <v>Field Cultivate Fld 50'</v>
      </c>
      <c r="H136" s="251">
        <v>65300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701.90275240287144</v>
      </c>
      <c r="W136" s="9">
        <f t="shared" si="35"/>
        <v>7.0190275240287141</v>
      </c>
      <c r="X136" s="8">
        <f t="shared" si="36"/>
        <v>1632.5</v>
      </c>
      <c r="Y136" s="7">
        <f t="shared" si="37"/>
        <v>16.324999999999999</v>
      </c>
      <c r="Z136" s="2">
        <f t="shared" si="38"/>
        <v>19590</v>
      </c>
      <c r="AA136" s="2">
        <f t="shared" si="39"/>
        <v>4571</v>
      </c>
      <c r="AB136" s="2">
        <f t="shared" si="40"/>
        <v>42445</v>
      </c>
      <c r="AC136" s="6">
        <f t="shared" si="41"/>
        <v>3820.0499999999997</v>
      </c>
      <c r="AD136" s="6">
        <f t="shared" si="42"/>
        <v>1018.6800000000001</v>
      </c>
      <c r="AE136" s="6">
        <f t="shared" si="43"/>
        <v>9409.73</v>
      </c>
      <c r="AF136" s="5">
        <f t="shared" si="44"/>
        <v>94.09729999999999</v>
      </c>
    </row>
    <row r="137" spans="1:32" x14ac:dyDescent="0.2">
      <c r="A137" s="246">
        <v>101</v>
      </c>
      <c r="B137" s="1" t="str">
        <f t="shared" si="30"/>
        <v>1.33, Field Cultivate Rdg 12'</v>
      </c>
      <c r="C137" s="168">
        <v>1.33</v>
      </c>
      <c r="D137" s="164" t="s">
        <v>444</v>
      </c>
      <c r="E137" s="164" t="s">
        <v>276</v>
      </c>
      <c r="F137" s="164" t="s">
        <v>11</v>
      </c>
      <c r="G137" s="164" t="str">
        <f t="shared" si="31"/>
        <v>Field Cultivate Rdg 12'</v>
      </c>
      <c r="H137" s="251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</row>
    <row r="138" spans="1:32" x14ac:dyDescent="0.2">
      <c r="A138" s="246">
        <v>556</v>
      </c>
      <c r="B138" s="1" t="str">
        <f t="shared" si="30"/>
        <v>1.34, Grain Drill  8'</v>
      </c>
      <c r="C138" s="168">
        <v>1.34</v>
      </c>
      <c r="D138" s="164" t="s">
        <v>444</v>
      </c>
      <c r="E138" s="164" t="s">
        <v>277</v>
      </c>
      <c r="F138" s="164" t="s">
        <v>82</v>
      </c>
      <c r="G138" s="164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 x14ac:dyDescent="0.2">
      <c r="A139" s="246">
        <v>558</v>
      </c>
      <c r="B139" s="1" t="str">
        <f t="shared" si="30"/>
        <v>1.35, Grain Drill 10'</v>
      </c>
      <c r="C139" s="168">
        <v>1.35</v>
      </c>
      <c r="D139" s="164" t="s">
        <v>444</v>
      </c>
      <c r="E139" s="164" t="s">
        <v>277</v>
      </c>
      <c r="F139" s="164" t="s">
        <v>66</v>
      </c>
      <c r="G139" s="164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</row>
    <row r="140" spans="1:32" x14ac:dyDescent="0.2">
      <c r="A140" s="246">
        <v>106</v>
      </c>
      <c r="B140" s="1" t="str">
        <f t="shared" si="30"/>
        <v>1.36, Grain Drill 12'</v>
      </c>
      <c r="C140" s="168">
        <v>1.36</v>
      </c>
      <c r="D140" s="164" t="s">
        <v>444</v>
      </c>
      <c r="E140" s="164" t="s">
        <v>277</v>
      </c>
      <c r="F140" s="164" t="s">
        <v>11</v>
      </c>
      <c r="G140" s="164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</row>
    <row r="141" spans="1:32" x14ac:dyDescent="0.2">
      <c r="A141" s="246">
        <v>208</v>
      </c>
      <c r="B141" s="1" t="str">
        <f t="shared" si="30"/>
        <v>1.37, Grain Drill 15'</v>
      </c>
      <c r="C141" s="168">
        <v>1.37</v>
      </c>
      <c r="D141" s="164" t="s">
        <v>444</v>
      </c>
      <c r="E141" s="164" t="s">
        <v>277</v>
      </c>
      <c r="F141" s="164" t="s">
        <v>10</v>
      </c>
      <c r="G141" s="164" t="str">
        <f t="shared" si="31"/>
        <v>Grain Drill 15'</v>
      </c>
      <c r="H141" s="30">
        <v>32700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620.06794333631933</v>
      </c>
      <c r="W141" s="9">
        <f t="shared" si="35"/>
        <v>4.1337862889087953</v>
      </c>
      <c r="X141" s="8">
        <f t="shared" si="36"/>
        <v>1839.375</v>
      </c>
      <c r="Y141" s="7">
        <f t="shared" si="37"/>
        <v>12.262499999999999</v>
      </c>
      <c r="Z141" s="2">
        <f t="shared" si="38"/>
        <v>14715</v>
      </c>
      <c r="AA141" s="2">
        <f t="shared" si="39"/>
        <v>2248.125</v>
      </c>
      <c r="AB141" s="2">
        <f t="shared" si="40"/>
        <v>23707.5</v>
      </c>
      <c r="AC141" s="6">
        <f t="shared" si="41"/>
        <v>2133.6749999999997</v>
      </c>
      <c r="AD141" s="6">
        <f t="shared" si="42"/>
        <v>568.98</v>
      </c>
      <c r="AE141" s="6">
        <f t="shared" si="43"/>
        <v>4950.7799999999988</v>
      </c>
      <c r="AF141" s="5">
        <f t="shared" si="44"/>
        <v>33.005199999999995</v>
      </c>
    </row>
    <row r="142" spans="1:32" x14ac:dyDescent="0.2">
      <c r="A142" s="246">
        <v>107</v>
      </c>
      <c r="B142" s="1" t="str">
        <f t="shared" si="30"/>
        <v>1.38, Grain Drill 20'</v>
      </c>
      <c r="C142" s="168">
        <v>1.38</v>
      </c>
      <c r="D142" s="164" t="s">
        <v>444</v>
      </c>
      <c r="E142" s="164" t="s">
        <v>277</v>
      </c>
      <c r="F142" s="164" t="s">
        <v>8</v>
      </c>
      <c r="G142" s="164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</row>
    <row r="143" spans="1:32" x14ac:dyDescent="0.2">
      <c r="A143" s="246">
        <v>209</v>
      </c>
      <c r="B143" s="1" t="str">
        <f t="shared" si="30"/>
        <v>1.39, Grain Drill 24'</v>
      </c>
      <c r="C143" s="168">
        <v>1.39</v>
      </c>
      <c r="D143" s="164" t="s">
        <v>444</v>
      </c>
      <c r="E143" s="164" t="s">
        <v>277</v>
      </c>
      <c r="F143" s="164" t="s">
        <v>65</v>
      </c>
      <c r="G143" s="164" t="str">
        <f t="shared" si="31"/>
        <v>Grain Drill 24'</v>
      </c>
      <c r="H143" s="30">
        <v>58600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1111.1920941745661</v>
      </c>
      <c r="W143" s="9">
        <f t="shared" si="35"/>
        <v>7.4079472944971076</v>
      </c>
      <c r="X143" s="8">
        <f t="shared" si="36"/>
        <v>3296.25</v>
      </c>
      <c r="Y143" s="7">
        <f t="shared" si="37"/>
        <v>21.975000000000001</v>
      </c>
      <c r="Z143" s="2">
        <f t="shared" si="38"/>
        <v>26370</v>
      </c>
      <c r="AA143" s="2">
        <f t="shared" si="39"/>
        <v>4028.75</v>
      </c>
      <c r="AB143" s="2">
        <f t="shared" si="40"/>
        <v>42485</v>
      </c>
      <c r="AC143" s="6">
        <f t="shared" si="41"/>
        <v>3823.6499999999996</v>
      </c>
      <c r="AD143" s="6">
        <f t="shared" si="42"/>
        <v>1019.64</v>
      </c>
      <c r="AE143" s="6">
        <f t="shared" si="43"/>
        <v>8872.0399999999991</v>
      </c>
      <c r="AF143" s="5">
        <f t="shared" si="44"/>
        <v>59.14693333333333</v>
      </c>
    </row>
    <row r="144" spans="1:32" x14ac:dyDescent="0.2">
      <c r="A144" s="246">
        <v>108</v>
      </c>
      <c r="B144" s="1" t="str">
        <f t="shared" si="30"/>
        <v>1.4, Grain Drill 30'</v>
      </c>
      <c r="C144" s="168">
        <v>1.4</v>
      </c>
      <c r="D144" s="164" t="s">
        <v>444</v>
      </c>
      <c r="E144" s="164" t="s">
        <v>277</v>
      </c>
      <c r="F144" s="164" t="s">
        <v>44</v>
      </c>
      <c r="G144" s="164" t="str">
        <f t="shared" si="31"/>
        <v>Grain Drill 30'</v>
      </c>
      <c r="H144" s="30">
        <v>65300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1238.23965443002</v>
      </c>
      <c r="W144" s="9">
        <f t="shared" si="35"/>
        <v>8.2549310295334664</v>
      </c>
      <c r="X144" s="8">
        <f t="shared" si="36"/>
        <v>3673.125</v>
      </c>
      <c r="Y144" s="7">
        <f t="shared" si="37"/>
        <v>24.487500000000001</v>
      </c>
      <c r="Z144" s="2">
        <f t="shared" si="38"/>
        <v>29385</v>
      </c>
      <c r="AA144" s="2">
        <f t="shared" si="39"/>
        <v>4489.375</v>
      </c>
      <c r="AB144" s="2">
        <f t="shared" si="40"/>
        <v>47342.5</v>
      </c>
      <c r="AC144" s="6">
        <f t="shared" si="41"/>
        <v>4260.8249999999998</v>
      </c>
      <c r="AD144" s="6">
        <f t="shared" si="42"/>
        <v>1136.22</v>
      </c>
      <c r="AE144" s="6">
        <f t="shared" si="43"/>
        <v>9886.42</v>
      </c>
      <c r="AF144" s="5">
        <f t="shared" si="44"/>
        <v>65.909466666666674</v>
      </c>
    </row>
    <row r="145" spans="1:32" x14ac:dyDescent="0.2">
      <c r="A145" s="246">
        <v>560</v>
      </c>
      <c r="B145" s="1" t="str">
        <f t="shared" si="30"/>
        <v>1.41, Grain Drill 35'</v>
      </c>
      <c r="C145" s="168">
        <v>1.41</v>
      </c>
      <c r="D145" s="164" t="s">
        <v>444</v>
      </c>
      <c r="E145" s="164" t="s">
        <v>277</v>
      </c>
      <c r="F145" s="164" t="s">
        <v>81</v>
      </c>
      <c r="G145" s="164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</row>
    <row r="146" spans="1:32" x14ac:dyDescent="0.2">
      <c r="A146" s="246">
        <v>557</v>
      </c>
      <c r="B146" s="1" t="str">
        <f t="shared" si="30"/>
        <v>1.42, Grain Drill &amp; Pre  8'</v>
      </c>
      <c r="C146" s="168">
        <v>1.42</v>
      </c>
      <c r="D146" s="164" t="s">
        <v>444</v>
      </c>
      <c r="E146" s="164" t="s">
        <v>278</v>
      </c>
      <c r="F146" s="164" t="s">
        <v>82</v>
      </c>
      <c r="G146" s="164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 x14ac:dyDescent="0.2">
      <c r="A147" s="246">
        <v>559</v>
      </c>
      <c r="B147" s="1" t="str">
        <f t="shared" si="30"/>
        <v>1.43, Grain Drill &amp; Pre 10'</v>
      </c>
      <c r="C147" s="168">
        <v>1.43</v>
      </c>
      <c r="D147" s="164" t="s">
        <v>444</v>
      </c>
      <c r="E147" s="164" t="s">
        <v>278</v>
      </c>
      <c r="F147" s="164" t="s">
        <v>66</v>
      </c>
      <c r="G147" s="164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</row>
    <row r="148" spans="1:32" x14ac:dyDescent="0.2">
      <c r="A148" s="246">
        <v>396</v>
      </c>
      <c r="B148" s="1" t="str">
        <f t="shared" si="30"/>
        <v>1.44, Grain Drill &amp; Pre 12'</v>
      </c>
      <c r="C148" s="168">
        <v>1.44</v>
      </c>
      <c r="D148" s="164" t="s">
        <v>444</v>
      </c>
      <c r="E148" s="164" t="s">
        <v>278</v>
      </c>
      <c r="F148" s="164" t="s">
        <v>11</v>
      </c>
      <c r="G148" s="164" t="str">
        <f t="shared" si="31"/>
        <v>Grain Drill &amp; Pre 12'</v>
      </c>
      <c r="H148" s="30">
        <v>32200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610.5867821232257</v>
      </c>
      <c r="W148" s="9">
        <f t="shared" si="35"/>
        <v>4.0705785474881715</v>
      </c>
      <c r="X148" s="8">
        <f t="shared" si="36"/>
        <v>1811.25</v>
      </c>
      <c r="Y148" s="7">
        <f t="shared" si="37"/>
        <v>12.074999999999999</v>
      </c>
      <c r="Z148" s="2">
        <f t="shared" si="38"/>
        <v>14490</v>
      </c>
      <c r="AA148" s="2">
        <f t="shared" si="39"/>
        <v>2213.75</v>
      </c>
      <c r="AB148" s="2">
        <f t="shared" si="40"/>
        <v>23345</v>
      </c>
      <c r="AC148" s="6">
        <f t="shared" si="41"/>
        <v>2101.0499999999997</v>
      </c>
      <c r="AD148" s="6">
        <f t="shared" si="42"/>
        <v>560.28</v>
      </c>
      <c r="AE148" s="6">
        <f t="shared" si="43"/>
        <v>4875.079999999999</v>
      </c>
      <c r="AF148" s="5">
        <f t="shared" si="44"/>
        <v>32.50053333333333</v>
      </c>
    </row>
    <row r="149" spans="1:32" x14ac:dyDescent="0.2">
      <c r="A149" s="246">
        <v>397</v>
      </c>
      <c r="B149" s="1" t="str">
        <f t="shared" si="30"/>
        <v>1.45, Grain Drill &amp; Pre 15'</v>
      </c>
      <c r="C149" s="168">
        <v>1.45</v>
      </c>
      <c r="D149" s="164" t="s">
        <v>444</v>
      </c>
      <c r="E149" s="164" t="s">
        <v>278</v>
      </c>
      <c r="F149" s="164" t="s">
        <v>10</v>
      </c>
      <c r="G149" s="164" t="str">
        <f t="shared" si="31"/>
        <v>Grain Drill &amp; Pre 15'</v>
      </c>
      <c r="H149" s="30">
        <v>38100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722.46448443772988</v>
      </c>
      <c r="W149" s="9">
        <f t="shared" si="35"/>
        <v>4.8164298962515328</v>
      </c>
      <c r="X149" s="8">
        <f t="shared" si="36"/>
        <v>2143.125</v>
      </c>
      <c r="Y149" s="7">
        <f t="shared" si="37"/>
        <v>14.2875</v>
      </c>
      <c r="Z149" s="2">
        <f t="shared" si="38"/>
        <v>17145</v>
      </c>
      <c r="AA149" s="2">
        <f t="shared" si="39"/>
        <v>2619.375</v>
      </c>
      <c r="AB149" s="2">
        <f t="shared" si="40"/>
        <v>27622.5</v>
      </c>
      <c r="AC149" s="6">
        <f t="shared" si="41"/>
        <v>2486.0250000000001</v>
      </c>
      <c r="AD149" s="6">
        <f t="shared" si="42"/>
        <v>662.94</v>
      </c>
      <c r="AE149" s="6">
        <f t="shared" si="43"/>
        <v>5768.34</v>
      </c>
      <c r="AF149" s="5">
        <f t="shared" si="44"/>
        <v>38.455600000000004</v>
      </c>
    </row>
    <row r="150" spans="1:32" x14ac:dyDescent="0.2">
      <c r="A150" s="246">
        <v>398</v>
      </c>
      <c r="B150" s="1" t="str">
        <f t="shared" si="30"/>
        <v>1.46, Grain Drill &amp; Pre 20'</v>
      </c>
      <c r="C150" s="168">
        <v>1.46</v>
      </c>
      <c r="D150" s="164" t="s">
        <v>444</v>
      </c>
      <c r="E150" s="164" t="s">
        <v>278</v>
      </c>
      <c r="F150" s="164" t="s">
        <v>8</v>
      </c>
      <c r="G150" s="164" t="str">
        <f t="shared" si="31"/>
        <v>Grain Drill &amp; Pre 20'</v>
      </c>
      <c r="H150" s="30">
        <v>443000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8400.3088348009023</v>
      </c>
      <c r="W150" s="9">
        <f t="shared" si="35"/>
        <v>56.002058898672679</v>
      </c>
      <c r="X150" s="8">
        <f t="shared" si="36"/>
        <v>24918.75</v>
      </c>
      <c r="Y150" s="7">
        <f t="shared" si="37"/>
        <v>166.125</v>
      </c>
      <c r="Z150" s="2">
        <f t="shared" si="38"/>
        <v>199350</v>
      </c>
      <c r="AA150" s="2">
        <f t="shared" si="39"/>
        <v>30456.25</v>
      </c>
      <c r="AB150" s="2">
        <f t="shared" si="40"/>
        <v>321175</v>
      </c>
      <c r="AC150" s="6">
        <f t="shared" si="41"/>
        <v>28905.75</v>
      </c>
      <c r="AD150" s="6">
        <f t="shared" si="42"/>
        <v>7708.2</v>
      </c>
      <c r="AE150" s="6">
        <f t="shared" si="43"/>
        <v>67070.2</v>
      </c>
      <c r="AF150" s="5">
        <f t="shared" si="44"/>
        <v>447.13466666666665</v>
      </c>
    </row>
    <row r="151" spans="1:32" x14ac:dyDescent="0.2">
      <c r="A151" s="246">
        <v>399</v>
      </c>
      <c r="B151" s="1" t="str">
        <f t="shared" si="30"/>
        <v>1.47, Grain Drill &amp; Pre 24'</v>
      </c>
      <c r="C151" s="168">
        <v>1.47</v>
      </c>
      <c r="D151" s="164" t="s">
        <v>444</v>
      </c>
      <c r="E151" s="164" t="s">
        <v>278</v>
      </c>
      <c r="F151" s="164" t="s">
        <v>65</v>
      </c>
      <c r="G151" s="164" t="str">
        <f t="shared" si="31"/>
        <v>Grain Drill &amp; Pre 24'</v>
      </c>
      <c r="H151" s="30">
        <v>64000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1213.5886352759767</v>
      </c>
      <c r="W151" s="9">
        <f t="shared" si="35"/>
        <v>8.0905909018398443</v>
      </c>
      <c r="X151" s="8">
        <f t="shared" si="36"/>
        <v>3600</v>
      </c>
      <c r="Y151" s="7">
        <f t="shared" si="37"/>
        <v>24</v>
      </c>
      <c r="Z151" s="2">
        <f t="shared" si="38"/>
        <v>28800</v>
      </c>
      <c r="AA151" s="2">
        <f t="shared" si="39"/>
        <v>4400</v>
      </c>
      <c r="AB151" s="2">
        <f t="shared" si="40"/>
        <v>46400</v>
      </c>
      <c r="AC151" s="6">
        <f t="shared" si="41"/>
        <v>4176</v>
      </c>
      <c r="AD151" s="6">
        <f t="shared" si="42"/>
        <v>1113.6000000000001</v>
      </c>
      <c r="AE151" s="6">
        <f t="shared" si="43"/>
        <v>9689.6</v>
      </c>
      <c r="AF151" s="5">
        <f t="shared" si="44"/>
        <v>64.597333333333339</v>
      </c>
    </row>
    <row r="152" spans="1:32" x14ac:dyDescent="0.2">
      <c r="A152" s="246">
        <v>400</v>
      </c>
      <c r="B152" s="1" t="str">
        <f t="shared" si="30"/>
        <v>1.48, Grain Drill &amp; Pre 30'</v>
      </c>
      <c r="C152" s="168">
        <v>1.48</v>
      </c>
      <c r="D152" s="164" t="s">
        <v>444</v>
      </c>
      <c r="E152" s="164" t="s">
        <v>278</v>
      </c>
      <c r="F152" s="164" t="s">
        <v>44</v>
      </c>
      <c r="G152" s="164" t="str">
        <f t="shared" si="31"/>
        <v>Grain Drill &amp; Pre 30'</v>
      </c>
      <c r="H152" s="30">
        <v>70700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1340.6361955314305</v>
      </c>
      <c r="W152" s="9">
        <f t="shared" si="35"/>
        <v>8.937574636876203</v>
      </c>
      <c r="X152" s="8">
        <f t="shared" si="36"/>
        <v>3976.875</v>
      </c>
      <c r="Y152" s="7">
        <f t="shared" si="37"/>
        <v>26.512499999999999</v>
      </c>
      <c r="Z152" s="2">
        <f t="shared" si="38"/>
        <v>31815</v>
      </c>
      <c r="AA152" s="2">
        <f t="shared" si="39"/>
        <v>4860.625</v>
      </c>
      <c r="AB152" s="2">
        <f t="shared" si="40"/>
        <v>51257.5</v>
      </c>
      <c r="AC152" s="6">
        <f t="shared" si="41"/>
        <v>4613.1750000000002</v>
      </c>
      <c r="AD152" s="6">
        <f t="shared" si="42"/>
        <v>1230.18</v>
      </c>
      <c r="AE152" s="6">
        <f t="shared" si="43"/>
        <v>10703.98</v>
      </c>
      <c r="AF152" s="5">
        <f t="shared" si="44"/>
        <v>71.359866666666662</v>
      </c>
    </row>
    <row r="153" spans="1:32" x14ac:dyDescent="0.2">
      <c r="A153" s="246">
        <v>561</v>
      </c>
      <c r="B153" s="1" t="str">
        <f t="shared" si="30"/>
        <v>1.49, Grain Drill &amp; Pre 35'</v>
      </c>
      <c r="C153" s="168">
        <v>1.49</v>
      </c>
      <c r="D153" s="164" t="s">
        <v>444</v>
      </c>
      <c r="E153" s="164" t="s">
        <v>278</v>
      </c>
      <c r="F153" s="164" t="s">
        <v>81</v>
      </c>
      <c r="G153" s="164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</row>
    <row r="154" spans="1:32" x14ac:dyDescent="0.2">
      <c r="A154" s="246">
        <v>711</v>
      </c>
      <c r="B154" s="1" t="str">
        <f t="shared" si="30"/>
        <v>1.5, Grain Drill &amp; Pre T 8R-36</v>
      </c>
      <c r="C154" s="168">
        <v>1.5</v>
      </c>
      <c r="D154" s="164" t="s">
        <v>444</v>
      </c>
      <c r="E154" s="164" t="s">
        <v>279</v>
      </c>
      <c r="F154" s="164" t="s">
        <v>200</v>
      </c>
      <c r="G154" s="164" t="str">
        <f t="shared" si="31"/>
        <v>Grain Drill &amp; Pre T 8R-36</v>
      </c>
      <c r="H154" s="252">
        <v>50500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957.59728252245031</v>
      </c>
      <c r="W154" s="9">
        <f t="shared" si="35"/>
        <v>6.3839818834830018</v>
      </c>
      <c r="X154" s="8">
        <f t="shared" si="36"/>
        <v>2840.625</v>
      </c>
      <c r="Y154" s="7">
        <f t="shared" si="37"/>
        <v>18.9375</v>
      </c>
      <c r="Z154" s="2">
        <f t="shared" si="38"/>
        <v>22725</v>
      </c>
      <c r="AA154" s="2">
        <f t="shared" si="39"/>
        <v>3471.875</v>
      </c>
      <c r="AB154" s="2">
        <f t="shared" si="40"/>
        <v>36612.5</v>
      </c>
      <c r="AC154" s="6">
        <f t="shared" si="41"/>
        <v>3295.125</v>
      </c>
      <c r="AD154" s="6">
        <f t="shared" si="42"/>
        <v>878.7</v>
      </c>
      <c r="AE154" s="6">
        <f t="shared" si="43"/>
        <v>7645.7</v>
      </c>
      <c r="AF154" s="5">
        <f t="shared" si="44"/>
        <v>50.971333333333334</v>
      </c>
    </row>
    <row r="155" spans="1:32" x14ac:dyDescent="0.2">
      <c r="A155" s="246">
        <v>186</v>
      </c>
      <c r="B155" s="1" t="str">
        <f t="shared" si="30"/>
        <v>1.51, Harrow -  Rigid 21'</v>
      </c>
      <c r="C155" s="168">
        <v>1.51</v>
      </c>
      <c r="D155" s="164" t="s">
        <v>444</v>
      </c>
      <c r="E155" s="164" t="s">
        <v>280</v>
      </c>
      <c r="F155" s="164" t="s">
        <v>39</v>
      </c>
      <c r="G155" s="164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</row>
    <row r="156" spans="1:32" x14ac:dyDescent="0.2">
      <c r="A156" s="246">
        <v>739</v>
      </c>
      <c r="B156" s="1" t="str">
        <f t="shared" si="30"/>
        <v>1.52, Harrow - Folding 16'</v>
      </c>
      <c r="C156" s="168">
        <v>1.52</v>
      </c>
      <c r="D156" s="164" t="s">
        <v>444</v>
      </c>
      <c r="E156" s="164" t="s">
        <v>281</v>
      </c>
      <c r="F156" s="164" t="s">
        <v>80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">
      <c r="A157" s="246">
        <v>740</v>
      </c>
      <c r="B157" s="1" t="str">
        <f t="shared" si="30"/>
        <v>1.53, Harrow - Folding 24'</v>
      </c>
      <c r="C157" s="168">
        <v>1.53</v>
      </c>
      <c r="D157" s="164" t="s">
        <v>444</v>
      </c>
      <c r="E157" s="164" t="s">
        <v>281</v>
      </c>
      <c r="F157" s="164" t="s">
        <v>65</v>
      </c>
      <c r="G157" s="164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</row>
    <row r="158" spans="1:32" x14ac:dyDescent="0.2">
      <c r="A158" s="246">
        <v>566</v>
      </c>
      <c r="B158" s="1" t="str">
        <f t="shared" si="30"/>
        <v>1.54, Harrow - Folding 30'</v>
      </c>
      <c r="C158" s="168">
        <v>1.54</v>
      </c>
      <c r="D158" s="164" t="s">
        <v>444</v>
      </c>
      <c r="E158" s="164" t="s">
        <v>281</v>
      </c>
      <c r="F158" s="164" t="s">
        <v>44</v>
      </c>
      <c r="G158" s="16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 x14ac:dyDescent="0.2">
      <c r="A159" s="246">
        <v>210</v>
      </c>
      <c r="B159" s="1" t="str">
        <f t="shared" si="30"/>
        <v>1.55, Harrow - Folding 40'</v>
      </c>
      <c r="C159" s="168">
        <v>1.55</v>
      </c>
      <c r="D159" s="164" t="s">
        <v>444</v>
      </c>
      <c r="E159" s="164" t="s">
        <v>281</v>
      </c>
      <c r="F159" s="164" t="s">
        <v>16</v>
      </c>
      <c r="G159" s="164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</row>
    <row r="160" spans="1:32" x14ac:dyDescent="0.2">
      <c r="A160" s="246">
        <v>741</v>
      </c>
      <c r="B160" s="1" t="str">
        <f t="shared" si="30"/>
        <v>1.56, Harrow - Folding 48'</v>
      </c>
      <c r="C160" s="168">
        <v>1.56</v>
      </c>
      <c r="D160" s="164" t="s">
        <v>444</v>
      </c>
      <c r="E160" s="164" t="s">
        <v>281</v>
      </c>
      <c r="F160" s="164" t="s">
        <v>79</v>
      </c>
      <c r="G160" s="164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</row>
    <row r="161" spans="1:32" x14ac:dyDescent="0.2">
      <c r="A161" s="246">
        <v>185</v>
      </c>
      <c r="B161" s="1" t="str">
        <f t="shared" si="30"/>
        <v>1.57, Harrow - Rigid 13'</v>
      </c>
      <c r="C161" s="168">
        <v>1.57</v>
      </c>
      <c r="D161" s="164" t="s">
        <v>444</v>
      </c>
      <c r="E161" s="164" t="s">
        <v>282</v>
      </c>
      <c r="F161" s="164" t="s">
        <v>40</v>
      </c>
      <c r="G161" s="164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</row>
    <row r="162" spans="1:32" x14ac:dyDescent="0.2">
      <c r="A162" s="246"/>
      <c r="B162" s="1" t="str">
        <f t="shared" si="30"/>
        <v>1.58, Heavy Disk 14'</v>
      </c>
      <c r="C162" s="168">
        <v>1.58</v>
      </c>
      <c r="D162" s="164" t="s">
        <v>444</v>
      </c>
      <c r="E162" s="164" t="s">
        <v>428</v>
      </c>
      <c r="F162" s="164" t="s">
        <v>12</v>
      </c>
      <c r="G162" s="164" t="str">
        <f t="shared" si="31"/>
        <v>Heavy Disk 14'</v>
      </c>
      <c r="H162" s="30">
        <v>24400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597.22103751916325</v>
      </c>
      <c r="W162" s="9">
        <f t="shared" si="35"/>
        <v>3.3178946528842403</v>
      </c>
      <c r="X162" s="8">
        <f t="shared" si="36"/>
        <v>1220</v>
      </c>
      <c r="Y162" s="7">
        <f t="shared" si="37"/>
        <v>6.7777777777777777</v>
      </c>
      <c r="Z162" s="2">
        <f t="shared" si="38"/>
        <v>7320</v>
      </c>
      <c r="AA162" s="2">
        <f t="shared" si="39"/>
        <v>1708</v>
      </c>
      <c r="AB162" s="2">
        <f t="shared" si="40"/>
        <v>15860</v>
      </c>
      <c r="AC162" s="6">
        <f t="shared" si="41"/>
        <v>1427.3999999999999</v>
      </c>
      <c r="AD162" s="6">
        <f t="shared" si="42"/>
        <v>380.64</v>
      </c>
      <c r="AE162" s="6">
        <f t="shared" si="43"/>
        <v>3516.0399999999995</v>
      </c>
      <c r="AF162" s="5">
        <f t="shared" si="44"/>
        <v>19.533555555555552</v>
      </c>
    </row>
    <row r="163" spans="1:32" x14ac:dyDescent="0.2">
      <c r="A163" s="246"/>
      <c r="B163" s="1" t="str">
        <f t="shared" si="30"/>
        <v>1.59, Heavy Disk 21'</v>
      </c>
      <c r="C163" s="168">
        <v>1.59</v>
      </c>
      <c r="D163" s="164" t="s">
        <v>444</v>
      </c>
      <c r="E163" s="164" t="s">
        <v>428</v>
      </c>
      <c r="F163" s="164" t="s">
        <v>39</v>
      </c>
      <c r="G163" s="164" t="str">
        <f t="shared" si="31"/>
        <v>Heavy Disk 21'</v>
      </c>
      <c r="H163" s="30">
        <v>40600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993.73664439664049</v>
      </c>
      <c r="W163" s="9">
        <f t="shared" si="35"/>
        <v>5.5207591355368919</v>
      </c>
      <c r="X163" s="8">
        <f t="shared" si="36"/>
        <v>2030</v>
      </c>
      <c r="Y163" s="7">
        <f t="shared" si="37"/>
        <v>11.277777777777779</v>
      </c>
      <c r="Z163" s="2">
        <f t="shared" si="38"/>
        <v>12180</v>
      </c>
      <c r="AA163" s="2">
        <f t="shared" si="39"/>
        <v>2842</v>
      </c>
      <c r="AB163" s="2">
        <f t="shared" si="40"/>
        <v>26390</v>
      </c>
      <c r="AC163" s="6">
        <f t="shared" si="41"/>
        <v>2375.1</v>
      </c>
      <c r="AD163" s="6">
        <f t="shared" si="42"/>
        <v>633.36</v>
      </c>
      <c r="AE163" s="6">
        <f t="shared" si="43"/>
        <v>5850.46</v>
      </c>
      <c r="AF163" s="5">
        <f t="shared" si="44"/>
        <v>32.502555555555553</v>
      </c>
    </row>
    <row r="164" spans="1:32" x14ac:dyDescent="0.2">
      <c r="A164" s="246"/>
      <c r="B164" s="1" t="str">
        <f t="shared" si="30"/>
        <v>1.6, Heavy Disk 27'</v>
      </c>
      <c r="C164" s="168">
        <v>1.6</v>
      </c>
      <c r="D164" s="164" t="s">
        <v>444</v>
      </c>
      <c r="E164" s="164" t="s">
        <v>428</v>
      </c>
      <c r="F164" s="164" t="s">
        <v>17</v>
      </c>
      <c r="G164" s="164" t="str">
        <f t="shared" si="31"/>
        <v>Heavy Disk 27'</v>
      </c>
      <c r="H164" s="30">
        <v>50400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1233.6041102854847</v>
      </c>
      <c r="W164" s="9">
        <f t="shared" si="35"/>
        <v>6.8533561682526924</v>
      </c>
      <c r="X164" s="8">
        <f t="shared" si="36"/>
        <v>2520</v>
      </c>
      <c r="Y164" s="7">
        <f t="shared" si="37"/>
        <v>14</v>
      </c>
      <c r="Z164" s="2">
        <f t="shared" si="38"/>
        <v>15120</v>
      </c>
      <c r="AA164" s="2">
        <f t="shared" si="39"/>
        <v>3528</v>
      </c>
      <c r="AB164" s="2">
        <f t="shared" si="40"/>
        <v>32760</v>
      </c>
      <c r="AC164" s="6">
        <f t="shared" si="41"/>
        <v>2948.4</v>
      </c>
      <c r="AD164" s="6">
        <f t="shared" si="42"/>
        <v>786.24</v>
      </c>
      <c r="AE164" s="6">
        <f t="shared" si="43"/>
        <v>7262.6399999999994</v>
      </c>
      <c r="AF164" s="5">
        <f t="shared" si="44"/>
        <v>40.347999999999999</v>
      </c>
    </row>
    <row r="165" spans="1:32" x14ac:dyDescent="0.2">
      <c r="A165" s="246">
        <v>113</v>
      </c>
      <c r="B165" s="1" t="str">
        <f t="shared" si="30"/>
        <v>1.61, Land Plane 50'x16'</v>
      </c>
      <c r="C165" s="168">
        <v>1.61</v>
      </c>
      <c r="D165" s="164" t="s">
        <v>444</v>
      </c>
      <c r="E165" s="164" t="s">
        <v>283</v>
      </c>
      <c r="F165" s="164" t="s">
        <v>76</v>
      </c>
      <c r="G165" s="164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</row>
    <row r="166" spans="1:32" x14ac:dyDescent="0.2">
      <c r="A166" s="246">
        <v>720</v>
      </c>
      <c r="B166" s="1" t="str">
        <f t="shared" si="30"/>
        <v>1.62, Levee Pull &amp; Seed 8 Blade</v>
      </c>
      <c r="C166" s="168">
        <v>1.62</v>
      </c>
      <c r="D166" s="164" t="s">
        <v>444</v>
      </c>
      <c r="E166" s="164" t="s">
        <v>284</v>
      </c>
      <c r="F166" s="164" t="s">
        <v>75</v>
      </c>
      <c r="G166" s="164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</row>
    <row r="167" spans="1:32" x14ac:dyDescent="0.2">
      <c r="A167" s="246">
        <v>528</v>
      </c>
      <c r="B167" s="1" t="str">
        <f t="shared" si="30"/>
        <v>1.63, Levee Pull (1m/80a) 8 blade</v>
      </c>
      <c r="C167" s="168">
        <v>1.63</v>
      </c>
      <c r="D167" s="164" t="s">
        <v>444</v>
      </c>
      <c r="E167" s="164" t="s">
        <v>285</v>
      </c>
      <c r="F167" s="164" t="s">
        <v>74</v>
      </c>
      <c r="G167" s="164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</row>
    <row r="168" spans="1:32" x14ac:dyDescent="0.2">
      <c r="A168" s="246">
        <v>117</v>
      </c>
      <c r="B168" s="1" t="str">
        <f t="shared" si="30"/>
        <v>1.64, Levee Splitter (1/80a) 8 blade</v>
      </c>
      <c r="C168" s="168">
        <v>1.64</v>
      </c>
      <c r="D168" s="164" t="s">
        <v>444</v>
      </c>
      <c r="E168" s="164" t="s">
        <v>286</v>
      </c>
      <c r="F168" s="164" t="s">
        <v>74</v>
      </c>
      <c r="G168" s="164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</row>
    <row r="169" spans="1:32" x14ac:dyDescent="0.2">
      <c r="A169" s="246">
        <v>723</v>
      </c>
      <c r="B169" s="1" t="str">
        <f t="shared" si="30"/>
        <v>1.65, NT Grain Drill  6'</v>
      </c>
      <c r="C169" s="168">
        <v>1.65</v>
      </c>
      <c r="D169" s="164" t="s">
        <v>444</v>
      </c>
      <c r="E169" s="164" t="s">
        <v>287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">
      <c r="A170" s="246">
        <v>554</v>
      </c>
      <c r="B170" s="1" t="str">
        <f t="shared" si="30"/>
        <v>1.66, NT Grain Drill 10'</v>
      </c>
      <c r="C170" s="168">
        <v>1.66</v>
      </c>
      <c r="D170" s="164" t="s">
        <v>444</v>
      </c>
      <c r="E170" s="164" t="s">
        <v>287</v>
      </c>
      <c r="F170" s="164" t="s">
        <v>66</v>
      </c>
      <c r="G170" s="164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</row>
    <row r="171" spans="1:32" x14ac:dyDescent="0.2">
      <c r="A171" s="246">
        <v>127</v>
      </c>
      <c r="B171" s="1" t="str">
        <f t="shared" si="30"/>
        <v>1.67, NT Grain Drill 12'</v>
      </c>
      <c r="C171" s="168">
        <v>1.67</v>
      </c>
      <c r="D171" s="164" t="s">
        <v>444</v>
      </c>
      <c r="E171" s="164" t="s">
        <v>287</v>
      </c>
      <c r="F171" s="164" t="s">
        <v>11</v>
      </c>
      <c r="G171" s="164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</row>
    <row r="172" spans="1:32" x14ac:dyDescent="0.2">
      <c r="A172" s="246">
        <v>328</v>
      </c>
      <c r="B172" s="1" t="str">
        <f t="shared" si="30"/>
        <v>1.68, NT Grain Drill 15'</v>
      </c>
      <c r="C172" s="168">
        <v>1.68</v>
      </c>
      <c r="D172" s="164" t="s">
        <v>444</v>
      </c>
      <c r="E172" s="164" t="s">
        <v>287</v>
      </c>
      <c r="F172" s="164" t="s">
        <v>10</v>
      </c>
      <c r="G172" s="164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</row>
    <row r="173" spans="1:32" x14ac:dyDescent="0.2">
      <c r="A173" s="246">
        <v>128</v>
      </c>
      <c r="B173" s="1" t="str">
        <f t="shared" si="30"/>
        <v>1.69, NT Grain Drill 20'</v>
      </c>
      <c r="C173" s="168">
        <v>1.69</v>
      </c>
      <c r="D173" s="164" t="s">
        <v>444</v>
      </c>
      <c r="E173" s="164" t="s">
        <v>287</v>
      </c>
      <c r="F173" s="164" t="s">
        <v>8</v>
      </c>
      <c r="G173" s="164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</row>
    <row r="174" spans="1:32" x14ac:dyDescent="0.2">
      <c r="A174" s="246">
        <v>329</v>
      </c>
      <c r="B174" s="1" t="str">
        <f t="shared" si="30"/>
        <v>1.7, NT Grain Drill 24'</v>
      </c>
      <c r="C174" s="168">
        <v>1.7</v>
      </c>
      <c r="D174" s="164" t="s">
        <v>444</v>
      </c>
      <c r="E174" s="164" t="s">
        <v>287</v>
      </c>
      <c r="F174" s="164" t="s">
        <v>65</v>
      </c>
      <c r="G174" s="164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</row>
    <row r="175" spans="1:32" x14ac:dyDescent="0.2">
      <c r="A175" s="246">
        <v>129</v>
      </c>
      <c r="B175" s="1" t="str">
        <f t="shared" si="30"/>
        <v>1.71, NT Grain Drill 30'</v>
      </c>
      <c r="C175" s="168">
        <v>1.71</v>
      </c>
      <c r="D175" s="164" t="s">
        <v>444</v>
      </c>
      <c r="E175" s="164" t="s">
        <v>287</v>
      </c>
      <c r="F175" s="164" t="s">
        <v>44</v>
      </c>
      <c r="G175" s="164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</row>
    <row r="176" spans="1:32" x14ac:dyDescent="0.2">
      <c r="A176" s="246">
        <v>724</v>
      </c>
      <c r="B176" s="1" t="str">
        <f t="shared" si="30"/>
        <v>1.72, NT Grain Drill &amp; Pre  6'</v>
      </c>
      <c r="C176" s="168">
        <v>1.72</v>
      </c>
      <c r="D176" s="164" t="s">
        <v>444</v>
      </c>
      <c r="E176" s="164" t="s">
        <v>288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">
      <c r="A177" s="246">
        <v>555</v>
      </c>
      <c r="B177" s="1" t="str">
        <f t="shared" si="30"/>
        <v>1.73, NT Grain Drill &amp; Pre 10'</v>
      </c>
      <c r="C177" s="168">
        <v>1.73</v>
      </c>
      <c r="D177" s="164" t="s">
        <v>444</v>
      </c>
      <c r="E177" s="164" t="s">
        <v>288</v>
      </c>
      <c r="F177" s="164" t="s">
        <v>66</v>
      </c>
      <c r="G177" s="164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</row>
    <row r="178" spans="1:32" x14ac:dyDescent="0.2">
      <c r="A178" s="246">
        <v>403</v>
      </c>
      <c r="B178" s="1" t="str">
        <f t="shared" si="30"/>
        <v>1.74, NT Grain Drill &amp; Pre 12'</v>
      </c>
      <c r="C178" s="168">
        <v>1.74</v>
      </c>
      <c r="D178" s="164" t="s">
        <v>444</v>
      </c>
      <c r="E178" s="164" t="s">
        <v>288</v>
      </c>
      <c r="F178" s="164" t="s">
        <v>11</v>
      </c>
      <c r="G178" s="164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</row>
    <row r="179" spans="1:32" x14ac:dyDescent="0.2">
      <c r="A179" s="246">
        <v>404</v>
      </c>
      <c r="B179" s="1" t="str">
        <f t="shared" si="30"/>
        <v>1.75, NT Grain Drill &amp; Pre 15'</v>
      </c>
      <c r="C179" s="168">
        <v>1.75</v>
      </c>
      <c r="D179" s="164" t="s">
        <v>444</v>
      </c>
      <c r="E179" s="164" t="s">
        <v>288</v>
      </c>
      <c r="F179" s="164" t="s">
        <v>10</v>
      </c>
      <c r="G179" s="164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</row>
    <row r="180" spans="1:32" x14ac:dyDescent="0.2">
      <c r="A180" s="246">
        <v>405</v>
      </c>
      <c r="B180" s="1" t="str">
        <f t="shared" si="30"/>
        <v>1.76, NT Grain Drill &amp; Pre 20'</v>
      </c>
      <c r="C180" s="168">
        <v>1.76</v>
      </c>
      <c r="D180" s="164" t="s">
        <v>444</v>
      </c>
      <c r="E180" s="164" t="s">
        <v>288</v>
      </c>
      <c r="F180" s="164" t="s">
        <v>8</v>
      </c>
      <c r="G180" s="164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</row>
    <row r="181" spans="1:32" x14ac:dyDescent="0.2">
      <c r="A181" s="246">
        <v>406</v>
      </c>
      <c r="B181" s="1" t="str">
        <f t="shared" si="30"/>
        <v>1.77, NT Grain Drill &amp; Pre 24'</v>
      </c>
      <c r="C181" s="168">
        <v>1.77</v>
      </c>
      <c r="D181" s="164" t="s">
        <v>444</v>
      </c>
      <c r="E181" s="164" t="s">
        <v>288</v>
      </c>
      <c r="F181" s="164" t="s">
        <v>65</v>
      </c>
      <c r="G181" s="164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</row>
    <row r="182" spans="1:32" x14ac:dyDescent="0.2">
      <c r="A182" s="246">
        <v>407</v>
      </c>
      <c r="B182" s="1" t="str">
        <f t="shared" si="30"/>
        <v>1.78, NT Grain Drill &amp; Pre 30'</v>
      </c>
      <c r="C182" s="168">
        <v>1.78</v>
      </c>
      <c r="D182" s="164" t="s">
        <v>444</v>
      </c>
      <c r="E182" s="164" t="s">
        <v>288</v>
      </c>
      <c r="F182" s="164" t="s">
        <v>44</v>
      </c>
      <c r="G182" s="164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</row>
    <row r="183" spans="1:32" x14ac:dyDescent="0.2">
      <c r="A183" s="246">
        <v>389</v>
      </c>
      <c r="B183" s="1" t="str">
        <f t="shared" si="30"/>
        <v>1.79, NT Plant &amp; Pre-Folding 12R-20</v>
      </c>
      <c r="C183" s="168">
        <v>1.79</v>
      </c>
      <c r="D183" s="164" t="s">
        <v>444</v>
      </c>
      <c r="E183" s="164" t="s">
        <v>289</v>
      </c>
      <c r="F183" s="164" t="s">
        <v>50</v>
      </c>
      <c r="G183" s="164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</row>
    <row r="184" spans="1:32" x14ac:dyDescent="0.2">
      <c r="A184" s="246">
        <v>395</v>
      </c>
      <c r="B184" s="1" t="str">
        <f t="shared" si="30"/>
        <v>1.8, NT Plant &amp; Pre-Folding  8R-36</v>
      </c>
      <c r="C184" s="168">
        <v>1.8</v>
      </c>
      <c r="D184" s="164" t="s">
        <v>444</v>
      </c>
      <c r="E184" s="164" t="s">
        <v>289</v>
      </c>
      <c r="F184" s="164" t="s">
        <v>194</v>
      </c>
      <c r="G184" s="164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</row>
    <row r="185" spans="1:32" x14ac:dyDescent="0.2">
      <c r="A185" s="246">
        <v>392</v>
      </c>
      <c r="B185" s="1" t="str">
        <f t="shared" si="30"/>
        <v>1.81, NT Plant &amp; Pre-Folding 23R-15</v>
      </c>
      <c r="C185" s="168">
        <v>1.81</v>
      </c>
      <c r="D185" s="164" t="s">
        <v>444</v>
      </c>
      <c r="E185" s="164" t="s">
        <v>289</v>
      </c>
      <c r="F185" s="164" t="s">
        <v>62</v>
      </c>
      <c r="G185" s="164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</row>
    <row r="186" spans="1:32" x14ac:dyDescent="0.2">
      <c r="A186" s="246">
        <v>390</v>
      </c>
      <c r="B186" s="1" t="str">
        <f t="shared" si="30"/>
        <v>1.82, NT Plant &amp; Pre-Folding 12R-30</v>
      </c>
      <c r="C186" s="168">
        <v>1.82</v>
      </c>
      <c r="D186" s="164" t="s">
        <v>444</v>
      </c>
      <c r="E186" s="164" t="s">
        <v>289</v>
      </c>
      <c r="F186" s="164" t="s">
        <v>6</v>
      </c>
      <c r="G186" s="164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</row>
    <row r="187" spans="1:32" x14ac:dyDescent="0.2">
      <c r="A187" s="246">
        <v>549</v>
      </c>
      <c r="B187" s="1" t="str">
        <f t="shared" si="30"/>
        <v>1.83, NT Plant &amp; Pre-Folding 24R-15</v>
      </c>
      <c r="C187" s="168">
        <v>1.83</v>
      </c>
      <c r="D187" s="164" t="s">
        <v>444</v>
      </c>
      <c r="E187" s="164" t="s">
        <v>289</v>
      </c>
      <c r="F187" s="164" t="s">
        <v>61</v>
      </c>
      <c r="G187" s="164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</row>
    <row r="188" spans="1:32" x14ac:dyDescent="0.2">
      <c r="A188" s="246">
        <v>386</v>
      </c>
      <c r="B188" s="1" t="str">
        <f t="shared" si="30"/>
        <v>1.84, NT Plant &amp; Pre-Folding  8R-36 2x1</v>
      </c>
      <c r="C188" s="168">
        <v>1.84</v>
      </c>
      <c r="D188" s="164" t="s">
        <v>444</v>
      </c>
      <c r="E188" s="164" t="s">
        <v>289</v>
      </c>
      <c r="F188" s="164" t="s">
        <v>198</v>
      </c>
      <c r="G188" s="164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</row>
    <row r="189" spans="1:32" x14ac:dyDescent="0.2">
      <c r="A189" s="246">
        <v>257</v>
      </c>
      <c r="B189" s="1" t="str">
        <f t="shared" si="30"/>
        <v>1.85, NT Plant &amp; Pre-Folding 12R-36</v>
      </c>
      <c r="C189" s="168">
        <v>1.85</v>
      </c>
      <c r="D189" s="164" t="s">
        <v>444</v>
      </c>
      <c r="E189" s="164" t="s">
        <v>289</v>
      </c>
      <c r="F189" s="164" t="s">
        <v>195</v>
      </c>
      <c r="G189" s="164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</row>
    <row r="190" spans="1:32" x14ac:dyDescent="0.2">
      <c r="A190" s="246">
        <v>553</v>
      </c>
      <c r="B190" s="1" t="str">
        <f t="shared" si="30"/>
        <v>1.86, NT Plant &amp; Pre-Folding 31R-15</v>
      </c>
      <c r="C190" s="168">
        <v>1.86</v>
      </c>
      <c r="D190" s="164" t="s">
        <v>444</v>
      </c>
      <c r="E190" s="164" t="s">
        <v>289</v>
      </c>
      <c r="F190" s="164" t="s">
        <v>60</v>
      </c>
      <c r="G190" s="164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</row>
    <row r="191" spans="1:32" x14ac:dyDescent="0.2">
      <c r="A191" s="246">
        <v>391</v>
      </c>
      <c r="B191" s="1" t="str">
        <f t="shared" si="30"/>
        <v>1.87, NT Plant &amp; Pre-Folding 16R-30</v>
      </c>
      <c r="C191" s="168">
        <v>1.87</v>
      </c>
      <c r="D191" s="164" t="s">
        <v>444</v>
      </c>
      <c r="E191" s="164" t="s">
        <v>289</v>
      </c>
      <c r="F191" s="164" t="s">
        <v>59</v>
      </c>
      <c r="G191" s="164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</row>
    <row r="192" spans="1:32" x14ac:dyDescent="0.2">
      <c r="A192" s="246">
        <v>393</v>
      </c>
      <c r="B192" s="1" t="str">
        <f t="shared" si="30"/>
        <v>1.88, NT Plant &amp; Pre-Folding 24R-20</v>
      </c>
      <c r="C192" s="168">
        <v>1.88</v>
      </c>
      <c r="D192" s="164" t="s">
        <v>444</v>
      </c>
      <c r="E192" s="164" t="s">
        <v>289</v>
      </c>
      <c r="F192" s="164" t="s">
        <v>58</v>
      </c>
      <c r="G192" s="164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</row>
    <row r="193" spans="1:32" x14ac:dyDescent="0.2">
      <c r="A193" s="246">
        <v>597</v>
      </c>
      <c r="B193" s="1" t="str">
        <f t="shared" si="30"/>
        <v>1.89, NT Plant &amp; Pre-Folding 32R-15</v>
      </c>
      <c r="C193" s="168">
        <v>1.89</v>
      </c>
      <c r="D193" s="164" t="s">
        <v>444</v>
      </c>
      <c r="E193" s="164" t="s">
        <v>289</v>
      </c>
      <c r="F193" s="164" t="s">
        <v>57</v>
      </c>
      <c r="G193" s="164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</row>
    <row r="194" spans="1:32" x14ac:dyDescent="0.2">
      <c r="A194" s="246">
        <v>394</v>
      </c>
      <c r="B194" s="1" t="str">
        <f t="shared" si="30"/>
        <v>1.9, NT Plant &amp; Pre-Folding 24R-30</v>
      </c>
      <c r="C194" s="168">
        <v>1.9</v>
      </c>
      <c r="D194" s="164" t="s">
        <v>444</v>
      </c>
      <c r="E194" s="164" t="s">
        <v>289</v>
      </c>
      <c r="F194" s="164" t="s">
        <v>56</v>
      </c>
      <c r="G194" s="164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</row>
    <row r="195" spans="1:32" x14ac:dyDescent="0.2">
      <c r="A195" s="246">
        <v>629</v>
      </c>
      <c r="B195" s="1" t="str">
        <f t="shared" si="30"/>
        <v>1.91, NT Plant &amp; Pre-Folding 36R-20</v>
      </c>
      <c r="C195" s="168">
        <v>1.91</v>
      </c>
      <c r="D195" s="164" t="s">
        <v>444</v>
      </c>
      <c r="E195" s="164" t="s">
        <v>289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">
      <c r="A196" s="246">
        <v>381</v>
      </c>
      <c r="B196" s="1" t="str">
        <f t="shared" si="30"/>
        <v>1.92, NT Plant &amp; Pre-Rigid  4R-30</v>
      </c>
      <c r="C196" s="168">
        <v>1.92</v>
      </c>
      <c r="D196" s="164" t="s">
        <v>444</v>
      </c>
      <c r="E196" s="164" t="s">
        <v>290</v>
      </c>
      <c r="F196" s="164" t="s">
        <v>48</v>
      </c>
      <c r="G196" s="164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</row>
    <row r="197" spans="1:32" x14ac:dyDescent="0.2">
      <c r="A197" s="246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444</v>
      </c>
      <c r="E197" s="164" t="s">
        <v>290</v>
      </c>
      <c r="F197" s="164" t="s">
        <v>196</v>
      </c>
      <c r="G197" s="164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</row>
    <row r="198" spans="1:32" x14ac:dyDescent="0.2">
      <c r="A198" s="246">
        <v>533</v>
      </c>
      <c r="B198" s="1" t="str">
        <f t="shared" si="45"/>
        <v>1.94, NT Plant &amp; Pre-Rigid 11R-15</v>
      </c>
      <c r="C198" s="168">
        <v>1.94</v>
      </c>
      <c r="D198" s="164" t="s">
        <v>444</v>
      </c>
      <c r="E198" s="164" t="s">
        <v>290</v>
      </c>
      <c r="F198" s="164" t="s">
        <v>54</v>
      </c>
      <c r="G198" s="164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</row>
    <row r="199" spans="1:32" x14ac:dyDescent="0.2">
      <c r="A199" s="246">
        <v>137</v>
      </c>
      <c r="B199" s="1" t="str">
        <f t="shared" si="45"/>
        <v>1.95, NT Plant &amp; Pre-Rigid  6R-30</v>
      </c>
      <c r="C199" s="168">
        <v>1.95</v>
      </c>
      <c r="D199" s="164" t="s">
        <v>444</v>
      </c>
      <c r="E199" s="164" t="s">
        <v>290</v>
      </c>
      <c r="F199" s="164" t="s">
        <v>53</v>
      </c>
      <c r="G199" s="164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</row>
    <row r="200" spans="1:32" x14ac:dyDescent="0.2">
      <c r="A200" s="246">
        <v>138</v>
      </c>
      <c r="B200" s="1" t="str">
        <f t="shared" si="45"/>
        <v>1.96, NT Plant &amp; Pre-Rigid  6R-36</v>
      </c>
      <c r="C200" s="168">
        <v>1.96</v>
      </c>
      <c r="D200" s="164" t="s">
        <v>444</v>
      </c>
      <c r="E200" s="164" t="s">
        <v>290</v>
      </c>
      <c r="F200" s="164" t="s">
        <v>197</v>
      </c>
      <c r="G200" s="164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</row>
    <row r="201" spans="1:32" x14ac:dyDescent="0.2">
      <c r="A201" s="246">
        <v>537</v>
      </c>
      <c r="B201" s="1" t="str">
        <f t="shared" si="45"/>
        <v>1.97, NT Plant &amp; Pre-Rigid 11R-20</v>
      </c>
      <c r="C201" s="168">
        <v>1.97</v>
      </c>
      <c r="D201" s="164" t="s">
        <v>444</v>
      </c>
      <c r="E201" s="164" t="s">
        <v>290</v>
      </c>
      <c r="F201" s="164" t="s">
        <v>52</v>
      </c>
      <c r="G201" s="164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</row>
    <row r="202" spans="1:32" x14ac:dyDescent="0.2">
      <c r="A202" s="246">
        <v>598</v>
      </c>
      <c r="B202" s="1" t="str">
        <f t="shared" si="45"/>
        <v>1.98, NT Plant &amp; Pre-Rigid 15R-15</v>
      </c>
      <c r="C202" s="168">
        <v>1.98</v>
      </c>
      <c r="D202" s="164" t="s">
        <v>444</v>
      </c>
      <c r="E202" s="164" t="s">
        <v>290</v>
      </c>
      <c r="F202" s="164" t="s">
        <v>51</v>
      </c>
      <c r="G202" s="164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</row>
    <row r="203" spans="1:32" x14ac:dyDescent="0.2">
      <c r="A203" s="246">
        <v>139</v>
      </c>
      <c r="B203" s="1" t="str">
        <f t="shared" si="45"/>
        <v>1.99, NT Plant &amp; Pre-Rigid  8R-30</v>
      </c>
      <c r="C203" s="168">
        <v>1.99</v>
      </c>
      <c r="D203" s="164" t="s">
        <v>444</v>
      </c>
      <c r="E203" s="164" t="s">
        <v>290</v>
      </c>
      <c r="F203" s="164" t="s">
        <v>25</v>
      </c>
      <c r="G203" s="164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</row>
    <row r="204" spans="1:32" x14ac:dyDescent="0.2">
      <c r="A204" s="246">
        <v>384</v>
      </c>
      <c r="B204" s="1" t="str">
        <f t="shared" si="45"/>
        <v>2, NT Plant &amp; Pre-Rigid 12R-20</v>
      </c>
      <c r="C204" s="168">
        <v>2</v>
      </c>
      <c r="D204" s="164" t="s">
        <v>444</v>
      </c>
      <c r="E204" s="164" t="s">
        <v>290</v>
      </c>
      <c r="F204" s="164" t="s">
        <v>50</v>
      </c>
      <c r="G204" s="164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</row>
    <row r="205" spans="1:32" x14ac:dyDescent="0.2">
      <c r="A205" s="246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444</v>
      </c>
      <c r="E205" s="164" t="s">
        <v>290</v>
      </c>
      <c r="F205" s="164" t="s">
        <v>49</v>
      </c>
      <c r="G205" s="164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</row>
    <row r="206" spans="1:32" x14ac:dyDescent="0.2">
      <c r="A206" s="246">
        <v>140</v>
      </c>
      <c r="B206" s="1" t="str">
        <f t="shared" si="45"/>
        <v>2.02, NT Plant &amp; Pre-Rigid  8R-36</v>
      </c>
      <c r="C206" s="168">
        <v>2.02</v>
      </c>
      <c r="D206" s="164" t="s">
        <v>444</v>
      </c>
      <c r="E206" s="164" t="s">
        <v>290</v>
      </c>
      <c r="F206" s="164" t="s">
        <v>194</v>
      </c>
      <c r="G206" s="164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</row>
    <row r="207" spans="1:32" x14ac:dyDescent="0.2">
      <c r="A207" s="246">
        <v>141</v>
      </c>
      <c r="B207" s="1" t="str">
        <f t="shared" si="45"/>
        <v>2.03, NT Plant &amp; Pre-Rigid 10R-30</v>
      </c>
      <c r="C207" s="168">
        <v>2.0299999999999998</v>
      </c>
      <c r="D207" s="164" t="s">
        <v>444</v>
      </c>
      <c r="E207" s="164" t="s">
        <v>290</v>
      </c>
      <c r="F207" s="164" t="s">
        <v>24</v>
      </c>
      <c r="G207" s="164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</row>
    <row r="208" spans="1:32" x14ac:dyDescent="0.2">
      <c r="A208" s="246">
        <v>385</v>
      </c>
      <c r="B208" s="1" t="str">
        <f t="shared" si="45"/>
        <v>2.04, NT Plant &amp; Pre-Rigid 12R-30</v>
      </c>
      <c r="C208" s="168">
        <v>2.04</v>
      </c>
      <c r="D208" s="164" t="s">
        <v>444</v>
      </c>
      <c r="E208" s="164" t="s">
        <v>290</v>
      </c>
      <c r="F208" s="164" t="s">
        <v>6</v>
      </c>
      <c r="G208" s="164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</row>
    <row r="209" spans="1:32" x14ac:dyDescent="0.2">
      <c r="A209" s="246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444</v>
      </c>
      <c r="E209" s="164" t="s">
        <v>291</v>
      </c>
      <c r="F209" s="164" t="s">
        <v>200</v>
      </c>
      <c r="G209" s="164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</row>
    <row r="210" spans="1:32" x14ac:dyDescent="0.2">
      <c r="A210" s="246">
        <v>628</v>
      </c>
      <c r="B210" s="1" t="str">
        <f t="shared" si="45"/>
        <v>2.06, NT Plant &amp; Pre-Twin Row 12R-36</v>
      </c>
      <c r="C210" s="168">
        <v>2.06</v>
      </c>
      <c r="D210" s="164" t="s">
        <v>444</v>
      </c>
      <c r="E210" s="164" t="s">
        <v>291</v>
      </c>
      <c r="F210" s="164" t="s">
        <v>195</v>
      </c>
      <c r="G210" s="164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</row>
    <row r="211" spans="1:32" x14ac:dyDescent="0.2">
      <c r="A211" s="246">
        <v>374</v>
      </c>
      <c r="B211" s="1" t="str">
        <f t="shared" si="45"/>
        <v>2.07, NT Plant-Folding 12R-20</v>
      </c>
      <c r="C211" s="168">
        <v>2.0699999999999998</v>
      </c>
      <c r="D211" s="164" t="s">
        <v>444</v>
      </c>
      <c r="E211" s="164" t="s">
        <v>292</v>
      </c>
      <c r="F211" s="164" t="s">
        <v>50</v>
      </c>
      <c r="G211" s="164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</row>
    <row r="212" spans="1:32" x14ac:dyDescent="0.2">
      <c r="A212" s="246">
        <v>370</v>
      </c>
      <c r="B212" s="1" t="str">
        <f t="shared" si="45"/>
        <v>2.08, NT Plant-Folding  8R-36</v>
      </c>
      <c r="C212" s="168">
        <v>2.08</v>
      </c>
      <c r="D212" s="164" t="s">
        <v>444</v>
      </c>
      <c r="E212" s="164" t="s">
        <v>292</v>
      </c>
      <c r="F212" s="164" t="s">
        <v>194</v>
      </c>
      <c r="G212" s="164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</row>
    <row r="213" spans="1:32" x14ac:dyDescent="0.2">
      <c r="A213" s="246">
        <v>378</v>
      </c>
      <c r="B213" s="1" t="str">
        <f t="shared" si="45"/>
        <v>2.09, NT Plant-Folding 23R-15</v>
      </c>
      <c r="C213" s="168">
        <v>2.09</v>
      </c>
      <c r="D213" s="164" t="s">
        <v>444</v>
      </c>
      <c r="E213" s="164" t="s">
        <v>292</v>
      </c>
      <c r="F213" s="164" t="s">
        <v>62</v>
      </c>
      <c r="G213" s="164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</row>
    <row r="214" spans="1:32" x14ac:dyDescent="0.2">
      <c r="A214" s="246">
        <v>375</v>
      </c>
      <c r="B214" s="1" t="str">
        <f t="shared" si="45"/>
        <v>2.1, NT Plant-Folding 12R-30</v>
      </c>
      <c r="C214" s="168">
        <v>2.1</v>
      </c>
      <c r="D214" s="164" t="s">
        <v>444</v>
      </c>
      <c r="E214" s="164" t="s">
        <v>292</v>
      </c>
      <c r="F214" s="164" t="s">
        <v>6</v>
      </c>
      <c r="G214" s="164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</row>
    <row r="215" spans="1:32" x14ac:dyDescent="0.2">
      <c r="A215" s="246">
        <v>548</v>
      </c>
      <c r="B215" s="1" t="str">
        <f t="shared" si="45"/>
        <v>2.11, NT Plant-Folding 24R-15</v>
      </c>
      <c r="C215" s="168">
        <v>2.11</v>
      </c>
      <c r="D215" s="164" t="s">
        <v>444</v>
      </c>
      <c r="E215" s="164" t="s">
        <v>292</v>
      </c>
      <c r="F215" s="164" t="s">
        <v>61</v>
      </c>
      <c r="G215" s="164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</row>
    <row r="216" spans="1:32" x14ac:dyDescent="0.2">
      <c r="A216" s="246">
        <v>371</v>
      </c>
      <c r="B216" s="1" t="str">
        <f t="shared" si="45"/>
        <v>2.12, NT Plant-Folding  8R-36 2x1</v>
      </c>
      <c r="C216" s="168">
        <v>2.12</v>
      </c>
      <c r="D216" s="164" t="s">
        <v>444</v>
      </c>
      <c r="E216" s="164" t="s">
        <v>292</v>
      </c>
      <c r="F216" s="164" t="s">
        <v>198</v>
      </c>
      <c r="G216" s="164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</row>
    <row r="217" spans="1:32" x14ac:dyDescent="0.2">
      <c r="A217" s="246">
        <v>255</v>
      </c>
      <c r="B217" s="1" t="str">
        <f t="shared" si="45"/>
        <v>2.13, NT Plant-Folding 12R-36</v>
      </c>
      <c r="C217" s="168">
        <v>2.13</v>
      </c>
      <c r="D217" s="164" t="s">
        <v>444</v>
      </c>
      <c r="E217" s="164" t="s">
        <v>292</v>
      </c>
      <c r="F217" s="164" t="s">
        <v>195</v>
      </c>
      <c r="G217" s="164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</row>
    <row r="218" spans="1:32" x14ac:dyDescent="0.2">
      <c r="A218" s="246">
        <v>552</v>
      </c>
      <c r="B218" s="1" t="str">
        <f t="shared" si="45"/>
        <v>2.14, NT Plant-Folding 31R-15</v>
      </c>
      <c r="C218" s="168">
        <v>2.14</v>
      </c>
      <c r="D218" s="164" t="s">
        <v>444</v>
      </c>
      <c r="E218" s="164" t="s">
        <v>292</v>
      </c>
      <c r="F218" s="164" t="s">
        <v>60</v>
      </c>
      <c r="G218" s="164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</row>
    <row r="219" spans="1:32" x14ac:dyDescent="0.2">
      <c r="A219" s="246">
        <v>377</v>
      </c>
      <c r="B219" s="1" t="str">
        <f t="shared" si="45"/>
        <v>2.15, NT Plant-Folding 16R-30</v>
      </c>
      <c r="C219" s="168">
        <v>2.15</v>
      </c>
      <c r="D219" s="164" t="s">
        <v>444</v>
      </c>
      <c r="E219" s="164" t="s">
        <v>292</v>
      </c>
      <c r="F219" s="164" t="s">
        <v>59</v>
      </c>
      <c r="G219" s="164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</row>
    <row r="220" spans="1:32" x14ac:dyDescent="0.2">
      <c r="A220" s="246">
        <v>379</v>
      </c>
      <c r="B220" s="1" t="str">
        <f t="shared" si="45"/>
        <v>2.16, NT Plant-Folding 24R-20</v>
      </c>
      <c r="C220" s="168">
        <v>2.16</v>
      </c>
      <c r="D220" s="164" t="s">
        <v>444</v>
      </c>
      <c r="E220" s="164" t="s">
        <v>292</v>
      </c>
      <c r="F220" s="164" t="s">
        <v>58</v>
      </c>
      <c r="G220" s="164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</row>
    <row r="221" spans="1:32" x14ac:dyDescent="0.2">
      <c r="A221" s="246">
        <v>599</v>
      </c>
      <c r="B221" s="1" t="str">
        <f t="shared" si="45"/>
        <v>2.17, NT Plant-Folding 32R-15</v>
      </c>
      <c r="C221" s="168">
        <v>2.17</v>
      </c>
      <c r="D221" s="164" t="s">
        <v>444</v>
      </c>
      <c r="E221" s="164" t="s">
        <v>292</v>
      </c>
      <c r="F221" s="164" t="s">
        <v>57</v>
      </c>
      <c r="G221" s="164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</row>
    <row r="222" spans="1:32" x14ac:dyDescent="0.2">
      <c r="A222" s="246">
        <v>380</v>
      </c>
      <c r="B222" s="1" t="str">
        <f t="shared" si="45"/>
        <v>2.18, NT Plant-Folding 24R-30</v>
      </c>
      <c r="C222" s="168">
        <v>2.1800000000000002</v>
      </c>
      <c r="D222" s="164" t="s">
        <v>444</v>
      </c>
      <c r="E222" s="164" t="s">
        <v>292</v>
      </c>
      <c r="F222" s="164" t="s">
        <v>56</v>
      </c>
      <c r="G222" s="164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</row>
    <row r="223" spans="1:32" x14ac:dyDescent="0.2">
      <c r="A223" s="246">
        <v>637</v>
      </c>
      <c r="B223" s="1" t="str">
        <f t="shared" si="45"/>
        <v>2.19, NT Plant-Folding 36R-20</v>
      </c>
      <c r="C223" s="168">
        <v>2.19</v>
      </c>
      <c r="D223" s="164" t="s">
        <v>444</v>
      </c>
      <c r="E223" s="164" t="s">
        <v>292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">
      <c r="A224" s="246">
        <v>365</v>
      </c>
      <c r="B224" s="1" t="str">
        <f t="shared" si="45"/>
        <v>2.2, NT Plant-Rigid  4R-30</v>
      </c>
      <c r="C224" s="168">
        <v>2.2000000000000002</v>
      </c>
      <c r="D224" s="164" t="s">
        <v>444</v>
      </c>
      <c r="E224" s="164" t="s">
        <v>293</v>
      </c>
      <c r="F224" s="164" t="s">
        <v>48</v>
      </c>
      <c r="G224" s="164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</row>
    <row r="225" spans="1:32" x14ac:dyDescent="0.2">
      <c r="A225" s="246">
        <v>130</v>
      </c>
      <c r="B225" s="1" t="str">
        <f t="shared" si="45"/>
        <v>2.21, NT Plant-Rigid  4R-36</v>
      </c>
      <c r="C225" s="168">
        <v>2.21</v>
      </c>
      <c r="D225" s="164" t="s">
        <v>444</v>
      </c>
      <c r="E225" s="164" t="s">
        <v>293</v>
      </c>
      <c r="F225" s="164" t="s">
        <v>196</v>
      </c>
      <c r="G225" s="164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</row>
    <row r="226" spans="1:32" x14ac:dyDescent="0.2">
      <c r="A226" s="246">
        <v>532</v>
      </c>
      <c r="B226" s="1" t="str">
        <f t="shared" si="45"/>
        <v>2.22, NT Plant-Rigid 11R-15</v>
      </c>
      <c r="C226" s="168">
        <v>2.2200000000000002</v>
      </c>
      <c r="D226" s="164" t="s">
        <v>444</v>
      </c>
      <c r="E226" s="164" t="s">
        <v>293</v>
      </c>
      <c r="F226" s="164" t="s">
        <v>54</v>
      </c>
      <c r="G226" s="164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</row>
    <row r="227" spans="1:32" x14ac:dyDescent="0.2">
      <c r="A227" s="246">
        <v>131</v>
      </c>
      <c r="B227" s="1" t="str">
        <f t="shared" si="45"/>
        <v>2.23, NT Plant-Rigid  6R-30</v>
      </c>
      <c r="C227" s="168">
        <v>2.23</v>
      </c>
      <c r="D227" s="164" t="s">
        <v>444</v>
      </c>
      <c r="E227" s="164" t="s">
        <v>293</v>
      </c>
      <c r="F227" s="164" t="s">
        <v>53</v>
      </c>
      <c r="G227" s="164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</row>
    <row r="228" spans="1:32" x14ac:dyDescent="0.2">
      <c r="A228" s="246">
        <v>132</v>
      </c>
      <c r="B228" s="1" t="str">
        <f t="shared" si="45"/>
        <v>2.24, NT Plant-Rigid  6R-36</v>
      </c>
      <c r="C228" s="168">
        <v>2.2400000000000002</v>
      </c>
      <c r="D228" s="164" t="s">
        <v>444</v>
      </c>
      <c r="E228" s="164" t="s">
        <v>293</v>
      </c>
      <c r="F228" s="164" t="s">
        <v>197</v>
      </c>
      <c r="G228" s="164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</row>
    <row r="229" spans="1:32" x14ac:dyDescent="0.2">
      <c r="A229" s="246">
        <v>536</v>
      </c>
      <c r="B229" s="1" t="str">
        <f t="shared" si="45"/>
        <v>2.25, NT Plant-Rigid 11R-20</v>
      </c>
      <c r="C229" s="168">
        <v>2.25</v>
      </c>
      <c r="D229" s="164" t="s">
        <v>444</v>
      </c>
      <c r="E229" s="164" t="s">
        <v>293</v>
      </c>
      <c r="F229" s="164" t="s">
        <v>52</v>
      </c>
      <c r="G229" s="164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</row>
    <row r="230" spans="1:32" x14ac:dyDescent="0.2">
      <c r="A230" s="246">
        <v>600</v>
      </c>
      <c r="B230" s="1" t="str">
        <f t="shared" si="45"/>
        <v>2.26, NT Plant-Rigid 15R-15</v>
      </c>
      <c r="C230" s="168">
        <v>2.2599999999999998</v>
      </c>
      <c r="D230" s="164" t="s">
        <v>444</v>
      </c>
      <c r="E230" s="164" t="s">
        <v>293</v>
      </c>
      <c r="F230" s="164" t="s">
        <v>51</v>
      </c>
      <c r="G230" s="164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</row>
    <row r="231" spans="1:32" x14ac:dyDescent="0.2">
      <c r="A231" s="246">
        <v>133</v>
      </c>
      <c r="B231" s="1" t="str">
        <f t="shared" si="45"/>
        <v>2.27, NT Plant-Rigid  8R-30</v>
      </c>
      <c r="C231" s="168">
        <v>2.27</v>
      </c>
      <c r="D231" s="164" t="s">
        <v>444</v>
      </c>
      <c r="E231" s="164" t="s">
        <v>293</v>
      </c>
      <c r="F231" s="164" t="s">
        <v>25</v>
      </c>
      <c r="G231" s="164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</row>
    <row r="232" spans="1:32" x14ac:dyDescent="0.2">
      <c r="A232" s="246">
        <v>368</v>
      </c>
      <c r="B232" s="1" t="str">
        <f t="shared" si="45"/>
        <v>2.28, NT Plant-Rigid 12R-20</v>
      </c>
      <c r="C232" s="168">
        <v>2.2799999999999998</v>
      </c>
      <c r="D232" s="164" t="s">
        <v>444</v>
      </c>
      <c r="E232" s="164" t="s">
        <v>293</v>
      </c>
      <c r="F232" s="164" t="s">
        <v>50</v>
      </c>
      <c r="G232" s="164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</row>
    <row r="233" spans="1:32" x14ac:dyDescent="0.2">
      <c r="A233" s="246">
        <v>639</v>
      </c>
      <c r="B233" s="1" t="str">
        <f t="shared" si="45"/>
        <v>2.29, NT Plant-Rigid 13R-18/20</v>
      </c>
      <c r="C233" s="168">
        <v>2.29</v>
      </c>
      <c r="D233" s="164" t="s">
        <v>444</v>
      </c>
      <c r="E233" s="164" t="s">
        <v>293</v>
      </c>
      <c r="F233" s="164" t="s">
        <v>49</v>
      </c>
      <c r="G233" s="164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</row>
    <row r="234" spans="1:32" x14ac:dyDescent="0.2">
      <c r="A234" s="246">
        <v>134</v>
      </c>
      <c r="B234" s="1" t="str">
        <f t="shared" si="45"/>
        <v>2.3, NT Plant-Rigid  8R-36</v>
      </c>
      <c r="C234" s="168">
        <v>2.2999999999999998</v>
      </c>
      <c r="D234" s="164" t="s">
        <v>444</v>
      </c>
      <c r="E234" s="164" t="s">
        <v>293</v>
      </c>
      <c r="F234" s="164" t="s">
        <v>194</v>
      </c>
      <c r="G234" s="164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</row>
    <row r="235" spans="1:32" x14ac:dyDescent="0.2">
      <c r="A235" s="246">
        <v>135</v>
      </c>
      <c r="B235" s="1" t="str">
        <f t="shared" si="45"/>
        <v>2.31, NT Plant-Rigid 10R-30</v>
      </c>
      <c r="C235" s="168">
        <v>2.31</v>
      </c>
      <c r="D235" s="164" t="s">
        <v>444</v>
      </c>
      <c r="E235" s="164" t="s">
        <v>293</v>
      </c>
      <c r="F235" s="164" t="s">
        <v>24</v>
      </c>
      <c r="G235" s="164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</row>
    <row r="236" spans="1:32" x14ac:dyDescent="0.2">
      <c r="A236" s="246">
        <v>369</v>
      </c>
      <c r="B236" s="1" t="str">
        <f t="shared" si="45"/>
        <v>2.32, NT Plant-Rigid 12R-30</v>
      </c>
      <c r="C236" s="168">
        <v>2.3199999999999998</v>
      </c>
      <c r="D236" s="164" t="s">
        <v>444</v>
      </c>
      <c r="E236" s="164" t="s">
        <v>293</v>
      </c>
      <c r="F236" s="164" t="s">
        <v>6</v>
      </c>
      <c r="G236" s="164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</row>
    <row r="237" spans="1:32" x14ac:dyDescent="0.2">
      <c r="A237" s="246">
        <v>640</v>
      </c>
      <c r="B237" s="1" t="str">
        <f t="shared" si="45"/>
        <v>2.33, NT Plant-Twin Row 8R-36</v>
      </c>
      <c r="C237" s="168">
        <v>2.33</v>
      </c>
      <c r="D237" s="164" t="s">
        <v>444</v>
      </c>
      <c r="E237" s="164" t="s">
        <v>294</v>
      </c>
      <c r="F237" s="164" t="s">
        <v>200</v>
      </c>
      <c r="G237" s="164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</row>
    <row r="238" spans="1:32" x14ac:dyDescent="0.2">
      <c r="A238" s="246">
        <v>635</v>
      </c>
      <c r="B238" s="1" t="str">
        <f t="shared" si="45"/>
        <v>2.34, NT Plant-Twin Row 12R-36</v>
      </c>
      <c r="C238" s="168">
        <v>2.34</v>
      </c>
      <c r="D238" s="164" t="s">
        <v>444</v>
      </c>
      <c r="E238" s="164" t="s">
        <v>294</v>
      </c>
      <c r="F238" s="164" t="s">
        <v>195</v>
      </c>
      <c r="G238" s="164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</row>
    <row r="239" spans="1:32" x14ac:dyDescent="0.2">
      <c r="A239" s="246">
        <v>694</v>
      </c>
      <c r="B239" s="1" t="str">
        <f t="shared" si="45"/>
        <v>2.35, One Trip Plow 4R-36</v>
      </c>
      <c r="C239" s="168">
        <v>2.35</v>
      </c>
      <c r="D239" s="164" t="s">
        <v>444</v>
      </c>
      <c r="E239" s="164" t="s">
        <v>295</v>
      </c>
      <c r="F239" s="164" t="s">
        <v>73</v>
      </c>
      <c r="G239" s="164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 x14ac:dyDescent="0.2">
      <c r="A240" s="246">
        <v>695</v>
      </c>
      <c r="B240" s="1" t="str">
        <f t="shared" si="45"/>
        <v>2.36, One Trip Plow 6R-36</v>
      </c>
      <c r="C240" s="168">
        <v>2.36</v>
      </c>
      <c r="D240" s="164" t="s">
        <v>444</v>
      </c>
      <c r="E240" s="164" t="s">
        <v>295</v>
      </c>
      <c r="F240" s="164" t="s">
        <v>201</v>
      </c>
      <c r="G240" s="164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 x14ac:dyDescent="0.2">
      <c r="A241" s="246">
        <v>696</v>
      </c>
      <c r="B241" s="1" t="str">
        <f t="shared" si="45"/>
        <v>2.37, One Trip Plow 8R-36</v>
      </c>
      <c r="C241" s="168">
        <v>2.37</v>
      </c>
      <c r="D241" s="164" t="s">
        <v>444</v>
      </c>
      <c r="E241" s="164" t="s">
        <v>295</v>
      </c>
      <c r="F241" s="164" t="s">
        <v>200</v>
      </c>
      <c r="G241" s="164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 x14ac:dyDescent="0.2">
      <c r="A242" s="246">
        <v>567</v>
      </c>
      <c r="B242" s="1" t="str">
        <f t="shared" si="45"/>
        <v>2.38, Peanut Plant &amp; Pre Fold. 12R-36</v>
      </c>
      <c r="C242" s="168">
        <v>2.38</v>
      </c>
      <c r="D242" s="164" t="s">
        <v>444</v>
      </c>
      <c r="E242" s="164" t="s">
        <v>296</v>
      </c>
      <c r="F242" s="164" t="s">
        <v>195</v>
      </c>
      <c r="G242" s="164" t="str">
        <f t="shared" si="46"/>
        <v>Peanut Plant &amp; Pre Fold. 12R-36</v>
      </c>
      <c r="H242" s="251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</row>
    <row r="243" spans="1:32" x14ac:dyDescent="0.2">
      <c r="A243" s="246">
        <v>568</v>
      </c>
      <c r="B243" s="1" t="str">
        <f t="shared" si="45"/>
        <v>2.39, Peanut Plant &amp; Pre Rigid  8R-30</v>
      </c>
      <c r="C243" s="168">
        <v>2.39</v>
      </c>
      <c r="D243" s="164" t="s">
        <v>444</v>
      </c>
      <c r="E243" s="164" t="s">
        <v>297</v>
      </c>
      <c r="F243" s="164" t="s">
        <v>25</v>
      </c>
      <c r="G243" s="164" t="str">
        <f t="shared" si="46"/>
        <v>Peanut Plant &amp; Pre Rigid  8R-30</v>
      </c>
      <c r="H243" s="251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</row>
    <row r="244" spans="1:32" x14ac:dyDescent="0.2">
      <c r="A244" s="246">
        <v>569</v>
      </c>
      <c r="B244" s="1" t="str">
        <f t="shared" si="45"/>
        <v>2.4, Peanut Plant &amp; Pre Rigid  8R-36</v>
      </c>
      <c r="C244" s="168">
        <v>2.4</v>
      </c>
      <c r="D244" s="164" t="s">
        <v>444</v>
      </c>
      <c r="E244" s="164" t="s">
        <v>297</v>
      </c>
      <c r="F244" s="164" t="s">
        <v>194</v>
      </c>
      <c r="G244" s="164" t="str">
        <f t="shared" si="46"/>
        <v>Peanut Plant &amp; Pre Rigid  8R-36</v>
      </c>
      <c r="H244" s="251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</row>
    <row r="245" spans="1:32" x14ac:dyDescent="0.2">
      <c r="A245" s="246">
        <v>165</v>
      </c>
      <c r="B245" s="1" t="str">
        <f t="shared" si="45"/>
        <v>2.41, Pipe Spool 160 ac 1/4m roll</v>
      </c>
      <c r="C245" s="168">
        <v>2.41</v>
      </c>
      <c r="D245" s="164" t="s">
        <v>444</v>
      </c>
      <c r="E245" s="164" t="s">
        <v>298</v>
      </c>
      <c r="F245" s="164" t="s">
        <v>64</v>
      </c>
      <c r="G245" s="164" t="str">
        <f t="shared" si="46"/>
        <v>Pipe Spool 160 ac 1/4m roll</v>
      </c>
      <c r="H245" s="252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</row>
    <row r="246" spans="1:32" x14ac:dyDescent="0.2">
      <c r="A246" s="246">
        <v>144</v>
      </c>
      <c r="B246" s="1" t="str">
        <f t="shared" si="45"/>
        <v>2.42, Pipe Trailer 1m/160a 30'</v>
      </c>
      <c r="C246" s="168">
        <v>2.42</v>
      </c>
      <c r="D246" s="164" t="s">
        <v>444</v>
      </c>
      <c r="E246" s="164" t="s">
        <v>299</v>
      </c>
      <c r="F246" s="164" t="s">
        <v>44</v>
      </c>
      <c r="G246" s="164" t="str">
        <f t="shared" si="46"/>
        <v>Pipe Trailer 1m/160a 30'</v>
      </c>
      <c r="H246" s="252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</row>
    <row r="247" spans="1:32" x14ac:dyDescent="0.2">
      <c r="A247" s="246">
        <v>332</v>
      </c>
      <c r="B247" s="1" t="str">
        <f t="shared" si="45"/>
        <v>2.43, Plant - Folding 12R-20</v>
      </c>
      <c r="C247" s="168">
        <v>2.4300000000000002</v>
      </c>
      <c r="D247" s="164" t="s">
        <v>444</v>
      </c>
      <c r="E247" s="164" t="s">
        <v>300</v>
      </c>
      <c r="F247" s="164" t="s">
        <v>50</v>
      </c>
      <c r="G247" s="164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</row>
    <row r="248" spans="1:32" x14ac:dyDescent="0.2">
      <c r="A248" s="246">
        <v>334</v>
      </c>
      <c r="B248" s="1" t="str">
        <f t="shared" si="45"/>
        <v>2.44, Plant - Folding  8R-36</v>
      </c>
      <c r="C248" s="168">
        <v>2.44</v>
      </c>
      <c r="D248" s="164" t="s">
        <v>444</v>
      </c>
      <c r="E248" s="164" t="s">
        <v>300</v>
      </c>
      <c r="F248" s="164" t="s">
        <v>194</v>
      </c>
      <c r="G248" s="164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</row>
    <row r="249" spans="1:32" x14ac:dyDescent="0.2">
      <c r="A249" s="246">
        <v>353</v>
      </c>
      <c r="B249" s="1" t="str">
        <f t="shared" si="45"/>
        <v>2.45, Plant - Folding 23R-15</v>
      </c>
      <c r="C249" s="168">
        <v>2.4500000000000002</v>
      </c>
      <c r="D249" s="164" t="s">
        <v>444</v>
      </c>
      <c r="E249" s="164" t="s">
        <v>300</v>
      </c>
      <c r="F249" s="164" t="s">
        <v>62</v>
      </c>
      <c r="G249" s="164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</row>
    <row r="250" spans="1:32" x14ac:dyDescent="0.2">
      <c r="A250" s="246">
        <v>337</v>
      </c>
      <c r="B250" s="1" t="str">
        <f t="shared" si="45"/>
        <v>2.46, Plant - Folding 12R-30</v>
      </c>
      <c r="C250" s="168">
        <v>2.46</v>
      </c>
      <c r="D250" s="164" t="s">
        <v>444</v>
      </c>
      <c r="E250" s="164" t="s">
        <v>300</v>
      </c>
      <c r="F250" s="164" t="s">
        <v>6</v>
      </c>
      <c r="G250" s="164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</row>
    <row r="251" spans="1:32" x14ac:dyDescent="0.2">
      <c r="A251" s="246">
        <v>546</v>
      </c>
      <c r="B251" s="1" t="str">
        <f t="shared" si="45"/>
        <v>2.47, Plant - Folding 24R-15</v>
      </c>
      <c r="C251" s="168">
        <v>2.4700000000000002</v>
      </c>
      <c r="D251" s="164" t="s">
        <v>444</v>
      </c>
      <c r="E251" s="164" t="s">
        <v>300</v>
      </c>
      <c r="F251" s="164" t="s">
        <v>61</v>
      </c>
      <c r="G251" s="164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</row>
    <row r="252" spans="1:32" x14ac:dyDescent="0.2">
      <c r="A252" s="246">
        <v>333</v>
      </c>
      <c r="B252" s="1" t="str">
        <f t="shared" si="45"/>
        <v>2.48, Plant - Folding  8R-36 2x1</v>
      </c>
      <c r="C252" s="168">
        <v>2.48</v>
      </c>
      <c r="D252" s="164" t="s">
        <v>444</v>
      </c>
      <c r="E252" s="164" t="s">
        <v>300</v>
      </c>
      <c r="F252" s="164" t="s">
        <v>198</v>
      </c>
      <c r="G252" s="164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</row>
    <row r="253" spans="1:32" x14ac:dyDescent="0.2">
      <c r="A253" s="246">
        <v>260</v>
      </c>
      <c r="B253" s="1" t="str">
        <f t="shared" si="45"/>
        <v>2.49, Plant - Folding 12R-36</v>
      </c>
      <c r="C253" s="168">
        <v>2.4900000000000002</v>
      </c>
      <c r="D253" s="164" t="s">
        <v>444</v>
      </c>
      <c r="E253" s="164" t="s">
        <v>300</v>
      </c>
      <c r="F253" s="164" t="s">
        <v>195</v>
      </c>
      <c r="G253" s="164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</row>
    <row r="254" spans="1:32" x14ac:dyDescent="0.2">
      <c r="A254" s="246">
        <v>550</v>
      </c>
      <c r="B254" s="1" t="str">
        <f t="shared" si="45"/>
        <v>2.5, Plant - Folding 31R-15</v>
      </c>
      <c r="C254" s="168">
        <v>2.5</v>
      </c>
      <c r="D254" s="164" t="s">
        <v>444</v>
      </c>
      <c r="E254" s="164" t="s">
        <v>300</v>
      </c>
      <c r="F254" s="164" t="s">
        <v>60</v>
      </c>
      <c r="G254" s="164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</row>
    <row r="255" spans="1:32" x14ac:dyDescent="0.2">
      <c r="A255" s="246">
        <v>338</v>
      </c>
      <c r="B255" s="1" t="str">
        <f t="shared" si="45"/>
        <v>2.51, Plant - Folding 16R-30</v>
      </c>
      <c r="C255" s="168">
        <v>2.5099999999999998</v>
      </c>
      <c r="D255" s="164" t="s">
        <v>444</v>
      </c>
      <c r="E255" s="164" t="s">
        <v>300</v>
      </c>
      <c r="F255" s="164" t="s">
        <v>59</v>
      </c>
      <c r="G255" s="164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</row>
    <row r="256" spans="1:32" x14ac:dyDescent="0.2">
      <c r="A256" s="246">
        <v>339</v>
      </c>
      <c r="B256" s="1" t="str">
        <f t="shared" si="45"/>
        <v>2.52, Plant - Folding 24R-20</v>
      </c>
      <c r="C256" s="168">
        <v>2.52</v>
      </c>
      <c r="D256" s="164" t="s">
        <v>444</v>
      </c>
      <c r="E256" s="164" t="s">
        <v>300</v>
      </c>
      <c r="F256" s="164" t="s">
        <v>58</v>
      </c>
      <c r="G256" s="164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</row>
    <row r="257" spans="1:32" x14ac:dyDescent="0.2">
      <c r="A257" s="246">
        <v>606</v>
      </c>
      <c r="B257" s="1" t="str">
        <f t="shared" si="45"/>
        <v>2.53, Plant - Folding 32R-15</v>
      </c>
      <c r="C257" s="168">
        <v>2.5299999999999998</v>
      </c>
      <c r="D257" s="164" t="s">
        <v>444</v>
      </c>
      <c r="E257" s="164" t="s">
        <v>300</v>
      </c>
      <c r="F257" s="164" t="s">
        <v>57</v>
      </c>
      <c r="G257" s="164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</row>
    <row r="258" spans="1:32" x14ac:dyDescent="0.2">
      <c r="A258" s="246">
        <v>340</v>
      </c>
      <c r="B258" s="1" t="str">
        <f t="shared" si="45"/>
        <v>2.54, Plant - Folding 24R-30</v>
      </c>
      <c r="C258" s="168">
        <v>2.54</v>
      </c>
      <c r="D258" s="164" t="s">
        <v>444</v>
      </c>
      <c r="E258" s="164" t="s">
        <v>300</v>
      </c>
      <c r="F258" s="164" t="s">
        <v>56</v>
      </c>
      <c r="G258" s="164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</row>
    <row r="259" spans="1:32" x14ac:dyDescent="0.2">
      <c r="A259" s="246">
        <v>647</v>
      </c>
      <c r="B259" s="1" t="str">
        <f t="shared" si="45"/>
        <v>2.55, Plant - Folding 36R-20</v>
      </c>
      <c r="C259" s="168">
        <v>2.5499999999999998</v>
      </c>
      <c r="D259" s="164" t="s">
        <v>444</v>
      </c>
      <c r="E259" s="164" t="s">
        <v>300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">
      <c r="A260" s="246">
        <v>330</v>
      </c>
      <c r="B260" s="1" t="str">
        <f t="shared" si="45"/>
        <v>2.56, Plant - Rigid  4R-30</v>
      </c>
      <c r="C260" s="168">
        <v>2.56</v>
      </c>
      <c r="D260" s="164" t="s">
        <v>444</v>
      </c>
      <c r="E260" s="164" t="s">
        <v>301</v>
      </c>
      <c r="F260" s="164" t="s">
        <v>48</v>
      </c>
      <c r="G260" s="164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</row>
    <row r="261" spans="1:32" x14ac:dyDescent="0.2">
      <c r="A261" s="246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444</v>
      </c>
      <c r="E261" s="164" t="s">
        <v>301</v>
      </c>
      <c r="F261" s="164" t="s">
        <v>196</v>
      </c>
      <c r="G261" s="164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</row>
    <row r="262" spans="1:32" x14ac:dyDescent="0.2">
      <c r="A262" s="246">
        <v>529</v>
      </c>
      <c r="B262" s="1" t="str">
        <f t="shared" si="60"/>
        <v>2.58, Plant - Rigid 11R-15</v>
      </c>
      <c r="C262" s="168">
        <v>2.58</v>
      </c>
      <c r="D262" s="164" t="s">
        <v>444</v>
      </c>
      <c r="E262" s="164" t="s">
        <v>301</v>
      </c>
      <c r="F262" s="164" t="s">
        <v>54</v>
      </c>
      <c r="G262" s="164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</row>
    <row r="263" spans="1:32" x14ac:dyDescent="0.2">
      <c r="A263" s="246">
        <v>146</v>
      </c>
      <c r="B263" s="1" t="str">
        <f t="shared" si="60"/>
        <v>2.59, Plant - Rigid  6R-30</v>
      </c>
      <c r="C263" s="168">
        <v>2.59</v>
      </c>
      <c r="D263" s="164" t="s">
        <v>444</v>
      </c>
      <c r="E263" s="164" t="s">
        <v>301</v>
      </c>
      <c r="F263" s="164" t="s">
        <v>53</v>
      </c>
      <c r="G263" s="164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</row>
    <row r="264" spans="1:32" x14ac:dyDescent="0.2">
      <c r="A264" s="246">
        <v>147</v>
      </c>
      <c r="B264" s="1" t="str">
        <f t="shared" si="60"/>
        <v>2.6, Plant - Rigid  6R-36</v>
      </c>
      <c r="C264" s="168">
        <v>2.6</v>
      </c>
      <c r="D264" s="164" t="s">
        <v>444</v>
      </c>
      <c r="E264" s="164" t="s">
        <v>301</v>
      </c>
      <c r="F264" s="164" t="s">
        <v>197</v>
      </c>
      <c r="G264" s="164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</row>
    <row r="265" spans="1:32" x14ac:dyDescent="0.2">
      <c r="A265" s="246">
        <v>534</v>
      </c>
      <c r="B265" s="1" t="str">
        <f t="shared" si="60"/>
        <v>2.61, Plant - Rigid 11R-20</v>
      </c>
      <c r="C265" s="168">
        <v>2.61</v>
      </c>
      <c r="D265" s="164" t="s">
        <v>444</v>
      </c>
      <c r="E265" s="164" t="s">
        <v>301</v>
      </c>
      <c r="F265" s="164" t="s">
        <v>52</v>
      </c>
      <c r="G265" s="164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</row>
    <row r="266" spans="1:32" x14ac:dyDescent="0.2">
      <c r="A266" s="246">
        <v>149</v>
      </c>
      <c r="B266" s="1" t="str">
        <f t="shared" si="60"/>
        <v>2.62, Plant - Rigid  8R-30</v>
      </c>
      <c r="C266" s="168">
        <v>2.62</v>
      </c>
      <c r="D266" s="164" t="s">
        <v>444</v>
      </c>
      <c r="E266" s="164" t="s">
        <v>301</v>
      </c>
      <c r="F266" s="164" t="s">
        <v>25</v>
      </c>
      <c r="G266" s="164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</row>
    <row r="267" spans="1:32" x14ac:dyDescent="0.2">
      <c r="A267" s="246">
        <v>153</v>
      </c>
      <c r="B267" s="1" t="str">
        <f t="shared" si="60"/>
        <v>2.63, Plant - Rigid 12R-20</v>
      </c>
      <c r="C267" s="168">
        <v>2.63</v>
      </c>
      <c r="D267" s="164" t="s">
        <v>444</v>
      </c>
      <c r="E267" s="164" t="s">
        <v>301</v>
      </c>
      <c r="F267" s="164" t="s">
        <v>50</v>
      </c>
      <c r="G267" s="164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</row>
    <row r="268" spans="1:32" x14ac:dyDescent="0.2">
      <c r="A268" s="246">
        <v>507</v>
      </c>
      <c r="B268" s="1" t="str">
        <f t="shared" si="60"/>
        <v>2.64, Plant - Rigid 15R-15</v>
      </c>
      <c r="C268" s="168">
        <v>2.64</v>
      </c>
      <c r="D268" s="164" t="s">
        <v>444</v>
      </c>
      <c r="E268" s="164" t="s">
        <v>301</v>
      </c>
      <c r="F268" s="164" t="s">
        <v>51</v>
      </c>
      <c r="G268" s="164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</row>
    <row r="269" spans="1:32" x14ac:dyDescent="0.2">
      <c r="A269" s="246">
        <v>649</v>
      </c>
      <c r="B269" s="1" t="str">
        <f t="shared" si="60"/>
        <v>2.65, Plant - Rigid 13R-18/20</v>
      </c>
      <c r="C269" s="168">
        <v>2.65</v>
      </c>
      <c r="D269" s="164" t="s">
        <v>444</v>
      </c>
      <c r="E269" s="164" t="s">
        <v>301</v>
      </c>
      <c r="F269" s="164" t="s">
        <v>49</v>
      </c>
      <c r="G269" s="164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</row>
    <row r="270" spans="1:32" x14ac:dyDescent="0.2">
      <c r="A270" s="246">
        <v>150</v>
      </c>
      <c r="B270" s="1" t="str">
        <f t="shared" si="60"/>
        <v>2.66, Plant - Rigid  8R-36</v>
      </c>
      <c r="C270" s="168">
        <v>2.66</v>
      </c>
      <c r="D270" s="164" t="s">
        <v>444</v>
      </c>
      <c r="E270" s="164" t="s">
        <v>301</v>
      </c>
      <c r="F270" s="164" t="s">
        <v>194</v>
      </c>
      <c r="G270" s="164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</row>
    <row r="271" spans="1:32" x14ac:dyDescent="0.2">
      <c r="A271" s="246">
        <v>151</v>
      </c>
      <c r="B271" s="1" t="str">
        <f t="shared" si="60"/>
        <v>2.67, Plant - Rigid 10R-30</v>
      </c>
      <c r="C271" s="168">
        <v>2.67</v>
      </c>
      <c r="D271" s="164" t="s">
        <v>444</v>
      </c>
      <c r="E271" s="164" t="s">
        <v>301</v>
      </c>
      <c r="F271" s="164" t="s">
        <v>24</v>
      </c>
      <c r="G271" s="164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</row>
    <row r="272" spans="1:32" x14ac:dyDescent="0.2">
      <c r="A272" s="246">
        <v>336</v>
      </c>
      <c r="B272" s="1" t="str">
        <f t="shared" si="60"/>
        <v>2.68, Plant - Rigid 12R-30</v>
      </c>
      <c r="C272" s="168">
        <v>2.68</v>
      </c>
      <c r="D272" s="164" t="s">
        <v>444</v>
      </c>
      <c r="E272" s="164" t="s">
        <v>301</v>
      </c>
      <c r="F272" s="164" t="s">
        <v>6</v>
      </c>
      <c r="G272" s="164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</row>
    <row r="273" spans="1:32" x14ac:dyDescent="0.2">
      <c r="A273" s="246">
        <v>650</v>
      </c>
      <c r="B273" s="1" t="str">
        <f t="shared" si="60"/>
        <v>2.69, Plant - Twin Row 8R-36</v>
      </c>
      <c r="C273" s="168">
        <v>2.69</v>
      </c>
      <c r="D273" s="164" t="s">
        <v>444</v>
      </c>
      <c r="E273" s="164" t="s">
        <v>302</v>
      </c>
      <c r="F273" s="164" t="s">
        <v>200</v>
      </c>
      <c r="G273" s="164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</row>
    <row r="274" spans="1:32" x14ac:dyDescent="0.2">
      <c r="A274" s="246">
        <v>605</v>
      </c>
      <c r="B274" s="1" t="str">
        <f t="shared" si="60"/>
        <v>2.7, Plant - Twin Row 12R-36</v>
      </c>
      <c r="C274" s="168">
        <v>2.7</v>
      </c>
      <c r="D274" s="164" t="s">
        <v>444</v>
      </c>
      <c r="E274" s="164" t="s">
        <v>302</v>
      </c>
      <c r="F274" s="164" t="s">
        <v>195</v>
      </c>
      <c r="G274" s="164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</row>
    <row r="275" spans="1:32" x14ac:dyDescent="0.2">
      <c r="A275" s="246">
        <v>346</v>
      </c>
      <c r="B275" s="1" t="str">
        <f t="shared" si="60"/>
        <v>2.71, Plant &amp; Pre-Folding 12R-20</v>
      </c>
      <c r="C275" s="168">
        <v>2.71</v>
      </c>
      <c r="D275" s="164" t="s">
        <v>444</v>
      </c>
      <c r="E275" s="164" t="s">
        <v>303</v>
      </c>
      <c r="F275" s="164" t="s">
        <v>50</v>
      </c>
      <c r="G275" s="164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</row>
    <row r="276" spans="1:32" x14ac:dyDescent="0.2">
      <c r="A276" s="246">
        <v>343</v>
      </c>
      <c r="B276" s="1" t="str">
        <f t="shared" si="60"/>
        <v>2.72, Plant &amp; Pre-Folding  8R-36</v>
      </c>
      <c r="C276" s="168">
        <v>2.72</v>
      </c>
      <c r="D276" s="164" t="s">
        <v>444</v>
      </c>
      <c r="E276" s="164" t="s">
        <v>303</v>
      </c>
      <c r="F276" s="164" t="s">
        <v>194</v>
      </c>
      <c r="G276" s="164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</row>
    <row r="277" spans="1:32" x14ac:dyDescent="0.2">
      <c r="A277" s="246">
        <v>350</v>
      </c>
      <c r="B277" s="1" t="str">
        <f t="shared" si="60"/>
        <v>2.73, Plant &amp; Pre-Folding 23R-15</v>
      </c>
      <c r="C277" s="168">
        <v>2.73</v>
      </c>
      <c r="D277" s="164" t="s">
        <v>444</v>
      </c>
      <c r="E277" s="164" t="s">
        <v>303</v>
      </c>
      <c r="F277" s="164" t="s">
        <v>62</v>
      </c>
      <c r="G277" s="164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</row>
    <row r="278" spans="1:32" x14ac:dyDescent="0.2">
      <c r="A278" s="246">
        <v>348</v>
      </c>
      <c r="B278" s="1" t="str">
        <f t="shared" si="60"/>
        <v>2.74, Plant &amp; Pre-Folding 12R-30</v>
      </c>
      <c r="C278" s="168">
        <v>2.74</v>
      </c>
      <c r="D278" s="164" t="s">
        <v>444</v>
      </c>
      <c r="E278" s="164" t="s">
        <v>303</v>
      </c>
      <c r="F278" s="164" t="s">
        <v>6</v>
      </c>
      <c r="G278" s="164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</row>
    <row r="279" spans="1:32" x14ac:dyDescent="0.2">
      <c r="A279" s="246">
        <v>547</v>
      </c>
      <c r="B279" s="1" t="str">
        <f t="shared" si="60"/>
        <v>2.75, Plant &amp; Pre-Folding 24R-15</v>
      </c>
      <c r="C279" s="168">
        <v>2.75</v>
      </c>
      <c r="D279" s="164" t="s">
        <v>444</v>
      </c>
      <c r="E279" s="164" t="s">
        <v>303</v>
      </c>
      <c r="F279" s="164" t="s">
        <v>61</v>
      </c>
      <c r="G279" s="164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</row>
    <row r="280" spans="1:32" x14ac:dyDescent="0.2">
      <c r="A280" s="246">
        <v>344</v>
      </c>
      <c r="B280" s="1" t="str">
        <f t="shared" si="60"/>
        <v>2.76, Plant &amp; Pre-Folding  8R-36 2x1</v>
      </c>
      <c r="C280" s="168">
        <v>2.76</v>
      </c>
      <c r="D280" s="164" t="s">
        <v>444</v>
      </c>
      <c r="E280" s="164" t="s">
        <v>303</v>
      </c>
      <c r="F280" s="164" t="s">
        <v>198</v>
      </c>
      <c r="G280" s="164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</row>
    <row r="281" spans="1:32" x14ac:dyDescent="0.2">
      <c r="A281" s="246">
        <v>262</v>
      </c>
      <c r="B281" s="1" t="str">
        <f t="shared" si="60"/>
        <v>2.77, Plant &amp; Pre-Folding 12R-36</v>
      </c>
      <c r="C281" s="168">
        <v>2.77</v>
      </c>
      <c r="D281" s="164" t="s">
        <v>444</v>
      </c>
      <c r="E281" s="164" t="s">
        <v>303</v>
      </c>
      <c r="F281" s="164" t="s">
        <v>195</v>
      </c>
      <c r="G281" s="164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</row>
    <row r="282" spans="1:32" x14ac:dyDescent="0.2">
      <c r="A282" s="246">
        <v>551</v>
      </c>
      <c r="B282" s="1" t="str">
        <f t="shared" si="60"/>
        <v>2.78, Plant &amp; Pre-Folding 31R-15</v>
      </c>
      <c r="C282" s="168">
        <v>2.78</v>
      </c>
      <c r="D282" s="164" t="s">
        <v>444</v>
      </c>
      <c r="E282" s="164" t="s">
        <v>303</v>
      </c>
      <c r="F282" s="164" t="s">
        <v>60</v>
      </c>
      <c r="G282" s="164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</row>
    <row r="283" spans="1:32" x14ac:dyDescent="0.2">
      <c r="A283" s="246">
        <v>349</v>
      </c>
      <c r="B283" s="1" t="str">
        <f t="shared" si="60"/>
        <v>2.79, Plant &amp; Pre-Folding 16R-30</v>
      </c>
      <c r="C283" s="168">
        <v>2.79</v>
      </c>
      <c r="D283" s="164" t="s">
        <v>444</v>
      </c>
      <c r="E283" s="164" t="s">
        <v>303</v>
      </c>
      <c r="F283" s="164" t="s">
        <v>59</v>
      </c>
      <c r="G283" s="164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</row>
    <row r="284" spans="1:32" x14ac:dyDescent="0.2">
      <c r="A284" s="246">
        <v>351</v>
      </c>
      <c r="B284" s="1" t="str">
        <f t="shared" si="60"/>
        <v>2.8, Plant &amp; Pre-Folding 24R-20</v>
      </c>
      <c r="C284" s="168">
        <v>2.8</v>
      </c>
      <c r="D284" s="164" t="s">
        <v>444</v>
      </c>
      <c r="E284" s="164" t="s">
        <v>303</v>
      </c>
      <c r="F284" s="164" t="s">
        <v>58</v>
      </c>
      <c r="G284" s="164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</row>
    <row r="285" spans="1:32" x14ac:dyDescent="0.2">
      <c r="A285" s="246">
        <v>603</v>
      </c>
      <c r="B285" s="1" t="str">
        <f t="shared" si="60"/>
        <v>2.81, Plant &amp; Pre-Folding 32R-15</v>
      </c>
      <c r="C285" s="168">
        <v>2.81</v>
      </c>
      <c r="D285" s="164" t="s">
        <v>444</v>
      </c>
      <c r="E285" s="164" t="s">
        <v>303</v>
      </c>
      <c r="F285" s="164" t="s">
        <v>57</v>
      </c>
      <c r="G285" s="164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</row>
    <row r="286" spans="1:32" x14ac:dyDescent="0.2">
      <c r="A286" s="246">
        <v>352</v>
      </c>
      <c r="B286" s="1" t="str">
        <f t="shared" si="60"/>
        <v>2.82, Plant &amp; Pre-Folding 24R-30</v>
      </c>
      <c r="C286" s="168">
        <v>2.82</v>
      </c>
      <c r="D286" s="164" t="s">
        <v>444</v>
      </c>
      <c r="E286" s="164" t="s">
        <v>303</v>
      </c>
      <c r="F286" s="164" t="s">
        <v>56</v>
      </c>
      <c r="G286" s="164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</row>
    <row r="287" spans="1:32" x14ac:dyDescent="0.2">
      <c r="A287" s="246">
        <v>642</v>
      </c>
      <c r="B287" s="1" t="str">
        <f t="shared" si="60"/>
        <v>2.83, Plant &amp; Pre-Folding 36R-20</v>
      </c>
      <c r="C287" s="168">
        <v>2.83</v>
      </c>
      <c r="D287" s="164" t="s">
        <v>444</v>
      </c>
      <c r="E287" s="164" t="s">
        <v>303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">
      <c r="A288" s="246">
        <v>341</v>
      </c>
      <c r="B288" s="1" t="str">
        <f t="shared" si="60"/>
        <v>2.84, Plant &amp; Pre-Rigid  4R-30</v>
      </c>
      <c r="C288" s="168">
        <v>2.84</v>
      </c>
      <c r="D288" s="164" t="s">
        <v>444</v>
      </c>
      <c r="E288" s="164" t="s">
        <v>304</v>
      </c>
      <c r="F288" s="164" t="s">
        <v>48</v>
      </c>
      <c r="G288" s="164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</row>
    <row r="289" spans="1:32" x14ac:dyDescent="0.2">
      <c r="A289" s="246">
        <v>155</v>
      </c>
      <c r="B289" s="1" t="str">
        <f t="shared" si="60"/>
        <v>2.85, Plant &amp; Pre-Rigid  4R-36</v>
      </c>
      <c r="C289" s="168">
        <v>2.85</v>
      </c>
      <c r="D289" s="164" t="s">
        <v>444</v>
      </c>
      <c r="E289" s="164" t="s">
        <v>304</v>
      </c>
      <c r="F289" s="164" t="s">
        <v>196</v>
      </c>
      <c r="G289" s="164" t="str">
        <f t="shared" si="61"/>
        <v>Plant &amp; Pre-Rigid  4R-36</v>
      </c>
      <c r="H289" s="30">
        <v>28200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534.73749241847725</v>
      </c>
      <c r="W289" s="9">
        <f t="shared" si="65"/>
        <v>3.5649166161231816</v>
      </c>
      <c r="X289" s="8">
        <f t="shared" si="66"/>
        <v>1586.25</v>
      </c>
      <c r="Y289" s="7">
        <f t="shared" si="67"/>
        <v>10.574999999999999</v>
      </c>
      <c r="Z289" s="2">
        <f t="shared" si="68"/>
        <v>12690</v>
      </c>
      <c r="AA289" s="2">
        <f t="shared" si="69"/>
        <v>1938.75</v>
      </c>
      <c r="AB289" s="2">
        <f t="shared" si="70"/>
        <v>20445</v>
      </c>
      <c r="AC289" s="6">
        <f t="shared" si="71"/>
        <v>1840.05</v>
      </c>
      <c r="AD289" s="6">
        <f t="shared" si="72"/>
        <v>490.68</v>
      </c>
      <c r="AE289" s="6">
        <f t="shared" si="73"/>
        <v>4269.4800000000005</v>
      </c>
      <c r="AF289" s="5">
        <f t="shared" si="74"/>
        <v>28.463200000000004</v>
      </c>
    </row>
    <row r="290" spans="1:32" x14ac:dyDescent="0.2">
      <c r="A290" s="246">
        <v>531</v>
      </c>
      <c r="B290" s="1" t="str">
        <f t="shared" si="60"/>
        <v>2.86, Plant &amp; Pre-Rigid 11R-15</v>
      </c>
      <c r="C290" s="168">
        <v>2.86</v>
      </c>
      <c r="D290" s="164" t="s">
        <v>444</v>
      </c>
      <c r="E290" s="164" t="s">
        <v>304</v>
      </c>
      <c r="F290" s="164" t="s">
        <v>54</v>
      </c>
      <c r="G290" s="164" t="str">
        <f t="shared" si="61"/>
        <v>Plant &amp; Pre-Rigid 11R-15</v>
      </c>
      <c r="H290" s="30">
        <v>48800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925.36133439793218</v>
      </c>
      <c r="W290" s="9">
        <f t="shared" si="65"/>
        <v>6.169075562652881</v>
      </c>
      <c r="X290" s="8">
        <f t="shared" si="66"/>
        <v>2745</v>
      </c>
      <c r="Y290" s="7">
        <f t="shared" si="67"/>
        <v>18.3</v>
      </c>
      <c r="Z290" s="2">
        <f t="shared" si="68"/>
        <v>21960</v>
      </c>
      <c r="AA290" s="2">
        <f t="shared" si="69"/>
        <v>3355</v>
      </c>
      <c r="AB290" s="2">
        <f t="shared" si="70"/>
        <v>35380</v>
      </c>
      <c r="AC290" s="6">
        <f t="shared" si="71"/>
        <v>3184.2</v>
      </c>
      <c r="AD290" s="6">
        <f t="shared" si="72"/>
        <v>849.12</v>
      </c>
      <c r="AE290" s="6">
        <f t="shared" si="73"/>
        <v>7388.32</v>
      </c>
      <c r="AF290" s="5">
        <f t="shared" si="74"/>
        <v>49.255466666666663</v>
      </c>
    </row>
    <row r="291" spans="1:32" x14ac:dyDescent="0.2">
      <c r="A291" s="246">
        <v>156</v>
      </c>
      <c r="B291" s="1" t="str">
        <f t="shared" si="60"/>
        <v>2.87, Plant &amp; Pre-Rigid  6R-30</v>
      </c>
      <c r="C291" s="168">
        <v>2.87</v>
      </c>
      <c r="D291" s="164" t="s">
        <v>444</v>
      </c>
      <c r="E291" s="164" t="s">
        <v>304</v>
      </c>
      <c r="F291" s="164" t="s">
        <v>53</v>
      </c>
      <c r="G291" s="164" t="str">
        <f t="shared" si="61"/>
        <v>Plant &amp; Pre-Rigid  6R-30</v>
      </c>
      <c r="H291" s="30">
        <v>36000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682.64360734273691</v>
      </c>
      <c r="W291" s="9">
        <f t="shared" si="65"/>
        <v>4.5509573822849125</v>
      </c>
      <c r="X291" s="8">
        <f t="shared" si="66"/>
        <v>2025</v>
      </c>
      <c r="Y291" s="7">
        <f t="shared" si="67"/>
        <v>13.5</v>
      </c>
      <c r="Z291" s="2">
        <f t="shared" si="68"/>
        <v>16200</v>
      </c>
      <c r="AA291" s="2">
        <f t="shared" si="69"/>
        <v>2475</v>
      </c>
      <c r="AB291" s="2">
        <f t="shared" si="70"/>
        <v>26100</v>
      </c>
      <c r="AC291" s="6">
        <f t="shared" si="71"/>
        <v>2349</v>
      </c>
      <c r="AD291" s="6">
        <f t="shared" si="72"/>
        <v>626.4</v>
      </c>
      <c r="AE291" s="6">
        <f t="shared" si="73"/>
        <v>5450.4</v>
      </c>
      <c r="AF291" s="5">
        <f t="shared" si="74"/>
        <v>36.335999999999999</v>
      </c>
    </row>
    <row r="292" spans="1:32" x14ac:dyDescent="0.2">
      <c r="A292" s="246">
        <v>157</v>
      </c>
      <c r="B292" s="1" t="str">
        <f t="shared" si="60"/>
        <v>2.88, Plant &amp; Pre-Rigid  6R-36</v>
      </c>
      <c r="C292" s="168">
        <v>2.88</v>
      </c>
      <c r="D292" s="164" t="s">
        <v>444</v>
      </c>
      <c r="E292" s="164" t="s">
        <v>304</v>
      </c>
      <c r="F292" s="164" t="s">
        <v>197</v>
      </c>
      <c r="G292" s="164" t="str">
        <f t="shared" si="61"/>
        <v>Plant &amp; Pre-Rigid  6R-36</v>
      </c>
      <c r="H292" s="30">
        <v>31900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604.89808539536966</v>
      </c>
      <c r="W292" s="9">
        <f t="shared" si="65"/>
        <v>4.0326539026357979</v>
      </c>
      <c r="X292" s="8">
        <f t="shared" si="66"/>
        <v>1794.375</v>
      </c>
      <c r="Y292" s="7">
        <f t="shared" si="67"/>
        <v>11.9625</v>
      </c>
      <c r="Z292" s="2">
        <f t="shared" si="68"/>
        <v>14355</v>
      </c>
      <c r="AA292" s="2">
        <f t="shared" si="69"/>
        <v>2193.125</v>
      </c>
      <c r="AB292" s="2">
        <f t="shared" si="70"/>
        <v>23127.5</v>
      </c>
      <c r="AC292" s="6">
        <f t="shared" si="71"/>
        <v>2081.4749999999999</v>
      </c>
      <c r="AD292" s="6">
        <f t="shared" si="72"/>
        <v>555.06000000000006</v>
      </c>
      <c r="AE292" s="6">
        <f t="shared" si="73"/>
        <v>4829.6600000000008</v>
      </c>
      <c r="AF292" s="5">
        <f t="shared" si="74"/>
        <v>32.197733333333339</v>
      </c>
    </row>
    <row r="293" spans="1:32" x14ac:dyDescent="0.2">
      <c r="A293" s="246">
        <v>535</v>
      </c>
      <c r="B293" s="1" t="str">
        <f t="shared" si="60"/>
        <v>2.89, Plant &amp; Pre-Rigid 11R-20</v>
      </c>
      <c r="C293" s="168">
        <v>2.89</v>
      </c>
      <c r="D293" s="164" t="s">
        <v>444</v>
      </c>
      <c r="E293" s="164" t="s">
        <v>304</v>
      </c>
      <c r="F293" s="164" t="s">
        <v>52</v>
      </c>
      <c r="G293" s="164" t="str">
        <f t="shared" si="61"/>
        <v>Plant &amp; Pre-Rigid 11R-20</v>
      </c>
      <c r="H293" s="30">
        <v>44300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840.0308834800901</v>
      </c>
      <c r="W293" s="9">
        <f t="shared" si="65"/>
        <v>5.6002058898672678</v>
      </c>
      <c r="X293" s="8">
        <f t="shared" si="66"/>
        <v>2491.875</v>
      </c>
      <c r="Y293" s="7">
        <f t="shared" si="67"/>
        <v>16.612500000000001</v>
      </c>
      <c r="Z293" s="2">
        <f t="shared" si="68"/>
        <v>19935</v>
      </c>
      <c r="AA293" s="2">
        <f t="shared" si="69"/>
        <v>3045.625</v>
      </c>
      <c r="AB293" s="2">
        <f t="shared" si="70"/>
        <v>32117.5</v>
      </c>
      <c r="AC293" s="6">
        <f t="shared" si="71"/>
        <v>2890.5749999999998</v>
      </c>
      <c r="AD293" s="6">
        <f t="shared" si="72"/>
        <v>770.82</v>
      </c>
      <c r="AE293" s="6">
        <f t="shared" si="73"/>
        <v>6707.0199999999995</v>
      </c>
      <c r="AF293" s="5">
        <f t="shared" si="74"/>
        <v>44.713466666666662</v>
      </c>
    </row>
    <row r="294" spans="1:32" x14ac:dyDescent="0.2">
      <c r="A294" s="246">
        <v>621</v>
      </c>
      <c r="B294" s="1" t="str">
        <f t="shared" si="60"/>
        <v>2.9, Plant &amp; Pre-Rigid 15R-15</v>
      </c>
      <c r="C294" s="168">
        <v>2.9</v>
      </c>
      <c r="D294" s="164" t="s">
        <v>444</v>
      </c>
      <c r="E294" s="164" t="s">
        <v>304</v>
      </c>
      <c r="F294" s="164" t="s">
        <v>51</v>
      </c>
      <c r="G294" s="164" t="str">
        <f t="shared" si="61"/>
        <v>Plant &amp; Pre-Rigid 15R-15</v>
      </c>
      <c r="H294" s="30">
        <v>62200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1179.4564549088398</v>
      </c>
      <c r="W294" s="9">
        <f t="shared" si="65"/>
        <v>7.8630430327255985</v>
      </c>
      <c r="X294" s="8">
        <f t="shared" si="66"/>
        <v>3498.75</v>
      </c>
      <c r="Y294" s="7">
        <f t="shared" si="67"/>
        <v>23.324999999999999</v>
      </c>
      <c r="Z294" s="2">
        <f t="shared" si="68"/>
        <v>27990</v>
      </c>
      <c r="AA294" s="2">
        <f t="shared" si="69"/>
        <v>4276.25</v>
      </c>
      <c r="AB294" s="2">
        <f t="shared" si="70"/>
        <v>45095</v>
      </c>
      <c r="AC294" s="6">
        <f t="shared" si="71"/>
        <v>4058.5499999999997</v>
      </c>
      <c r="AD294" s="6">
        <f t="shared" si="72"/>
        <v>1082.28</v>
      </c>
      <c r="AE294" s="6">
        <f t="shared" si="73"/>
        <v>9417.08</v>
      </c>
      <c r="AF294" s="5">
        <f t="shared" si="74"/>
        <v>62.780533333333331</v>
      </c>
    </row>
    <row r="295" spans="1:32" x14ac:dyDescent="0.2">
      <c r="A295" s="246">
        <v>159</v>
      </c>
      <c r="B295" s="1" t="str">
        <f t="shared" si="60"/>
        <v>2.91, Plant &amp; Pre-Rigid  8R-30</v>
      </c>
      <c r="C295" s="168">
        <v>2.91</v>
      </c>
      <c r="D295" s="164" t="s">
        <v>444</v>
      </c>
      <c r="E295" s="164" t="s">
        <v>304</v>
      </c>
      <c r="F295" s="164" t="s">
        <v>25</v>
      </c>
      <c r="G295" s="164" t="str">
        <f t="shared" si="61"/>
        <v>Plant &amp; Pre-Rigid  8R-30</v>
      </c>
      <c r="H295" s="30">
        <v>41000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777.45521947367251</v>
      </c>
      <c r="W295" s="9">
        <f t="shared" si="65"/>
        <v>5.1830347964911505</v>
      </c>
      <c r="X295" s="8">
        <f t="shared" si="66"/>
        <v>2306.25</v>
      </c>
      <c r="Y295" s="7">
        <f t="shared" si="67"/>
        <v>15.375</v>
      </c>
      <c r="Z295" s="2">
        <f t="shared" si="68"/>
        <v>18450</v>
      </c>
      <c r="AA295" s="2">
        <f t="shared" si="69"/>
        <v>2818.75</v>
      </c>
      <c r="AB295" s="2">
        <f t="shared" si="70"/>
        <v>29725</v>
      </c>
      <c r="AC295" s="6">
        <f t="shared" si="71"/>
        <v>2675.25</v>
      </c>
      <c r="AD295" s="6">
        <f t="shared" si="72"/>
        <v>713.4</v>
      </c>
      <c r="AE295" s="6">
        <f t="shared" si="73"/>
        <v>6207.4</v>
      </c>
      <c r="AF295" s="5">
        <f t="shared" si="74"/>
        <v>41.382666666666665</v>
      </c>
    </row>
    <row r="296" spans="1:32" x14ac:dyDescent="0.2">
      <c r="A296" s="246">
        <v>163</v>
      </c>
      <c r="B296" s="1" t="str">
        <f t="shared" si="60"/>
        <v>2.92, Plant &amp; Pre-Rigid 12R-20</v>
      </c>
      <c r="C296" s="168">
        <v>2.92</v>
      </c>
      <c r="D296" s="164" t="s">
        <v>444</v>
      </c>
      <c r="E296" s="164" t="s">
        <v>304</v>
      </c>
      <c r="F296" s="164" t="s">
        <v>50</v>
      </c>
      <c r="G296" s="164" t="str">
        <f t="shared" si="61"/>
        <v>Plant &amp; Pre-Rigid 12R-20</v>
      </c>
      <c r="H296" s="30">
        <v>50100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950.01235355197548</v>
      </c>
      <c r="W296" s="9">
        <f t="shared" si="65"/>
        <v>6.3334156903465031</v>
      </c>
      <c r="X296" s="8">
        <f t="shared" si="66"/>
        <v>2818.125</v>
      </c>
      <c r="Y296" s="7">
        <f t="shared" si="67"/>
        <v>18.787500000000001</v>
      </c>
      <c r="Z296" s="2">
        <f t="shared" si="68"/>
        <v>22545</v>
      </c>
      <c r="AA296" s="2">
        <f t="shared" si="69"/>
        <v>3444.375</v>
      </c>
      <c r="AB296" s="2">
        <f t="shared" si="70"/>
        <v>36322.5</v>
      </c>
      <c r="AC296" s="6">
        <f t="shared" si="71"/>
        <v>3269.0250000000001</v>
      </c>
      <c r="AD296" s="6">
        <f t="shared" si="72"/>
        <v>871.74</v>
      </c>
      <c r="AE296" s="6">
        <f t="shared" si="73"/>
        <v>7585.1399999999994</v>
      </c>
      <c r="AF296" s="5">
        <f t="shared" si="74"/>
        <v>50.567599999999999</v>
      </c>
    </row>
    <row r="297" spans="1:32" x14ac:dyDescent="0.2">
      <c r="A297" s="246">
        <v>644</v>
      </c>
      <c r="B297" s="1" t="str">
        <f t="shared" si="60"/>
        <v>2.93, Plant &amp; Pre-Rigid 13R-18/20</v>
      </c>
      <c r="C297" s="168">
        <v>2.93</v>
      </c>
      <c r="D297" s="164" t="s">
        <v>444</v>
      </c>
      <c r="E297" s="164" t="s">
        <v>304</v>
      </c>
      <c r="F297" s="164" t="s">
        <v>49</v>
      </c>
      <c r="G297" s="164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</row>
    <row r="298" spans="1:32" x14ac:dyDescent="0.2">
      <c r="A298" s="246">
        <v>160</v>
      </c>
      <c r="B298" s="1" t="str">
        <f t="shared" si="60"/>
        <v>2.94, Plant &amp; Pre-Rigid  8R-36</v>
      </c>
      <c r="C298" s="168">
        <v>2.94</v>
      </c>
      <c r="D298" s="164" t="s">
        <v>444</v>
      </c>
      <c r="E298" s="164" t="s">
        <v>304</v>
      </c>
      <c r="F298" s="164" t="s">
        <v>194</v>
      </c>
      <c r="G298" s="164" t="str">
        <f t="shared" si="61"/>
        <v>Plant &amp; Pre-Rigid  8R-36</v>
      </c>
      <c r="H298" s="30">
        <v>38200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724.36071668034856</v>
      </c>
      <c r="W298" s="9">
        <f t="shared" si="65"/>
        <v>4.8290714445356571</v>
      </c>
      <c r="X298" s="8">
        <f t="shared" si="66"/>
        <v>2148.75</v>
      </c>
      <c r="Y298" s="7">
        <f t="shared" si="67"/>
        <v>14.324999999999999</v>
      </c>
      <c r="Z298" s="2">
        <f t="shared" si="68"/>
        <v>17190</v>
      </c>
      <c r="AA298" s="2">
        <f t="shared" si="69"/>
        <v>2626.25</v>
      </c>
      <c r="AB298" s="2">
        <f t="shared" si="70"/>
        <v>27695</v>
      </c>
      <c r="AC298" s="6">
        <f t="shared" si="71"/>
        <v>2492.5499999999997</v>
      </c>
      <c r="AD298" s="6">
        <f t="shared" si="72"/>
        <v>664.68000000000006</v>
      </c>
      <c r="AE298" s="6">
        <f t="shared" si="73"/>
        <v>5783.48</v>
      </c>
      <c r="AF298" s="5">
        <f t="shared" si="74"/>
        <v>38.556533333333327</v>
      </c>
    </row>
    <row r="299" spans="1:32" x14ac:dyDescent="0.2">
      <c r="A299" s="246">
        <v>161</v>
      </c>
      <c r="B299" s="1" t="str">
        <f t="shared" si="60"/>
        <v>2.95, Plant &amp; Pre-Rigid 10R-30</v>
      </c>
      <c r="C299" s="168">
        <v>2.95</v>
      </c>
      <c r="D299" s="164" t="s">
        <v>444</v>
      </c>
      <c r="E299" s="164" t="s">
        <v>304</v>
      </c>
      <c r="F299" s="164" t="s">
        <v>24</v>
      </c>
      <c r="G299" s="164" t="str">
        <f t="shared" si="61"/>
        <v>Plant &amp; Pre-Rigid 10R-30</v>
      </c>
      <c r="H299" s="30">
        <v>41500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786.93638068676614</v>
      </c>
      <c r="W299" s="9">
        <f t="shared" si="65"/>
        <v>5.2462425379117743</v>
      </c>
      <c r="X299" s="8">
        <f t="shared" si="66"/>
        <v>2334.375</v>
      </c>
      <c r="Y299" s="7">
        <f t="shared" si="67"/>
        <v>15.5625</v>
      </c>
      <c r="Z299" s="2">
        <f t="shared" si="68"/>
        <v>18675</v>
      </c>
      <c r="AA299" s="2">
        <f t="shared" si="69"/>
        <v>2853.125</v>
      </c>
      <c r="AB299" s="2">
        <f t="shared" si="70"/>
        <v>30087.5</v>
      </c>
      <c r="AC299" s="6">
        <f t="shared" si="71"/>
        <v>2707.875</v>
      </c>
      <c r="AD299" s="6">
        <f t="shared" si="72"/>
        <v>722.1</v>
      </c>
      <c r="AE299" s="6">
        <f t="shared" si="73"/>
        <v>6283.1</v>
      </c>
      <c r="AF299" s="5">
        <f t="shared" si="74"/>
        <v>41.887333333333338</v>
      </c>
    </row>
    <row r="300" spans="1:32" x14ac:dyDescent="0.2">
      <c r="A300" s="246">
        <v>347</v>
      </c>
      <c r="B300" s="1" t="str">
        <f t="shared" si="60"/>
        <v>2.96, Plant &amp; Pre-Rigid 12R-30</v>
      </c>
      <c r="C300" s="168">
        <v>2.96</v>
      </c>
      <c r="D300" s="164" t="s">
        <v>444</v>
      </c>
      <c r="E300" s="164" t="s">
        <v>304</v>
      </c>
      <c r="F300" s="164" t="s">
        <v>6</v>
      </c>
      <c r="G300" s="164" t="str">
        <f t="shared" si="61"/>
        <v>Plant &amp; Pre-Rigid 12R-30</v>
      </c>
      <c r="H300" s="30">
        <v>65000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1232.5509577021637</v>
      </c>
      <c r="W300" s="9">
        <f t="shared" si="65"/>
        <v>8.2170063846810919</v>
      </c>
      <c r="X300" s="8">
        <f t="shared" si="66"/>
        <v>3656.25</v>
      </c>
      <c r="Y300" s="7">
        <f t="shared" si="67"/>
        <v>24.375</v>
      </c>
      <c r="Z300" s="2">
        <f t="shared" si="68"/>
        <v>29250</v>
      </c>
      <c r="AA300" s="2">
        <f t="shared" si="69"/>
        <v>4468.75</v>
      </c>
      <c r="AB300" s="2">
        <f t="shared" si="70"/>
        <v>47125</v>
      </c>
      <c r="AC300" s="6">
        <f t="shared" si="71"/>
        <v>4241.25</v>
      </c>
      <c r="AD300" s="6">
        <f t="shared" si="72"/>
        <v>1131</v>
      </c>
      <c r="AE300" s="6">
        <f t="shared" si="73"/>
        <v>9841</v>
      </c>
      <c r="AF300" s="5">
        <f t="shared" si="74"/>
        <v>65.606666666666669</v>
      </c>
    </row>
    <row r="301" spans="1:32" x14ac:dyDescent="0.2">
      <c r="A301" s="246">
        <v>645</v>
      </c>
      <c r="B301" s="1" t="str">
        <f t="shared" si="60"/>
        <v>2.97, Plant &amp; Pre-Twin Row 8R-36</v>
      </c>
      <c r="C301" s="168">
        <v>2.97</v>
      </c>
      <c r="D301" s="164" t="s">
        <v>444</v>
      </c>
      <c r="E301" s="164" t="s">
        <v>305</v>
      </c>
      <c r="F301" s="164" t="s">
        <v>200</v>
      </c>
      <c r="G301" s="164" t="str">
        <f t="shared" si="61"/>
        <v>Plant &amp; Pre-Twin Row 8R-36</v>
      </c>
      <c r="H301" s="30">
        <v>119000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2256.5163687162694</v>
      </c>
      <c r="W301" s="9">
        <f t="shared" si="65"/>
        <v>15.043442458108462</v>
      </c>
      <c r="X301" s="8">
        <f t="shared" si="66"/>
        <v>6693.75</v>
      </c>
      <c r="Y301" s="7">
        <f t="shared" si="67"/>
        <v>44.625</v>
      </c>
      <c r="Z301" s="2">
        <f t="shared" si="68"/>
        <v>53550</v>
      </c>
      <c r="AA301" s="2">
        <f t="shared" si="69"/>
        <v>8181.25</v>
      </c>
      <c r="AB301" s="2">
        <f t="shared" si="70"/>
        <v>86275</v>
      </c>
      <c r="AC301" s="6">
        <f t="shared" si="71"/>
        <v>7764.75</v>
      </c>
      <c r="AD301" s="6">
        <f t="shared" si="72"/>
        <v>2070.6</v>
      </c>
      <c r="AE301" s="6">
        <f t="shared" si="73"/>
        <v>18016.599999999999</v>
      </c>
      <c r="AF301" s="5">
        <f t="shared" si="74"/>
        <v>120.11066666666666</v>
      </c>
    </row>
    <row r="302" spans="1:32" x14ac:dyDescent="0.2">
      <c r="A302" s="246">
        <v>604</v>
      </c>
      <c r="B302" s="1" t="str">
        <f t="shared" si="60"/>
        <v>2.98, Plant &amp; Pre-Twin Row 12R-36</v>
      </c>
      <c r="C302" s="168">
        <v>2.98</v>
      </c>
      <c r="D302" s="164" t="s">
        <v>444</v>
      </c>
      <c r="E302" s="164" t="s">
        <v>305</v>
      </c>
      <c r="F302" s="164" t="s">
        <v>195</v>
      </c>
      <c r="G302" s="164" t="str">
        <f t="shared" si="61"/>
        <v>Plant &amp; Pre-Twin Row 12R-36</v>
      </c>
      <c r="H302" s="30">
        <v>145000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2749.5367517971345</v>
      </c>
      <c r="W302" s="9">
        <f t="shared" si="65"/>
        <v>18.330245011980896</v>
      </c>
      <c r="X302" s="8">
        <f t="shared" si="66"/>
        <v>8156.25</v>
      </c>
      <c r="Y302" s="7">
        <f t="shared" si="67"/>
        <v>54.375</v>
      </c>
      <c r="Z302" s="2">
        <f t="shared" si="68"/>
        <v>65250</v>
      </c>
      <c r="AA302" s="2">
        <f t="shared" si="69"/>
        <v>9968.75</v>
      </c>
      <c r="AB302" s="2">
        <f t="shared" si="70"/>
        <v>105125</v>
      </c>
      <c r="AC302" s="6">
        <f t="shared" si="71"/>
        <v>9461.25</v>
      </c>
      <c r="AD302" s="6">
        <f t="shared" si="72"/>
        <v>2523</v>
      </c>
      <c r="AE302" s="6">
        <f t="shared" si="73"/>
        <v>21953</v>
      </c>
      <c r="AF302" s="5">
        <f t="shared" si="74"/>
        <v>146.35333333333332</v>
      </c>
    </row>
    <row r="303" spans="1:32" x14ac:dyDescent="0.2">
      <c r="A303" s="246"/>
      <c r="B303" s="1" t="str">
        <f t="shared" si="60"/>
        <v>2.99, Plow 4 Bottom Switch</v>
      </c>
      <c r="C303" s="168">
        <v>2.99</v>
      </c>
      <c r="D303" s="164" t="s">
        <v>444</v>
      </c>
      <c r="E303" s="164" t="s">
        <v>429</v>
      </c>
      <c r="F303" s="164" t="s">
        <v>430</v>
      </c>
      <c r="G303" s="164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 x14ac:dyDescent="0.2">
      <c r="A304" s="246"/>
      <c r="B304" s="1" t="str">
        <f t="shared" si="60"/>
        <v>3, Plow 5 Bottom Switch</v>
      </c>
      <c r="C304" s="168">
        <v>3</v>
      </c>
      <c r="D304" s="164" t="s">
        <v>444</v>
      </c>
      <c r="E304" s="164" t="s">
        <v>429</v>
      </c>
      <c r="F304" s="164" t="s">
        <v>431</v>
      </c>
      <c r="G304" s="164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 x14ac:dyDescent="0.2">
      <c r="A305" s="246">
        <v>29</v>
      </c>
      <c r="B305" s="1" t="str">
        <f t="shared" si="60"/>
        <v>3.01, Roller/Cultipacker 12'</v>
      </c>
      <c r="C305" s="168">
        <v>3.01</v>
      </c>
      <c r="D305" s="164" t="s">
        <v>444</v>
      </c>
      <c r="E305" s="164" t="s">
        <v>306</v>
      </c>
      <c r="F305" s="164" t="s">
        <v>11</v>
      </c>
      <c r="G305" s="164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</row>
    <row r="306" spans="1:32" x14ac:dyDescent="0.2">
      <c r="A306" s="246">
        <v>30</v>
      </c>
      <c r="B306" s="1" t="str">
        <f t="shared" si="60"/>
        <v>3.02, Roller/Cultipacker 20'</v>
      </c>
      <c r="C306" s="168">
        <v>3.02</v>
      </c>
      <c r="D306" s="164" t="s">
        <v>444</v>
      </c>
      <c r="E306" s="164" t="s">
        <v>306</v>
      </c>
      <c r="F306" s="164" t="s">
        <v>8</v>
      </c>
      <c r="G306" s="164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</row>
    <row r="307" spans="1:32" x14ac:dyDescent="0.2">
      <c r="A307" s="246">
        <v>172</v>
      </c>
      <c r="B307" s="1" t="str">
        <f t="shared" si="60"/>
        <v>3.03, Roller/Cultipacker 30'</v>
      </c>
      <c r="C307" s="168">
        <v>3.03</v>
      </c>
      <c r="D307" s="164" t="s">
        <v>444</v>
      </c>
      <c r="E307" s="164" t="s">
        <v>306</v>
      </c>
      <c r="F307" s="164" t="s">
        <v>44</v>
      </c>
      <c r="G307" s="164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</row>
    <row r="308" spans="1:32" x14ac:dyDescent="0.2">
      <c r="A308" s="246">
        <v>717</v>
      </c>
      <c r="B308" s="1" t="str">
        <f t="shared" si="60"/>
        <v>3.04, Roller/Cultipacker 38'</v>
      </c>
      <c r="C308" s="168">
        <v>3.04</v>
      </c>
      <c r="D308" s="164" t="s">
        <v>444</v>
      </c>
      <c r="E308" s="164" t="s">
        <v>306</v>
      </c>
      <c r="F308" s="164" t="s">
        <v>41</v>
      </c>
      <c r="G308" s="164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</row>
    <row r="309" spans="1:32" x14ac:dyDescent="0.2">
      <c r="A309" s="246">
        <v>718</v>
      </c>
      <c r="B309" s="1" t="str">
        <f t="shared" si="60"/>
        <v>3.05, Roller/Stubble 20'</v>
      </c>
      <c r="C309" s="168">
        <v>3.05</v>
      </c>
      <c r="D309" s="164" t="s">
        <v>444</v>
      </c>
      <c r="E309" s="164" t="s">
        <v>307</v>
      </c>
      <c r="F309" s="164" t="s">
        <v>8</v>
      </c>
      <c r="G309" s="164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</row>
    <row r="310" spans="1:32" x14ac:dyDescent="0.2">
      <c r="A310" s="246">
        <v>719</v>
      </c>
      <c r="B310" s="1" t="str">
        <f t="shared" si="60"/>
        <v>3.06, Roller/Stubble 32'</v>
      </c>
      <c r="C310" s="168">
        <v>3.06</v>
      </c>
      <c r="D310" s="164" t="s">
        <v>444</v>
      </c>
      <c r="E310" s="164" t="s">
        <v>307</v>
      </c>
      <c r="F310" s="164" t="s">
        <v>43</v>
      </c>
      <c r="G310" s="164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</row>
    <row r="311" spans="1:32" x14ac:dyDescent="0.2">
      <c r="A311" s="246">
        <v>485</v>
      </c>
      <c r="B311" s="1" t="str">
        <f t="shared" si="60"/>
        <v>3.07, Rotary Cutter  7'</v>
      </c>
      <c r="C311" s="168">
        <v>3.07</v>
      </c>
      <c r="D311" s="164" t="s">
        <v>444</v>
      </c>
      <c r="E311" s="164" t="s">
        <v>308</v>
      </c>
      <c r="F311" s="164" t="s">
        <v>42</v>
      </c>
      <c r="G311" s="164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</row>
    <row r="312" spans="1:32" x14ac:dyDescent="0.2">
      <c r="A312" s="246">
        <v>199</v>
      </c>
      <c r="B312" s="1" t="str">
        <f t="shared" si="60"/>
        <v>3.08, Rotary Cutter 12'</v>
      </c>
      <c r="C312" s="168">
        <v>3.08</v>
      </c>
      <c r="D312" s="164" t="s">
        <v>444</v>
      </c>
      <c r="E312" s="164" t="s">
        <v>308</v>
      </c>
      <c r="F312" s="164" t="s">
        <v>11</v>
      </c>
      <c r="G312" s="164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</row>
    <row r="313" spans="1:32" x14ac:dyDescent="0.2">
      <c r="A313" s="246">
        <v>484</v>
      </c>
      <c r="B313" s="1" t="str">
        <f t="shared" si="60"/>
        <v>3.09, Rotary Cutter-Flex 15'</v>
      </c>
      <c r="C313" s="168">
        <v>3.09</v>
      </c>
      <c r="D313" s="164" t="s">
        <v>444</v>
      </c>
      <c r="E313" s="164" t="s">
        <v>309</v>
      </c>
      <c r="F313" s="164" t="s">
        <v>10</v>
      </c>
      <c r="G313" s="164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</row>
    <row r="314" spans="1:32" x14ac:dyDescent="0.2">
      <c r="A314" s="246">
        <v>562</v>
      </c>
      <c r="B314" s="1" t="str">
        <f t="shared" si="60"/>
        <v>3.1, Rotary Cutter-Flex 20'</v>
      </c>
      <c r="C314" s="168">
        <v>3.1</v>
      </c>
      <c r="D314" s="164" t="s">
        <v>444</v>
      </c>
      <c r="E314" s="164" t="s">
        <v>309</v>
      </c>
      <c r="F314" s="164" t="s">
        <v>8</v>
      </c>
      <c r="G314" s="164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</row>
    <row r="315" spans="1:32" x14ac:dyDescent="0.2">
      <c r="A315" s="246">
        <v>626</v>
      </c>
      <c r="B315" s="1" t="str">
        <f t="shared" si="60"/>
        <v>3.11, Row Cond &amp; Inc-Fold. 26'</v>
      </c>
      <c r="C315" s="168">
        <v>3.11</v>
      </c>
      <c r="D315" s="164" t="s">
        <v>444</v>
      </c>
      <c r="E315" s="164" t="s">
        <v>310</v>
      </c>
      <c r="F315" s="164" t="s">
        <v>38</v>
      </c>
      <c r="G315" s="164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</row>
    <row r="316" spans="1:32" x14ac:dyDescent="0.2">
      <c r="A316" s="246">
        <v>176</v>
      </c>
      <c r="B316" s="1" t="str">
        <f t="shared" si="60"/>
        <v>3.12, Row Cond &amp; Inc-Fold. 38'</v>
      </c>
      <c r="C316" s="168">
        <v>3.12</v>
      </c>
      <c r="D316" s="164" t="s">
        <v>444</v>
      </c>
      <c r="E316" s="164" t="s">
        <v>310</v>
      </c>
      <c r="F316" s="164" t="s">
        <v>41</v>
      </c>
      <c r="G316" s="164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</row>
    <row r="317" spans="1:32" x14ac:dyDescent="0.2">
      <c r="A317" s="246">
        <v>173</v>
      </c>
      <c r="B317" s="1" t="str">
        <f t="shared" si="60"/>
        <v>3.13, Row Cond &amp; Inc-Rigid 13'</v>
      </c>
      <c r="C317" s="168">
        <v>3.13</v>
      </c>
      <c r="D317" s="164" t="s">
        <v>444</v>
      </c>
      <c r="E317" s="164" t="s">
        <v>311</v>
      </c>
      <c r="F317" s="164" t="s">
        <v>40</v>
      </c>
      <c r="G317" s="164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</row>
    <row r="318" spans="1:32" x14ac:dyDescent="0.2">
      <c r="A318" s="246">
        <v>174</v>
      </c>
      <c r="B318" s="1" t="str">
        <f t="shared" si="60"/>
        <v>3.14, Row Cond &amp; Inc-Rigid 21'</v>
      </c>
      <c r="C318" s="168">
        <v>3.14</v>
      </c>
      <c r="D318" s="164" t="s">
        <v>444</v>
      </c>
      <c r="E318" s="164" t="s">
        <v>311</v>
      </c>
      <c r="F318" s="164" t="s">
        <v>39</v>
      </c>
      <c r="G318" s="164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</row>
    <row r="319" spans="1:32" x14ac:dyDescent="0.2">
      <c r="A319" s="246">
        <v>175</v>
      </c>
      <c r="B319" s="1" t="str">
        <f t="shared" si="60"/>
        <v>3.15, Row Cond &amp; Inc-Rigid 26'</v>
      </c>
      <c r="C319" s="168">
        <v>3.15</v>
      </c>
      <c r="D319" s="164" t="s">
        <v>444</v>
      </c>
      <c r="E319" s="164" t="s">
        <v>311</v>
      </c>
      <c r="F319" s="164" t="s">
        <v>38</v>
      </c>
      <c r="G319" s="164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</row>
    <row r="320" spans="1:32" x14ac:dyDescent="0.2">
      <c r="A320" s="246">
        <v>654</v>
      </c>
      <c r="B320" s="1" t="str">
        <f t="shared" si="60"/>
        <v>3.16, Row Cond Folding 26'</v>
      </c>
      <c r="C320" s="168">
        <v>3.16</v>
      </c>
      <c r="D320" s="164" t="s">
        <v>444</v>
      </c>
      <c r="E320" s="164" t="s">
        <v>312</v>
      </c>
      <c r="F320" s="164" t="s">
        <v>38</v>
      </c>
      <c r="G320" s="164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</row>
    <row r="321" spans="1:32" x14ac:dyDescent="0.2">
      <c r="A321" s="246">
        <v>180</v>
      </c>
      <c r="B321" s="1" t="str">
        <f t="shared" si="60"/>
        <v>3.17, Row Cond Folding 38'</v>
      </c>
      <c r="C321" s="168">
        <v>3.17</v>
      </c>
      <c r="D321" s="164" t="s">
        <v>444</v>
      </c>
      <c r="E321" s="164" t="s">
        <v>312</v>
      </c>
      <c r="F321" s="164" t="s">
        <v>41</v>
      </c>
      <c r="G321" s="164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</row>
    <row r="322" spans="1:32" x14ac:dyDescent="0.2">
      <c r="A322" s="246">
        <v>177</v>
      </c>
      <c r="B322" s="1" t="str">
        <f t="shared" si="60"/>
        <v>3.18, Row Cond Rigid 13'</v>
      </c>
      <c r="C322" s="168">
        <v>3.18</v>
      </c>
      <c r="D322" s="164" t="s">
        <v>444</v>
      </c>
      <c r="E322" s="164" t="s">
        <v>313</v>
      </c>
      <c r="F322" s="164" t="s">
        <v>40</v>
      </c>
      <c r="G322" s="164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</row>
    <row r="323" spans="1:32" x14ac:dyDescent="0.2">
      <c r="A323" s="246">
        <v>178</v>
      </c>
      <c r="B323" s="1" t="str">
        <f t="shared" si="60"/>
        <v>3.19, Row Cond Rigid 21'</v>
      </c>
      <c r="C323" s="168">
        <v>3.19</v>
      </c>
      <c r="D323" s="164" t="s">
        <v>444</v>
      </c>
      <c r="E323" s="164" t="s">
        <v>313</v>
      </c>
      <c r="F323" s="164" t="s">
        <v>39</v>
      </c>
      <c r="G323" s="164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</row>
    <row r="324" spans="1:32" x14ac:dyDescent="0.2">
      <c r="A324" s="246">
        <v>179</v>
      </c>
      <c r="B324" s="1" t="str">
        <f t="shared" si="60"/>
        <v>3.2, Row Cond Rigid 26'</v>
      </c>
      <c r="C324" s="168">
        <v>3.2</v>
      </c>
      <c r="D324" s="164" t="s">
        <v>444</v>
      </c>
      <c r="E324" s="164" t="s">
        <v>313</v>
      </c>
      <c r="F324" s="164" t="s">
        <v>38</v>
      </c>
      <c r="G324" s="164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</row>
    <row r="325" spans="1:32" x14ac:dyDescent="0.2">
      <c r="A325" s="246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444</v>
      </c>
      <c r="E325" s="164" t="s">
        <v>478</v>
      </c>
      <c r="F325" s="164" t="s">
        <v>38</v>
      </c>
      <c r="G325" s="164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</row>
    <row r="326" spans="1:32" x14ac:dyDescent="0.2">
      <c r="A326" s="246">
        <v>617</v>
      </c>
      <c r="B326" s="1" t="str">
        <f t="shared" si="75"/>
        <v>3.22, Row Cond./Roll-Fold. 30'</v>
      </c>
      <c r="C326" s="168">
        <v>3.22</v>
      </c>
      <c r="D326" s="164" t="s">
        <v>444</v>
      </c>
      <c r="E326" s="164" t="s">
        <v>478</v>
      </c>
      <c r="F326" s="164" t="s">
        <v>44</v>
      </c>
      <c r="G326" s="164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</row>
    <row r="327" spans="1:32" x14ac:dyDescent="0.2">
      <c r="A327" s="246">
        <v>619</v>
      </c>
      <c r="B327" s="1" t="str">
        <f t="shared" si="75"/>
        <v>3.23, Row Cond./Roll-Fold. 40'</v>
      </c>
      <c r="C327" s="168">
        <v>3.23</v>
      </c>
      <c r="D327" s="164" t="s">
        <v>444</v>
      </c>
      <c r="E327" s="164" t="s">
        <v>478</v>
      </c>
      <c r="F327" s="164" t="s">
        <v>16</v>
      </c>
      <c r="G327" s="164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</row>
    <row r="328" spans="1:32" x14ac:dyDescent="0.2">
      <c r="A328" s="246">
        <v>612</v>
      </c>
      <c r="B328" s="1" t="str">
        <f t="shared" si="75"/>
        <v>3.24, Row Cond./Roll-Rigid 21'</v>
      </c>
      <c r="C328" s="168">
        <v>3.24</v>
      </c>
      <c r="D328" s="164" t="s">
        <v>444</v>
      </c>
      <c r="E328" s="164" t="s">
        <v>479</v>
      </c>
      <c r="F328" s="164" t="s">
        <v>39</v>
      </c>
      <c r="G328" s="164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</row>
    <row r="329" spans="1:32" x14ac:dyDescent="0.2">
      <c r="A329" s="246">
        <v>614</v>
      </c>
      <c r="B329" s="1" t="str">
        <f t="shared" si="75"/>
        <v>3.25, Row Cond./Roll-Rigid 26'</v>
      </c>
      <c r="C329" s="168">
        <v>3.25</v>
      </c>
      <c r="D329" s="164" t="s">
        <v>444</v>
      </c>
      <c r="E329" s="164" t="s">
        <v>479</v>
      </c>
      <c r="F329" s="164" t="s">
        <v>38</v>
      </c>
      <c r="G329" s="164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</row>
    <row r="330" spans="1:32" x14ac:dyDescent="0.2">
      <c r="A330" s="246">
        <v>187</v>
      </c>
      <c r="B330" s="1" t="str">
        <f t="shared" si="75"/>
        <v>3.26, Spin Spreader 5 ton</v>
      </c>
      <c r="C330" s="168">
        <v>3.26</v>
      </c>
      <c r="D330" s="164" t="s">
        <v>444</v>
      </c>
      <c r="E330" s="164" t="s">
        <v>314</v>
      </c>
      <c r="F330" s="164" t="s">
        <v>37</v>
      </c>
      <c r="G330" s="164" t="str">
        <f t="shared" si="76"/>
        <v>Spin Spreader 5 ton</v>
      </c>
      <c r="H330" s="30">
        <v>11800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126.8369445383443</v>
      </c>
      <c r="W330" s="9">
        <f t="shared" si="80"/>
        <v>1.2683694453834429</v>
      </c>
      <c r="X330" s="8">
        <f t="shared" si="81"/>
        <v>663.75</v>
      </c>
      <c r="Y330" s="7">
        <f t="shared" si="82"/>
        <v>6.6375000000000002</v>
      </c>
      <c r="Z330" s="2">
        <f t="shared" si="83"/>
        <v>4720</v>
      </c>
      <c r="AA330" s="2">
        <f t="shared" si="84"/>
        <v>885</v>
      </c>
      <c r="AB330" s="2">
        <f t="shared" si="85"/>
        <v>8260</v>
      </c>
      <c r="AC330" s="6">
        <f t="shared" si="86"/>
        <v>743.4</v>
      </c>
      <c r="AD330" s="6">
        <f t="shared" si="87"/>
        <v>198.24</v>
      </c>
      <c r="AE330" s="6">
        <f t="shared" si="88"/>
        <v>1826.64</v>
      </c>
      <c r="AF330" s="5">
        <f t="shared" si="89"/>
        <v>18.266400000000001</v>
      </c>
    </row>
    <row r="331" spans="1:32" x14ac:dyDescent="0.2">
      <c r="A331" s="246">
        <v>735</v>
      </c>
      <c r="B331" s="1" t="str">
        <f t="shared" si="75"/>
        <v>3.27, Spray (ATV Ropewick) 75"</v>
      </c>
      <c r="C331" s="168">
        <v>3.27</v>
      </c>
      <c r="D331" s="164" t="s">
        <v>444</v>
      </c>
      <c r="E331" s="164" t="s">
        <v>315</v>
      </c>
      <c r="F331" s="164" t="s">
        <v>36</v>
      </c>
      <c r="G331" s="164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</row>
    <row r="332" spans="1:32" x14ac:dyDescent="0.2">
      <c r="A332" s="246">
        <v>734</v>
      </c>
      <c r="B332" s="1" t="str">
        <f t="shared" si="75"/>
        <v>3.28, Spray (ATV) 12'/17'</v>
      </c>
      <c r="C332" s="168">
        <v>3.28</v>
      </c>
      <c r="D332" s="164" t="s">
        <v>444</v>
      </c>
      <c r="E332" s="164" t="s">
        <v>316</v>
      </c>
      <c r="F332" s="164" t="s">
        <v>35</v>
      </c>
      <c r="G332" s="164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</row>
    <row r="333" spans="1:32" x14ac:dyDescent="0.2">
      <c r="A333" s="246">
        <v>733</v>
      </c>
      <c r="B333" s="1" t="str">
        <f t="shared" si="75"/>
        <v>3.29, Spray (ATV) 20'</v>
      </c>
      <c r="C333" s="168">
        <v>3.29</v>
      </c>
      <c r="D333" s="164" t="s">
        <v>444</v>
      </c>
      <c r="E333" s="164" t="s">
        <v>316</v>
      </c>
      <c r="F333" s="164" t="s">
        <v>8</v>
      </c>
      <c r="G333" s="164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</row>
    <row r="334" spans="1:32" x14ac:dyDescent="0.2">
      <c r="A334" s="246">
        <v>188</v>
      </c>
      <c r="B334" s="1" t="str">
        <f t="shared" si="75"/>
        <v>3.3, Spray (Band) 27' Fold</v>
      </c>
      <c r="C334" s="168">
        <v>3.3</v>
      </c>
      <c r="D334" s="164" t="s">
        <v>444</v>
      </c>
      <c r="E334" s="164" t="s">
        <v>317</v>
      </c>
      <c r="F334" s="164" t="s">
        <v>29</v>
      </c>
      <c r="G334" s="164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</row>
    <row r="335" spans="1:32" x14ac:dyDescent="0.2">
      <c r="A335" s="246">
        <v>189</v>
      </c>
      <c r="B335" s="1" t="str">
        <f t="shared" si="75"/>
        <v>3.31, Spray (Band) 40' Fold</v>
      </c>
      <c r="C335" s="168">
        <v>3.31</v>
      </c>
      <c r="D335" s="164" t="s">
        <v>444</v>
      </c>
      <c r="E335" s="164" t="s">
        <v>317</v>
      </c>
      <c r="F335" s="164" t="s">
        <v>26</v>
      </c>
      <c r="G335" s="164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</row>
    <row r="336" spans="1:32" x14ac:dyDescent="0.2">
      <c r="A336" s="246">
        <v>354</v>
      </c>
      <c r="B336" s="1" t="str">
        <f t="shared" si="75"/>
        <v>3.32, Spray (Band) 50' Fold</v>
      </c>
      <c r="C336" s="168">
        <v>3.32</v>
      </c>
      <c r="D336" s="164" t="s">
        <v>444</v>
      </c>
      <c r="E336" s="164" t="s">
        <v>317</v>
      </c>
      <c r="F336" s="164" t="s">
        <v>34</v>
      </c>
      <c r="G336" s="164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</row>
    <row r="337" spans="1:32" x14ac:dyDescent="0.2">
      <c r="A337" s="246">
        <v>355</v>
      </c>
      <c r="B337" s="1" t="str">
        <f t="shared" si="75"/>
        <v>3.33, Spray (Band) 53' Fold</v>
      </c>
      <c r="C337" s="168">
        <v>3.33</v>
      </c>
      <c r="D337" s="164" t="s">
        <v>444</v>
      </c>
      <c r="E337" s="164" t="s">
        <v>317</v>
      </c>
      <c r="F337" s="164" t="s">
        <v>33</v>
      </c>
      <c r="G337" s="164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</row>
    <row r="338" spans="1:32" x14ac:dyDescent="0.2">
      <c r="A338" s="246">
        <v>190</v>
      </c>
      <c r="B338" s="1" t="str">
        <f t="shared" si="75"/>
        <v>3.34, Spray (Band) 60' Fold</v>
      </c>
      <c r="C338" s="168">
        <v>3.34</v>
      </c>
      <c r="D338" s="164" t="s">
        <v>444</v>
      </c>
      <c r="E338" s="164" t="s">
        <v>317</v>
      </c>
      <c r="F338" s="164" t="s">
        <v>32</v>
      </c>
      <c r="G338" s="164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</row>
    <row r="339" spans="1:32" x14ac:dyDescent="0.2">
      <c r="A339" s="246">
        <v>449</v>
      </c>
      <c r="B339" s="1" t="str">
        <f t="shared" si="75"/>
        <v>3.35, Spray (Bcast/HB) 13' Rigid</v>
      </c>
      <c r="C339" s="168">
        <v>3.35</v>
      </c>
      <c r="D339" s="164" t="s">
        <v>444</v>
      </c>
      <c r="E339" s="164" t="s">
        <v>318</v>
      </c>
      <c r="F339" s="164" t="s">
        <v>31</v>
      </c>
      <c r="G339" s="164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</row>
    <row r="340" spans="1:32" x14ac:dyDescent="0.2">
      <c r="A340" s="246">
        <v>448</v>
      </c>
      <c r="B340" s="1" t="str">
        <f t="shared" si="75"/>
        <v>3.36, Spray (Bcast/HB) 20' Rigid</v>
      </c>
      <c r="C340" s="168">
        <v>3.36</v>
      </c>
      <c r="D340" s="164" t="s">
        <v>444</v>
      </c>
      <c r="E340" s="164" t="s">
        <v>318</v>
      </c>
      <c r="F340" s="164" t="s">
        <v>30</v>
      </c>
      <c r="G340" s="164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</row>
    <row r="341" spans="1:32" x14ac:dyDescent="0.2">
      <c r="A341" s="246">
        <v>292</v>
      </c>
      <c r="B341" s="1" t="str">
        <f t="shared" si="75"/>
        <v>3.37, Spray (Bcast/HB) 27' Fold</v>
      </c>
      <c r="C341" s="168">
        <v>3.37</v>
      </c>
      <c r="D341" s="164" t="s">
        <v>444</v>
      </c>
      <c r="E341" s="164" t="s">
        <v>318</v>
      </c>
      <c r="F341" s="164" t="s">
        <v>29</v>
      </c>
      <c r="G341" s="164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</row>
    <row r="342" spans="1:32" x14ac:dyDescent="0.2">
      <c r="A342" s="246">
        <v>447</v>
      </c>
      <c r="B342" s="1" t="str">
        <f t="shared" si="75"/>
        <v>3.38, Spray (Bcast/HB) 27' Rigid</v>
      </c>
      <c r="C342" s="168">
        <v>3.38</v>
      </c>
      <c r="D342" s="164" t="s">
        <v>444</v>
      </c>
      <c r="E342" s="164" t="s">
        <v>318</v>
      </c>
      <c r="F342" s="164" t="s">
        <v>28</v>
      </c>
      <c r="G342" s="164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</row>
    <row r="343" spans="1:32" x14ac:dyDescent="0.2">
      <c r="A343" s="246">
        <v>299</v>
      </c>
      <c r="B343" s="1" t="str">
        <f t="shared" si="75"/>
        <v>3.39, Spray (Bcast/HB) 30' Fold</v>
      </c>
      <c r="C343" s="168">
        <v>3.39</v>
      </c>
      <c r="D343" s="164" t="s">
        <v>444</v>
      </c>
      <c r="E343" s="164" t="s">
        <v>318</v>
      </c>
      <c r="F343" s="164" t="s">
        <v>27</v>
      </c>
      <c r="G343" s="164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</row>
    <row r="344" spans="1:32" x14ac:dyDescent="0.2">
      <c r="A344" s="246">
        <v>297</v>
      </c>
      <c r="B344" s="1" t="str">
        <f t="shared" si="75"/>
        <v>3.4, Spray (Bcast/HB) 40' Fold</v>
      </c>
      <c r="C344" s="168">
        <v>3.4</v>
      </c>
      <c r="D344" s="164" t="s">
        <v>444</v>
      </c>
      <c r="E344" s="164" t="s">
        <v>318</v>
      </c>
      <c r="F344" s="164" t="s">
        <v>26</v>
      </c>
      <c r="G344" s="164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</row>
    <row r="345" spans="1:32" x14ac:dyDescent="0.2">
      <c r="A345" s="246">
        <v>620</v>
      </c>
      <c r="B345" s="1" t="str">
        <f t="shared" si="75"/>
        <v>3.41, Spray (Bcast/HB/HD) 27'</v>
      </c>
      <c r="C345" s="168">
        <v>3.41</v>
      </c>
      <c r="D345" s="164" t="s">
        <v>444</v>
      </c>
      <c r="E345" s="164" t="s">
        <v>319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">
      <c r="A346" s="246">
        <v>309</v>
      </c>
      <c r="B346" s="1" t="str">
        <f t="shared" si="75"/>
        <v>3.42, Spray (Bcast/HB/HD) 40'</v>
      </c>
      <c r="C346" s="168">
        <v>3.42</v>
      </c>
      <c r="D346" s="164" t="s">
        <v>444</v>
      </c>
      <c r="E346" s="164" t="s">
        <v>319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 x14ac:dyDescent="0.2">
      <c r="A347" s="246">
        <v>191</v>
      </c>
      <c r="B347" s="1" t="str">
        <f t="shared" si="75"/>
        <v>3.43, Spray (Broadcast) 27'</v>
      </c>
      <c r="C347" s="168">
        <v>3.43</v>
      </c>
      <c r="D347" s="164" t="s">
        <v>444</v>
      </c>
      <c r="E347" s="164" t="s">
        <v>320</v>
      </c>
      <c r="F347" s="164" t="s">
        <v>17</v>
      </c>
      <c r="G347" s="164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</row>
    <row r="348" spans="1:32" x14ac:dyDescent="0.2">
      <c r="A348" s="246">
        <v>192</v>
      </c>
      <c r="B348" s="1" t="str">
        <f t="shared" si="75"/>
        <v>3.44, Spray (Broadcast) 40'</v>
      </c>
      <c r="C348" s="168">
        <v>3.44</v>
      </c>
      <c r="D348" s="164" t="s">
        <v>444</v>
      </c>
      <c r="E348" s="164" t="s">
        <v>320</v>
      </c>
      <c r="F348" s="164" t="s">
        <v>16</v>
      </c>
      <c r="G348" s="164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</row>
    <row r="349" spans="1:32" x14ac:dyDescent="0.2">
      <c r="A349" s="246">
        <v>356</v>
      </c>
      <c r="B349" s="1" t="str">
        <f t="shared" si="75"/>
        <v>3.45, Spray (Broadcast) 50'</v>
      </c>
      <c r="C349" s="168">
        <v>3.45</v>
      </c>
      <c r="D349" s="164" t="s">
        <v>444</v>
      </c>
      <c r="E349" s="164" t="s">
        <v>320</v>
      </c>
      <c r="F349" s="164" t="s">
        <v>15</v>
      </c>
      <c r="G349" s="164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</row>
    <row r="350" spans="1:32" x14ac:dyDescent="0.2">
      <c r="A350" s="246">
        <v>357</v>
      </c>
      <c r="B350" s="1" t="str">
        <f t="shared" si="75"/>
        <v>3.46, Spray (Broadcast) 53'</v>
      </c>
      <c r="C350" s="168">
        <v>3.46</v>
      </c>
      <c r="D350" s="164" t="s">
        <v>444</v>
      </c>
      <c r="E350" s="164" t="s">
        <v>320</v>
      </c>
      <c r="F350" s="164" t="s">
        <v>14</v>
      </c>
      <c r="G350" s="164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</row>
    <row r="351" spans="1:32" x14ac:dyDescent="0.2">
      <c r="A351" s="246">
        <v>193</v>
      </c>
      <c r="B351" s="1" t="str">
        <f t="shared" si="75"/>
        <v>3.47, Spray (Broadcast) 60'</v>
      </c>
      <c r="C351" s="168">
        <v>3.47</v>
      </c>
      <c r="D351" s="164" t="s">
        <v>444</v>
      </c>
      <c r="E351" s="164" t="s">
        <v>320</v>
      </c>
      <c r="F351" s="164" t="s">
        <v>13</v>
      </c>
      <c r="G351" s="164" t="str">
        <f t="shared" si="76"/>
        <v>Spray (Broadcast) 60'</v>
      </c>
      <c r="H351" s="30">
        <v>18600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527.61690534862885</v>
      </c>
      <c r="W351" s="9">
        <f t="shared" si="80"/>
        <v>2.6380845267431443</v>
      </c>
      <c r="X351" s="8">
        <f t="shared" si="81"/>
        <v>1743.75</v>
      </c>
      <c r="Y351" s="7">
        <f t="shared" si="82"/>
        <v>8.71875</v>
      </c>
      <c r="Z351" s="2">
        <f t="shared" si="83"/>
        <v>7440</v>
      </c>
      <c r="AA351" s="2">
        <f t="shared" si="84"/>
        <v>1395</v>
      </c>
      <c r="AB351" s="2">
        <f t="shared" si="85"/>
        <v>13020</v>
      </c>
      <c r="AC351" s="6">
        <f t="shared" si="86"/>
        <v>1171.8</v>
      </c>
      <c r="AD351" s="6">
        <f t="shared" si="87"/>
        <v>312.48</v>
      </c>
      <c r="AE351" s="6">
        <f t="shared" si="88"/>
        <v>2879.28</v>
      </c>
      <c r="AF351" s="5">
        <f t="shared" si="89"/>
        <v>14.396400000000002</v>
      </c>
    </row>
    <row r="352" spans="1:32" x14ac:dyDescent="0.2">
      <c r="A352" s="246">
        <v>319</v>
      </c>
      <c r="B352" s="1" t="str">
        <f t="shared" si="75"/>
        <v>3.48, Spray (Direct/Hood)  8R-30</v>
      </c>
      <c r="C352" s="168">
        <v>3.48</v>
      </c>
      <c r="D352" s="164" t="s">
        <v>444</v>
      </c>
      <c r="E352" s="164" t="s">
        <v>321</v>
      </c>
      <c r="F352" s="164" t="s">
        <v>25</v>
      </c>
      <c r="G352" s="164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</row>
    <row r="353" spans="1:32" x14ac:dyDescent="0.2">
      <c r="A353" s="246">
        <v>8</v>
      </c>
      <c r="B353" s="1" t="str">
        <f t="shared" si="75"/>
        <v>3.49, Spray (Direct/Hood)  8R-36</v>
      </c>
      <c r="C353" s="168">
        <v>3.49</v>
      </c>
      <c r="D353" s="164" t="s">
        <v>444</v>
      </c>
      <c r="E353" s="164" t="s">
        <v>321</v>
      </c>
      <c r="F353" s="164" t="s">
        <v>194</v>
      </c>
      <c r="G353" s="164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</row>
    <row r="354" spans="1:32" x14ac:dyDescent="0.2">
      <c r="A354" s="246">
        <v>318</v>
      </c>
      <c r="B354" s="1" t="str">
        <f t="shared" si="75"/>
        <v>3.5, Spray (Direct/Hood) 12R-30</v>
      </c>
      <c r="C354" s="168">
        <v>3.5</v>
      </c>
      <c r="D354" s="164" t="s">
        <v>444</v>
      </c>
      <c r="E354" s="164" t="s">
        <v>321</v>
      </c>
      <c r="F354" s="164" t="s">
        <v>6</v>
      </c>
      <c r="G354" s="164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</row>
    <row r="355" spans="1:32" x14ac:dyDescent="0.2">
      <c r="A355" s="246">
        <v>361</v>
      </c>
      <c r="B355" s="1" t="str">
        <f t="shared" si="75"/>
        <v>3.51, Spray (Direct/Hood) 12R-36</v>
      </c>
      <c r="C355" s="168">
        <v>3.51</v>
      </c>
      <c r="D355" s="164" t="s">
        <v>444</v>
      </c>
      <c r="E355" s="164" t="s">
        <v>321</v>
      </c>
      <c r="F355" s="164" t="s">
        <v>195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 x14ac:dyDescent="0.2">
      <c r="A356" s="246">
        <v>360</v>
      </c>
      <c r="B356" s="1" t="str">
        <f t="shared" si="75"/>
        <v>3.52, Spray (Direct/Layby)  8R-30</v>
      </c>
      <c r="C356" s="168">
        <v>3.52</v>
      </c>
      <c r="D356" s="164" t="s">
        <v>444</v>
      </c>
      <c r="E356" s="164" t="s">
        <v>322</v>
      </c>
      <c r="F356" s="164" t="s">
        <v>25</v>
      </c>
      <c r="G356" s="164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</row>
    <row r="357" spans="1:32" x14ac:dyDescent="0.2">
      <c r="A357" s="246">
        <v>10</v>
      </c>
      <c r="B357" s="1" t="str">
        <f t="shared" si="75"/>
        <v>3.53, Spray (Direct/Layby)  8R-36</v>
      </c>
      <c r="C357" s="168">
        <v>3.53</v>
      </c>
      <c r="D357" s="164" t="s">
        <v>444</v>
      </c>
      <c r="E357" s="164" t="s">
        <v>322</v>
      </c>
      <c r="F357" s="164" t="s">
        <v>194</v>
      </c>
      <c r="G357" s="164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</row>
    <row r="358" spans="1:32" x14ac:dyDescent="0.2">
      <c r="A358" s="246">
        <v>11</v>
      </c>
      <c r="B358" s="1" t="str">
        <f t="shared" si="75"/>
        <v>3.54, Spray (Direct/Layby) 10R-30</v>
      </c>
      <c r="C358" s="168">
        <v>3.54</v>
      </c>
      <c r="D358" s="164" t="s">
        <v>444</v>
      </c>
      <c r="E358" s="164" t="s">
        <v>322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">
      <c r="A359" s="246">
        <v>288</v>
      </c>
      <c r="B359" s="1" t="str">
        <f t="shared" si="75"/>
        <v>3.55, Spray (Direct/Layby) 16R-20</v>
      </c>
      <c r="C359" s="168">
        <v>3.55</v>
      </c>
      <c r="D359" s="164" t="s">
        <v>444</v>
      </c>
      <c r="E359" s="164" t="s">
        <v>322</v>
      </c>
      <c r="F359" s="164" t="s">
        <v>23</v>
      </c>
      <c r="G359" s="164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</row>
    <row r="360" spans="1:32" x14ac:dyDescent="0.2">
      <c r="A360" s="246">
        <v>363</v>
      </c>
      <c r="B360" s="1" t="str">
        <f t="shared" si="75"/>
        <v>3.56, Spray (Direct/Layby) 12R-30</v>
      </c>
      <c r="C360" s="168">
        <v>3.56</v>
      </c>
      <c r="D360" s="164" t="s">
        <v>444</v>
      </c>
      <c r="E360" s="164" t="s">
        <v>322</v>
      </c>
      <c r="F360" s="164" t="s">
        <v>6</v>
      </c>
      <c r="G360" s="164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</row>
    <row r="361" spans="1:32" x14ac:dyDescent="0.2">
      <c r="A361" s="246">
        <v>266</v>
      </c>
      <c r="B361" s="1" t="str">
        <f t="shared" si="75"/>
        <v>3.57, Spray (Direct/Layby)  8R-36 2x1</v>
      </c>
      <c r="C361" s="168">
        <v>3.57</v>
      </c>
      <c r="D361" s="164" t="s">
        <v>444</v>
      </c>
      <c r="E361" s="164" t="s">
        <v>322</v>
      </c>
      <c r="F361" s="164" t="s">
        <v>198</v>
      </c>
      <c r="G361" s="164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</row>
    <row r="362" spans="1:32" x14ac:dyDescent="0.2">
      <c r="A362" s="246">
        <v>12</v>
      </c>
      <c r="B362" s="1" t="str">
        <f t="shared" si="75"/>
        <v>3.58, Spray (Direct/Layby) 12R-36</v>
      </c>
      <c r="C362" s="168">
        <v>3.58</v>
      </c>
      <c r="D362" s="164" t="s">
        <v>444</v>
      </c>
      <c r="E362" s="164" t="s">
        <v>322</v>
      </c>
      <c r="F362" s="164" t="s">
        <v>195</v>
      </c>
      <c r="G362" s="164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</row>
    <row r="363" spans="1:32" x14ac:dyDescent="0.2">
      <c r="A363" s="246">
        <v>709</v>
      </c>
      <c r="B363" s="1" t="str">
        <f t="shared" si="75"/>
        <v>3.59, Spray (Levee Leaper) 50'</v>
      </c>
      <c r="C363" s="168">
        <v>3.59</v>
      </c>
      <c r="D363" s="164" t="s">
        <v>444</v>
      </c>
      <c r="E363" s="164" t="s">
        <v>323</v>
      </c>
      <c r="F363" s="164" t="s">
        <v>15</v>
      </c>
      <c r="G363" s="164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</row>
    <row r="364" spans="1:32" x14ac:dyDescent="0.2">
      <c r="A364" s="246">
        <v>703</v>
      </c>
      <c r="B364" s="1" t="str">
        <f t="shared" si="75"/>
        <v>3.6, Spray (Pull Type)  60'</v>
      </c>
      <c r="C364" s="168">
        <v>3.6</v>
      </c>
      <c r="D364" s="164" t="s">
        <v>444</v>
      </c>
      <c r="E364" s="164" t="s">
        <v>324</v>
      </c>
      <c r="F364" s="164" t="s">
        <v>22</v>
      </c>
      <c r="G364" s="164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</row>
    <row r="365" spans="1:32" x14ac:dyDescent="0.2">
      <c r="A365" s="246">
        <v>704</v>
      </c>
      <c r="B365" s="1" t="str">
        <f t="shared" si="75"/>
        <v>3.61, Spray (Pull Type)  80'</v>
      </c>
      <c r="C365" s="168">
        <v>3.61</v>
      </c>
      <c r="D365" s="164" t="s">
        <v>444</v>
      </c>
      <c r="E365" s="164" t="s">
        <v>324</v>
      </c>
      <c r="F365" s="164" t="s">
        <v>21</v>
      </c>
      <c r="G365" s="164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</row>
    <row r="366" spans="1:32" x14ac:dyDescent="0.2">
      <c r="A366" s="246">
        <v>705</v>
      </c>
      <c r="B366" s="1" t="str">
        <f t="shared" si="75"/>
        <v>3.62, Spray (Pull Type)  90'</v>
      </c>
      <c r="C366" s="168">
        <v>3.62</v>
      </c>
      <c r="D366" s="164" t="s">
        <v>444</v>
      </c>
      <c r="E366" s="164" t="s">
        <v>324</v>
      </c>
      <c r="F366" s="164" t="s">
        <v>20</v>
      </c>
      <c r="G366" s="164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</row>
    <row r="367" spans="1:32" x14ac:dyDescent="0.2">
      <c r="A367" s="246">
        <v>706</v>
      </c>
      <c r="B367" s="1" t="str">
        <f t="shared" si="75"/>
        <v>3.63, Spray (Pull Type) 100'</v>
      </c>
      <c r="C367" s="168">
        <v>3.63</v>
      </c>
      <c r="D367" s="164" t="s">
        <v>444</v>
      </c>
      <c r="E367" s="164" t="s">
        <v>324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">
      <c r="A368" s="246">
        <v>707</v>
      </c>
      <c r="B368" s="1" t="str">
        <f t="shared" si="75"/>
        <v>3.64, Spray (Pull Type) 120'</v>
      </c>
      <c r="C368" s="168">
        <v>3.64</v>
      </c>
      <c r="D368" s="164" t="s">
        <v>444</v>
      </c>
      <c r="E368" s="164" t="s">
        <v>324</v>
      </c>
      <c r="F368" s="164" t="s">
        <v>18</v>
      </c>
      <c r="G368" s="164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</row>
    <row r="369" spans="1:32" x14ac:dyDescent="0.2">
      <c r="A369" s="246">
        <v>708</v>
      </c>
      <c r="B369" s="1" t="str">
        <f t="shared" si="75"/>
        <v>3.65, Spray (Ropewick) 20'</v>
      </c>
      <c r="C369" s="168">
        <v>3.65</v>
      </c>
      <c r="D369" s="164" t="s">
        <v>444</v>
      </c>
      <c r="E369" s="164" t="s">
        <v>325</v>
      </c>
      <c r="F369" s="164" t="s">
        <v>8</v>
      </c>
      <c r="G369" s="164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</row>
    <row r="370" spans="1:32" x14ac:dyDescent="0.2">
      <c r="A370" s="246">
        <v>194</v>
      </c>
      <c r="B370" s="1" t="str">
        <f t="shared" si="75"/>
        <v>3.66, Spray (Spot) 27'</v>
      </c>
      <c r="C370" s="168">
        <v>3.66</v>
      </c>
      <c r="D370" s="164" t="s">
        <v>444</v>
      </c>
      <c r="E370" s="164" t="s">
        <v>326</v>
      </c>
      <c r="F370" s="164" t="s">
        <v>17</v>
      </c>
      <c r="G370" s="164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</row>
    <row r="371" spans="1:32" x14ac:dyDescent="0.2">
      <c r="A371" s="246">
        <v>195</v>
      </c>
      <c r="B371" s="1" t="str">
        <f t="shared" si="75"/>
        <v>3.67, Spray (Spot) 40'</v>
      </c>
      <c r="C371" s="168">
        <v>3.67</v>
      </c>
      <c r="D371" s="164" t="s">
        <v>444</v>
      </c>
      <c r="E371" s="164" t="s">
        <v>326</v>
      </c>
      <c r="F371" s="164" t="s">
        <v>16</v>
      </c>
      <c r="G371" s="164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</row>
    <row r="372" spans="1:32" x14ac:dyDescent="0.2">
      <c r="A372" s="246">
        <v>358</v>
      </c>
      <c r="B372" s="1" t="str">
        <f t="shared" si="75"/>
        <v>3.68, Spray (Spot) 50'</v>
      </c>
      <c r="C372" s="168">
        <v>3.68</v>
      </c>
      <c r="D372" s="164" t="s">
        <v>444</v>
      </c>
      <c r="E372" s="164" t="s">
        <v>326</v>
      </c>
      <c r="F372" s="164" t="s">
        <v>15</v>
      </c>
      <c r="G372" s="164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</row>
    <row r="373" spans="1:32" x14ac:dyDescent="0.2">
      <c r="A373" s="246">
        <v>359</v>
      </c>
      <c r="B373" s="1" t="str">
        <f t="shared" si="75"/>
        <v>3.69, Spray (Spot) 53'</v>
      </c>
      <c r="C373" s="168">
        <v>3.69</v>
      </c>
      <c r="D373" s="164" t="s">
        <v>444</v>
      </c>
      <c r="E373" s="164" t="s">
        <v>326</v>
      </c>
      <c r="F373" s="164" t="s">
        <v>14</v>
      </c>
      <c r="G373" s="164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</row>
    <row r="374" spans="1:32" x14ac:dyDescent="0.2">
      <c r="A374" s="246">
        <v>196</v>
      </c>
      <c r="B374" s="1" t="str">
        <f t="shared" si="75"/>
        <v>3.7, Spray (Spot) 60'</v>
      </c>
      <c r="C374" s="168">
        <v>3.7</v>
      </c>
      <c r="D374" s="164" t="s">
        <v>444</v>
      </c>
      <c r="E374" s="164" t="s">
        <v>326</v>
      </c>
      <c r="F374" s="164" t="s">
        <v>13</v>
      </c>
      <c r="G374" s="164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</row>
    <row r="375" spans="1:32" x14ac:dyDescent="0.2">
      <c r="A375" s="246"/>
      <c r="B375" s="1" t="str">
        <f t="shared" si="75"/>
        <v>3.71, ST Plant Rigid 6R-36</v>
      </c>
      <c r="C375" s="168">
        <v>3.71</v>
      </c>
      <c r="D375" s="164" t="s">
        <v>444</v>
      </c>
      <c r="E375" s="164" t="s">
        <v>425</v>
      </c>
      <c r="F375" s="164" t="s">
        <v>201</v>
      </c>
      <c r="G375" s="164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 x14ac:dyDescent="0.2">
      <c r="A376" s="246"/>
      <c r="B376" s="1" t="str">
        <f t="shared" si="75"/>
        <v>3.72, ST Plant Rigid 8R-36</v>
      </c>
      <c r="C376" s="168">
        <v>3.72</v>
      </c>
      <c r="D376" s="164" t="s">
        <v>444</v>
      </c>
      <c r="E376" s="164" t="s">
        <v>425</v>
      </c>
      <c r="F376" s="164" t="s">
        <v>200</v>
      </c>
      <c r="G376" s="164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 x14ac:dyDescent="0.2">
      <c r="A377" s="246">
        <v>693</v>
      </c>
      <c r="B377" s="1" t="str">
        <f t="shared" si="75"/>
        <v>3.73, Strip Till 12R-30</v>
      </c>
      <c r="C377" s="168">
        <v>3.73</v>
      </c>
      <c r="D377" s="164" t="s">
        <v>444</v>
      </c>
      <c r="E377" s="164" t="s">
        <v>327</v>
      </c>
      <c r="F377" s="164" t="s">
        <v>6</v>
      </c>
      <c r="G377" s="164" t="str">
        <f t="shared" si="76"/>
        <v>Strip Till 12R-30</v>
      </c>
      <c r="H377" s="30">
        <v>61100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1158.5979002400341</v>
      </c>
      <c r="W377" s="9">
        <f t="shared" si="80"/>
        <v>7.7239860016002266</v>
      </c>
      <c r="X377" s="8">
        <f t="shared" si="81"/>
        <v>3971.5</v>
      </c>
      <c r="Y377" s="7">
        <f t="shared" si="82"/>
        <v>26.476666666666667</v>
      </c>
      <c r="Z377" s="2">
        <f t="shared" si="83"/>
        <v>18330</v>
      </c>
      <c r="AA377" s="2">
        <f t="shared" si="84"/>
        <v>4277</v>
      </c>
      <c r="AB377" s="2">
        <f t="shared" si="85"/>
        <v>39715</v>
      </c>
      <c r="AC377" s="6">
        <f t="shared" si="86"/>
        <v>3574.35</v>
      </c>
      <c r="AD377" s="6">
        <f t="shared" si="87"/>
        <v>953.16</v>
      </c>
      <c r="AE377" s="6">
        <f t="shared" si="88"/>
        <v>8804.51</v>
      </c>
      <c r="AF377" s="5">
        <f t="shared" si="89"/>
        <v>58.696733333333334</v>
      </c>
    </row>
    <row r="378" spans="1:32" x14ac:dyDescent="0.2">
      <c r="A378" s="246">
        <v>202</v>
      </c>
      <c r="B378" s="1" t="str">
        <f t="shared" si="75"/>
        <v>3.74, Subsoiler 3 shank</v>
      </c>
      <c r="C378" s="168">
        <v>3.74</v>
      </c>
      <c r="D378" s="164" t="s">
        <v>444</v>
      </c>
      <c r="E378" s="164" t="s">
        <v>328</v>
      </c>
      <c r="F378" s="164" t="s">
        <v>5</v>
      </c>
      <c r="G378" s="164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</row>
    <row r="379" spans="1:32" x14ac:dyDescent="0.2">
      <c r="A379" s="246">
        <v>217</v>
      </c>
      <c r="B379" s="1" t="str">
        <f t="shared" si="75"/>
        <v>3.75, Subsoiler 4 shank</v>
      </c>
      <c r="C379" s="168">
        <v>3.75</v>
      </c>
      <c r="D379" s="164" t="s">
        <v>444</v>
      </c>
      <c r="E379" s="164" t="s">
        <v>328</v>
      </c>
      <c r="F379" s="164" t="s">
        <v>3</v>
      </c>
      <c r="G379" s="164" t="str">
        <f t="shared" si="76"/>
        <v>Subsoiler 4 shank</v>
      </c>
      <c r="H379" s="30">
        <v>9340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100.39466627018101</v>
      </c>
      <c r="W379" s="9">
        <f t="shared" si="80"/>
        <v>1.0039466627018101</v>
      </c>
      <c r="X379" s="8">
        <f t="shared" si="81"/>
        <v>311.33333333333331</v>
      </c>
      <c r="Y379" s="7">
        <f t="shared" si="82"/>
        <v>3.1133333333333333</v>
      </c>
      <c r="Z379" s="2">
        <f t="shared" si="83"/>
        <v>2802</v>
      </c>
      <c r="AA379" s="2">
        <f t="shared" si="84"/>
        <v>435.86666666666667</v>
      </c>
      <c r="AB379" s="2">
        <f t="shared" si="85"/>
        <v>6071</v>
      </c>
      <c r="AC379" s="6">
        <f t="shared" si="86"/>
        <v>546.39</v>
      </c>
      <c r="AD379" s="6">
        <f t="shared" si="87"/>
        <v>145.70400000000001</v>
      </c>
      <c r="AE379" s="6">
        <f t="shared" si="88"/>
        <v>1127.9606666666666</v>
      </c>
      <c r="AF379" s="5">
        <f t="shared" si="89"/>
        <v>11.279606666666666</v>
      </c>
    </row>
    <row r="380" spans="1:32" x14ac:dyDescent="0.2">
      <c r="A380" s="246">
        <v>203</v>
      </c>
      <c r="B380" s="1" t="str">
        <f t="shared" si="75"/>
        <v>3.76, Subsoiler 5 shank</v>
      </c>
      <c r="C380" s="168">
        <v>3.76</v>
      </c>
      <c r="D380" s="164" t="s">
        <v>444</v>
      </c>
      <c r="E380" s="164" t="s">
        <v>328</v>
      </c>
      <c r="F380" s="164" t="s">
        <v>4</v>
      </c>
      <c r="G380" s="164" t="str">
        <f t="shared" si="76"/>
        <v>Subsoiler 5 shank</v>
      </c>
      <c r="H380" s="30">
        <v>10800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116.08805093339987</v>
      </c>
      <c r="W380" s="9">
        <f t="shared" si="80"/>
        <v>1.1608805093339987</v>
      </c>
      <c r="X380" s="8">
        <f t="shared" si="81"/>
        <v>360</v>
      </c>
      <c r="Y380" s="7">
        <f t="shared" si="82"/>
        <v>3.6</v>
      </c>
      <c r="Z380" s="2">
        <f t="shared" si="83"/>
        <v>3240</v>
      </c>
      <c r="AA380" s="2">
        <f t="shared" si="84"/>
        <v>504</v>
      </c>
      <c r="AB380" s="2">
        <f t="shared" si="85"/>
        <v>7020</v>
      </c>
      <c r="AC380" s="6">
        <f t="shared" si="86"/>
        <v>631.79999999999995</v>
      </c>
      <c r="AD380" s="6">
        <f t="shared" si="87"/>
        <v>168.48</v>
      </c>
      <c r="AE380" s="6">
        <f t="shared" si="88"/>
        <v>1304.28</v>
      </c>
      <c r="AF380" s="5">
        <f t="shared" si="89"/>
        <v>13.0428</v>
      </c>
    </row>
    <row r="381" spans="1:32" x14ac:dyDescent="0.2">
      <c r="A381" s="246">
        <v>218</v>
      </c>
      <c r="B381" s="1" t="str">
        <f t="shared" si="75"/>
        <v>3.77, Subsoiler low-till 4 shank</v>
      </c>
      <c r="C381" s="168">
        <v>3.77</v>
      </c>
      <c r="D381" s="164" t="s">
        <v>444</v>
      </c>
      <c r="E381" s="164" t="s">
        <v>329</v>
      </c>
      <c r="F381" s="164" t="s">
        <v>3</v>
      </c>
      <c r="G381" s="164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 x14ac:dyDescent="0.2">
      <c r="A382" s="246">
        <v>219</v>
      </c>
      <c r="B382" s="1" t="str">
        <f t="shared" si="75"/>
        <v>3.78, Subsoiler low-till 6 shank</v>
      </c>
      <c r="C382" s="168">
        <v>3.78</v>
      </c>
      <c r="D382" s="164" t="s">
        <v>444</v>
      </c>
      <c r="E382" s="164" t="s">
        <v>329</v>
      </c>
      <c r="F382" s="164" t="s">
        <v>2</v>
      </c>
      <c r="G382" s="164" t="str">
        <f t="shared" si="76"/>
        <v>Subsoiler low-till 6 shank</v>
      </c>
      <c r="H382" s="30">
        <v>16600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178.43163384207756</v>
      </c>
      <c r="W382" s="9">
        <f t="shared" si="80"/>
        <v>1.7843163384207756</v>
      </c>
      <c r="X382" s="8">
        <f t="shared" si="81"/>
        <v>553.33333333333337</v>
      </c>
      <c r="Y382" s="7">
        <f t="shared" si="82"/>
        <v>5.5333333333333341</v>
      </c>
      <c r="Z382" s="2">
        <f t="shared" si="83"/>
        <v>4980</v>
      </c>
      <c r="AA382" s="2">
        <f t="shared" si="84"/>
        <v>774.66666666666663</v>
      </c>
      <c r="AB382" s="2">
        <f t="shared" si="85"/>
        <v>10790</v>
      </c>
      <c r="AC382" s="6">
        <f t="shared" si="86"/>
        <v>971.09999999999991</v>
      </c>
      <c r="AD382" s="6">
        <f t="shared" si="87"/>
        <v>258.95999999999998</v>
      </c>
      <c r="AE382" s="6">
        <f t="shared" si="88"/>
        <v>2004.7266666666665</v>
      </c>
      <c r="AF382" s="5">
        <f t="shared" si="89"/>
        <v>20.047266666666665</v>
      </c>
    </row>
    <row r="383" spans="1:32" x14ac:dyDescent="0.2">
      <c r="A383" s="246">
        <v>311</v>
      </c>
      <c r="B383" s="1" t="str">
        <f t="shared" si="75"/>
        <v>3.79, Subsoiler low-till 8 shank</v>
      </c>
      <c r="C383" s="168">
        <v>3.79</v>
      </c>
      <c r="D383" s="164" t="s">
        <v>444</v>
      </c>
      <c r="E383" s="164" t="s">
        <v>329</v>
      </c>
      <c r="F383" s="164" t="s">
        <v>1</v>
      </c>
      <c r="G383" s="164" t="str">
        <f t="shared" si="76"/>
        <v>Subsoiler low-till 8 shank</v>
      </c>
      <c r="H383" s="30">
        <v>20600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221.4272082618553</v>
      </c>
      <c r="W383" s="9">
        <f t="shared" si="80"/>
        <v>2.2142720826185531</v>
      </c>
      <c r="X383" s="8">
        <f t="shared" si="81"/>
        <v>686.66666666666663</v>
      </c>
      <c r="Y383" s="7">
        <f t="shared" si="82"/>
        <v>6.8666666666666663</v>
      </c>
      <c r="Z383" s="2">
        <f t="shared" si="83"/>
        <v>6180</v>
      </c>
      <c r="AA383" s="2">
        <f t="shared" si="84"/>
        <v>961.33333333333337</v>
      </c>
      <c r="AB383" s="2">
        <f t="shared" si="85"/>
        <v>13390</v>
      </c>
      <c r="AC383" s="6">
        <f t="shared" si="86"/>
        <v>1205.0999999999999</v>
      </c>
      <c r="AD383" s="6">
        <f t="shared" si="87"/>
        <v>321.36</v>
      </c>
      <c r="AE383" s="6">
        <f t="shared" si="88"/>
        <v>2487.7933333333335</v>
      </c>
      <c r="AF383" s="5">
        <f t="shared" si="89"/>
        <v>24.877933333333335</v>
      </c>
    </row>
    <row r="384" spans="1:32" x14ac:dyDescent="0.2">
      <c r="D384" s="164"/>
    </row>
    <row r="385" spans="1:32" x14ac:dyDescent="0.2">
      <c r="D385" s="164"/>
    </row>
    <row r="386" spans="1:32" x14ac:dyDescent="0.2">
      <c r="A386" s="246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444</v>
      </c>
      <c r="E386" s="164" t="s">
        <v>330</v>
      </c>
      <c r="F386" s="164" t="s">
        <v>222</v>
      </c>
      <c r="G386" s="164" t="str">
        <f t="shared" ref="G386:G417" si="91">CONCATENATE(E386,F386)</f>
        <v>Boll Buggy 4R-30 (250)</v>
      </c>
      <c r="H386" s="251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46">
        <v>465</v>
      </c>
      <c r="B387" s="1" t="str">
        <f t="shared" si="90"/>
        <v>0.02, Boll Buggy 4R-30 (325)</v>
      </c>
      <c r="C387" s="168">
        <v>0.02</v>
      </c>
      <c r="D387" s="164" t="s">
        <v>444</v>
      </c>
      <c r="E387" s="164" t="s">
        <v>330</v>
      </c>
      <c r="F387" s="164" t="s">
        <v>346</v>
      </c>
      <c r="G387" s="164" t="str">
        <f t="shared" si="91"/>
        <v>Boll Buggy 4R-30 (325)</v>
      </c>
      <c r="H387" s="251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46">
        <v>229</v>
      </c>
      <c r="B388" s="1" t="str">
        <f t="shared" si="90"/>
        <v>0.03, Boll Buggy 4R-36 (255)</v>
      </c>
      <c r="C388" s="168">
        <v>0.03</v>
      </c>
      <c r="D388" s="164" t="s">
        <v>444</v>
      </c>
      <c r="E388" s="164" t="s">
        <v>330</v>
      </c>
      <c r="F388" s="164" t="s">
        <v>223</v>
      </c>
      <c r="G388" s="164" t="str">
        <f t="shared" si="91"/>
        <v>Boll Buggy 4R-36 (255)</v>
      </c>
      <c r="H388" s="251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46">
        <v>269</v>
      </c>
      <c r="B389" s="1" t="str">
        <f t="shared" si="90"/>
        <v>0.04, Boll Buggy 4R-36 (325)</v>
      </c>
      <c r="C389" s="168">
        <v>0.04</v>
      </c>
      <c r="D389" s="164" t="s">
        <v>444</v>
      </c>
      <c r="E389" s="164" t="s">
        <v>330</v>
      </c>
      <c r="F389" s="164" t="s">
        <v>348</v>
      </c>
      <c r="G389" s="164" t="str">
        <f t="shared" si="91"/>
        <v>Boll Buggy 4R-36 (325)</v>
      </c>
      <c r="H389" s="251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46">
        <v>270</v>
      </c>
      <c r="B390" s="1" t="str">
        <f t="shared" si="90"/>
        <v>0.05, Boll Buggy 5R-30 (255)</v>
      </c>
      <c r="C390" s="168">
        <v>0.05</v>
      </c>
      <c r="D390" s="164" t="s">
        <v>444</v>
      </c>
      <c r="E390" s="164" t="s">
        <v>330</v>
      </c>
      <c r="F390" s="164" t="s">
        <v>347</v>
      </c>
      <c r="G390" s="164" t="str">
        <f t="shared" si="91"/>
        <v>Boll Buggy 5R-30 (255)</v>
      </c>
      <c r="H390" s="251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46">
        <v>466</v>
      </c>
      <c r="B391" s="1" t="str">
        <f t="shared" si="90"/>
        <v>0.06, Boll Buggy 6R-30 (325)</v>
      </c>
      <c r="C391" s="168">
        <v>0.06</v>
      </c>
      <c r="D391" s="164" t="s">
        <v>444</v>
      </c>
      <c r="E391" s="164" t="s">
        <v>330</v>
      </c>
      <c r="F391" s="164" t="s">
        <v>349</v>
      </c>
      <c r="G391" s="164" t="str">
        <f t="shared" si="91"/>
        <v>Boll Buggy 6R-30 (325)</v>
      </c>
      <c r="H391" s="251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46">
        <v>271</v>
      </c>
      <c r="B392" s="1" t="str">
        <f t="shared" si="90"/>
        <v>0.07, Boll Buggy 5R-36 (250)</v>
      </c>
      <c r="C392" s="168">
        <v>7.0000000000000007E-2</v>
      </c>
      <c r="D392" s="164" t="s">
        <v>444</v>
      </c>
      <c r="E392" s="164" t="s">
        <v>330</v>
      </c>
      <c r="F392" s="164" t="s">
        <v>225</v>
      </c>
      <c r="G392" s="164" t="str">
        <f t="shared" si="91"/>
        <v>Boll Buggy 5R-36 (250)</v>
      </c>
      <c r="H392" s="251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46">
        <v>226</v>
      </c>
      <c r="B393" s="1" t="str">
        <f t="shared" si="90"/>
        <v>0.08, Boll Buggy 4R2x1 (350)</v>
      </c>
      <c r="C393" s="168">
        <v>0.08</v>
      </c>
      <c r="D393" s="164" t="s">
        <v>444</v>
      </c>
      <c r="E393" s="164" t="s">
        <v>330</v>
      </c>
      <c r="F393" s="164" t="s">
        <v>226</v>
      </c>
      <c r="G393" s="164" t="str">
        <f t="shared" si="91"/>
        <v>Boll Buggy 4R2x1 (350)</v>
      </c>
      <c r="H393" s="251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46">
        <v>225</v>
      </c>
      <c r="B394" s="1" t="str">
        <f t="shared" si="90"/>
        <v>0.09, Boll Buggy 6R-36 (330)</v>
      </c>
      <c r="C394" s="168">
        <v>0.09</v>
      </c>
      <c r="D394" s="164" t="s">
        <v>444</v>
      </c>
      <c r="E394" s="164" t="s">
        <v>330</v>
      </c>
      <c r="F394" s="164" t="s">
        <v>350</v>
      </c>
      <c r="G394" s="164" t="str">
        <f t="shared" si="91"/>
        <v>Boll Buggy 6R-36 (330)</v>
      </c>
      <c r="H394" s="251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46">
        <v>489</v>
      </c>
      <c r="B395" s="1" t="str">
        <f t="shared" si="90"/>
        <v>0.1, Boll Buggy-Stripper 4R-36</v>
      </c>
      <c r="C395" s="168">
        <v>0.1</v>
      </c>
      <c r="D395" s="164" t="s">
        <v>444</v>
      </c>
      <c r="E395" s="164" t="s">
        <v>331</v>
      </c>
      <c r="F395" s="164" t="s">
        <v>73</v>
      </c>
      <c r="G395" s="164" t="str">
        <f t="shared" si="91"/>
        <v>Boll Buggy-Stripper 4R-36</v>
      </c>
      <c r="H395" s="251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46">
        <v>491</v>
      </c>
      <c r="B396" s="1" t="str">
        <f t="shared" si="90"/>
        <v>0.11, Boll Buggy-Stripper 4R-36</v>
      </c>
      <c r="C396" s="168">
        <v>0.11</v>
      </c>
      <c r="D396" s="164" t="s">
        <v>444</v>
      </c>
      <c r="E396" s="164" t="s">
        <v>331</v>
      </c>
      <c r="F396" s="164" t="s">
        <v>73</v>
      </c>
      <c r="G396" s="164" t="str">
        <f t="shared" si="91"/>
        <v>Boll Buggy-Stripper 4R-36</v>
      </c>
      <c r="H396" s="251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46">
        <v>493</v>
      </c>
      <c r="B397" s="1" t="str">
        <f t="shared" si="90"/>
        <v>0.12, Boll Buggy-Stripper 5R-30</v>
      </c>
      <c r="C397" s="168">
        <v>0.12</v>
      </c>
      <c r="D397" s="164" t="s">
        <v>444</v>
      </c>
      <c r="E397" s="164" t="s">
        <v>331</v>
      </c>
      <c r="F397" s="164" t="s">
        <v>72</v>
      </c>
      <c r="G397" s="164" t="str">
        <f t="shared" si="91"/>
        <v>Boll Buggy-Stripper 5R-30</v>
      </c>
      <c r="H397" s="251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46">
        <v>228</v>
      </c>
      <c r="B398" s="1" t="str">
        <f t="shared" si="90"/>
        <v>0.13, Boll Buggy-Stripper 13' Bcast</v>
      </c>
      <c r="C398" s="168">
        <v>0.13</v>
      </c>
      <c r="D398" s="164" t="s">
        <v>444</v>
      </c>
      <c r="E398" s="164" t="s">
        <v>331</v>
      </c>
      <c r="F398" s="164" t="s">
        <v>71</v>
      </c>
      <c r="G398" s="164" t="str">
        <f t="shared" si="91"/>
        <v>Boll Buggy-Stripper 13' Bcast</v>
      </c>
      <c r="H398" s="251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46">
        <v>490</v>
      </c>
      <c r="B399" s="1" t="str">
        <f t="shared" si="90"/>
        <v>0.14, Boll Buggy-Stripper 4R-30 2x1</v>
      </c>
      <c r="C399" s="168">
        <v>0.14000000000000001</v>
      </c>
      <c r="D399" s="164" t="s">
        <v>444</v>
      </c>
      <c r="E399" s="164" t="s">
        <v>331</v>
      </c>
      <c r="F399" s="164" t="s">
        <v>70</v>
      </c>
      <c r="G399" s="164" t="str">
        <f t="shared" si="91"/>
        <v>Boll Buggy-Stripper 4R-30 2x1</v>
      </c>
      <c r="H399" s="251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46">
        <v>495</v>
      </c>
      <c r="B400" s="1" t="str">
        <f t="shared" si="90"/>
        <v>0.15, Boll Buggy-Stripper 6R-30</v>
      </c>
      <c r="C400" s="168">
        <v>0.15</v>
      </c>
      <c r="D400" s="164" t="s">
        <v>444</v>
      </c>
      <c r="E400" s="164" t="s">
        <v>331</v>
      </c>
      <c r="F400" s="164" t="s">
        <v>47</v>
      </c>
      <c r="G400" s="164" t="str">
        <f t="shared" si="91"/>
        <v>Boll Buggy-Stripper 6R-30</v>
      </c>
      <c r="H400" s="251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46">
        <v>494</v>
      </c>
      <c r="B401" s="1" t="str">
        <f t="shared" si="90"/>
        <v>0.16, Boll Buggy-Stripper 5R-36</v>
      </c>
      <c r="C401" s="168">
        <v>0.16</v>
      </c>
      <c r="D401" s="164" t="s">
        <v>444</v>
      </c>
      <c r="E401" s="164" t="s">
        <v>331</v>
      </c>
      <c r="F401" s="164" t="s">
        <v>202</v>
      </c>
      <c r="G401" s="164" t="str">
        <f t="shared" si="91"/>
        <v>Boll Buggy-Stripper 5R-36</v>
      </c>
      <c r="H401" s="251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46">
        <v>487</v>
      </c>
      <c r="B402" s="1" t="str">
        <f t="shared" si="90"/>
        <v>0.17, Boll Buggy-Stripper 16' Bcast</v>
      </c>
      <c r="C402" s="168">
        <v>0.17</v>
      </c>
      <c r="D402" s="164" t="s">
        <v>444</v>
      </c>
      <c r="E402" s="164" t="s">
        <v>331</v>
      </c>
      <c r="F402" s="164" t="s">
        <v>69</v>
      </c>
      <c r="G402" s="164" t="str">
        <f t="shared" si="91"/>
        <v>Boll Buggy-Stripper 16' Bcast</v>
      </c>
      <c r="H402" s="251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46">
        <v>492</v>
      </c>
      <c r="B403" s="1" t="str">
        <f t="shared" si="90"/>
        <v>0.18, Boll Buggy-Stripper 4R-36 2x1</v>
      </c>
      <c r="C403" s="168">
        <v>0.18</v>
      </c>
      <c r="D403" s="164" t="s">
        <v>444</v>
      </c>
      <c r="E403" s="164" t="s">
        <v>331</v>
      </c>
      <c r="F403" s="164" t="s">
        <v>203</v>
      </c>
      <c r="G403" s="164" t="str">
        <f t="shared" si="91"/>
        <v>Boll Buggy-Stripper 4R-36 2x1</v>
      </c>
      <c r="H403" s="251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46">
        <v>677</v>
      </c>
      <c r="B404" s="1" t="str">
        <f t="shared" si="90"/>
        <v>0.19, Boll Buggy-Stripper 6R-36</v>
      </c>
      <c r="C404" s="168">
        <v>0.19</v>
      </c>
      <c r="D404" s="164" t="s">
        <v>444</v>
      </c>
      <c r="E404" s="164" t="s">
        <v>331</v>
      </c>
      <c r="F404" s="164" t="s">
        <v>201</v>
      </c>
      <c r="G404" s="164" t="str">
        <f t="shared" si="91"/>
        <v>Boll Buggy-Stripper 6R-36</v>
      </c>
      <c r="H404" s="251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46">
        <v>488</v>
      </c>
      <c r="B405" s="1" t="str">
        <f t="shared" si="90"/>
        <v>0.2, Boll Buggy-Stripper 19' Bcast</v>
      </c>
      <c r="C405" s="168">
        <v>0.2</v>
      </c>
      <c r="D405" s="164" t="s">
        <v>444</v>
      </c>
      <c r="E405" s="164" t="s">
        <v>331</v>
      </c>
      <c r="F405" s="164" t="s">
        <v>68</v>
      </c>
      <c r="G405" s="164" t="str">
        <f t="shared" si="91"/>
        <v>Boll Buggy-Stripper 19' Bcast</v>
      </c>
      <c r="H405" s="251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46">
        <v>679</v>
      </c>
      <c r="B406" s="1" t="str">
        <f t="shared" si="90"/>
        <v>0.21, Boll Buggy-Stripper 8R-30</v>
      </c>
      <c r="C406" s="168">
        <v>0.21</v>
      </c>
      <c r="D406" s="164" t="s">
        <v>444</v>
      </c>
      <c r="E406" s="164" t="s">
        <v>331</v>
      </c>
      <c r="F406" s="164" t="s">
        <v>91</v>
      </c>
      <c r="G406" s="164" t="str">
        <f t="shared" si="91"/>
        <v>Boll Buggy-Stripper 8R-30</v>
      </c>
      <c r="H406" s="251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46">
        <v>680</v>
      </c>
      <c r="B407" s="1" t="str">
        <f t="shared" si="90"/>
        <v>0.22, Boll Buggy-Stripper 8R-36</v>
      </c>
      <c r="C407" s="168">
        <v>0.22</v>
      </c>
      <c r="D407" s="164" t="s">
        <v>444</v>
      </c>
      <c r="E407" s="164" t="s">
        <v>331</v>
      </c>
      <c r="F407" s="164" t="s">
        <v>200</v>
      </c>
      <c r="G407" s="164" t="str">
        <f t="shared" si="91"/>
        <v>Boll Buggy-Stripper 8R-36</v>
      </c>
      <c r="H407" s="251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46">
        <v>207</v>
      </c>
      <c r="B408" s="1" t="str">
        <f t="shared" si="90"/>
        <v>0.23, Grain Cart Corn  500 bu</v>
      </c>
      <c r="C408" s="168">
        <v>0.23</v>
      </c>
      <c r="D408" s="164" t="s">
        <v>444</v>
      </c>
      <c r="E408" s="164" t="s">
        <v>332</v>
      </c>
      <c r="F408" s="164" t="s">
        <v>85</v>
      </c>
      <c r="G408" s="164" t="str">
        <f t="shared" si="91"/>
        <v>Grain Cart Corn  500 bu</v>
      </c>
      <c r="H408" s="30">
        <v>23900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260.44190909755849</v>
      </c>
      <c r="W408" s="9">
        <f t="shared" si="95"/>
        <v>1.3022095454877924</v>
      </c>
      <c r="X408" s="8">
        <f t="shared" si="96"/>
        <v>1294.5833333333333</v>
      </c>
      <c r="Y408" s="7">
        <f t="shared" si="97"/>
        <v>6.4729166666666664</v>
      </c>
      <c r="Z408" s="2">
        <f t="shared" si="98"/>
        <v>7170</v>
      </c>
      <c r="AA408" s="2">
        <f t="shared" si="99"/>
        <v>1394.1666666666667</v>
      </c>
      <c r="AB408" s="2">
        <f t="shared" si="100"/>
        <v>15535</v>
      </c>
      <c r="AC408" s="6">
        <f t="shared" si="101"/>
        <v>1398.1499999999999</v>
      </c>
      <c r="AD408" s="6">
        <f t="shared" si="102"/>
        <v>372.84000000000003</v>
      </c>
      <c r="AE408" s="6">
        <f t="shared" si="103"/>
        <v>3165.1566666666668</v>
      </c>
      <c r="AF408" s="5">
        <f t="shared" si="104"/>
        <v>15.825783333333334</v>
      </c>
    </row>
    <row r="409" spans="1:32" x14ac:dyDescent="0.2">
      <c r="A409" s="246">
        <v>206</v>
      </c>
      <c r="B409" s="1" t="str">
        <f t="shared" si="90"/>
        <v>0.24, Grain Cart Corn  700 bu</v>
      </c>
      <c r="C409" s="168">
        <v>0.24</v>
      </c>
      <c r="D409" s="164" t="s">
        <v>444</v>
      </c>
      <c r="E409" s="164" t="s">
        <v>332</v>
      </c>
      <c r="F409" s="164" t="s">
        <v>84</v>
      </c>
      <c r="G409" s="164" t="str">
        <f t="shared" si="91"/>
        <v>Grain Cart Corn  700 bu</v>
      </c>
      <c r="H409" s="30">
        <v>36800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401.01515710419051</v>
      </c>
      <c r="W409" s="9">
        <f t="shared" si="95"/>
        <v>2.0050757855209524</v>
      </c>
      <c r="X409" s="8">
        <f t="shared" si="96"/>
        <v>1993.3333333333333</v>
      </c>
      <c r="Y409" s="7">
        <f t="shared" si="97"/>
        <v>9.9666666666666668</v>
      </c>
      <c r="Z409" s="2">
        <f t="shared" si="98"/>
        <v>11040</v>
      </c>
      <c r="AA409" s="2">
        <f t="shared" si="99"/>
        <v>2146.6666666666665</v>
      </c>
      <c r="AB409" s="2">
        <f t="shared" si="100"/>
        <v>23920</v>
      </c>
      <c r="AC409" s="6">
        <f t="shared" si="101"/>
        <v>2152.7999999999997</v>
      </c>
      <c r="AD409" s="6">
        <f t="shared" si="102"/>
        <v>574.08000000000004</v>
      </c>
      <c r="AE409" s="6">
        <f t="shared" si="103"/>
        <v>4873.5466666666662</v>
      </c>
      <c r="AF409" s="5">
        <f t="shared" si="104"/>
        <v>24.36773333333333</v>
      </c>
    </row>
    <row r="410" spans="1:32" x14ac:dyDescent="0.2">
      <c r="A410" s="246">
        <v>712</v>
      </c>
      <c r="B410" s="1" t="str">
        <f t="shared" si="90"/>
        <v>0.25, Grain Cart Corn 1000 bu</v>
      </c>
      <c r="C410" s="168">
        <v>0.25</v>
      </c>
      <c r="D410" s="164" t="s">
        <v>444</v>
      </c>
      <c r="E410" s="164" t="s">
        <v>332</v>
      </c>
      <c r="F410" s="164" t="s">
        <v>83</v>
      </c>
      <c r="G410" s="164" t="str">
        <f t="shared" si="91"/>
        <v>Grain Cart Corn 1000 bu</v>
      </c>
      <c r="H410" s="30">
        <v>48700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530.6912541025564</v>
      </c>
      <c r="W410" s="9">
        <f t="shared" si="95"/>
        <v>2.6534562705127822</v>
      </c>
      <c r="X410" s="8">
        <f t="shared" si="96"/>
        <v>2637.9166666666665</v>
      </c>
      <c r="Y410" s="7">
        <f t="shared" si="97"/>
        <v>13.189583333333333</v>
      </c>
      <c r="Z410" s="2">
        <f t="shared" si="98"/>
        <v>14610</v>
      </c>
      <c r="AA410" s="2">
        <f t="shared" si="99"/>
        <v>2840.8333333333335</v>
      </c>
      <c r="AB410" s="2">
        <f t="shared" si="100"/>
        <v>31655</v>
      </c>
      <c r="AC410" s="6">
        <f t="shared" si="101"/>
        <v>2848.95</v>
      </c>
      <c r="AD410" s="6">
        <f t="shared" si="102"/>
        <v>759.72</v>
      </c>
      <c r="AE410" s="6">
        <f t="shared" si="103"/>
        <v>6449.5033333333331</v>
      </c>
      <c r="AF410" s="5">
        <f t="shared" si="104"/>
        <v>32.247516666666662</v>
      </c>
    </row>
    <row r="411" spans="1:32" x14ac:dyDescent="0.2">
      <c r="A411" s="246">
        <v>687</v>
      </c>
      <c r="B411" s="1" t="str">
        <f t="shared" si="90"/>
        <v>0.26, Grain Cart Soybean  500 bu</v>
      </c>
      <c r="C411" s="168">
        <v>0.26</v>
      </c>
      <c r="D411" s="164" t="s">
        <v>444</v>
      </c>
      <c r="E411" s="164" t="s">
        <v>333</v>
      </c>
      <c r="F411" s="164" t="s">
        <v>85</v>
      </c>
      <c r="G411" s="164" t="str">
        <f t="shared" si="91"/>
        <v>Grain Cart Soybean  500 bu</v>
      </c>
      <c r="H411" s="30">
        <v>23900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260.44190909755849</v>
      </c>
      <c r="W411" s="9">
        <f t="shared" si="95"/>
        <v>1.3022095454877924</v>
      </c>
      <c r="X411" s="8">
        <f t="shared" si="96"/>
        <v>1294.5833333333333</v>
      </c>
      <c r="Y411" s="7">
        <f t="shared" si="97"/>
        <v>6.4729166666666664</v>
      </c>
      <c r="Z411" s="2">
        <f t="shared" si="98"/>
        <v>7170</v>
      </c>
      <c r="AA411" s="2">
        <f t="shared" si="99"/>
        <v>1394.1666666666667</v>
      </c>
      <c r="AB411" s="2">
        <f t="shared" si="100"/>
        <v>15535</v>
      </c>
      <c r="AC411" s="6">
        <f t="shared" si="101"/>
        <v>1398.1499999999999</v>
      </c>
      <c r="AD411" s="6">
        <f t="shared" si="102"/>
        <v>372.84000000000003</v>
      </c>
      <c r="AE411" s="6">
        <f t="shared" si="103"/>
        <v>3165.1566666666668</v>
      </c>
      <c r="AF411" s="5">
        <f t="shared" si="104"/>
        <v>15.825783333333334</v>
      </c>
    </row>
    <row r="412" spans="1:32" x14ac:dyDescent="0.2">
      <c r="A412" s="246">
        <v>688</v>
      </c>
      <c r="B412" s="1" t="str">
        <f t="shared" si="90"/>
        <v>0.27, Grain Cart Soybean  700 bu</v>
      </c>
      <c r="C412" s="168">
        <v>0.27</v>
      </c>
      <c r="D412" s="164" t="s">
        <v>444</v>
      </c>
      <c r="E412" s="164" t="s">
        <v>333</v>
      </c>
      <c r="F412" s="164" t="s">
        <v>84</v>
      </c>
      <c r="G412" s="164" t="str">
        <f t="shared" si="91"/>
        <v>Grain Cart Soybean  700 bu</v>
      </c>
      <c r="H412" s="30">
        <v>36800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401.01515710419051</v>
      </c>
      <c r="W412" s="9">
        <f t="shared" si="95"/>
        <v>2.0050757855209524</v>
      </c>
      <c r="X412" s="8">
        <f t="shared" si="96"/>
        <v>1993.3333333333333</v>
      </c>
      <c r="Y412" s="7">
        <f t="shared" si="97"/>
        <v>9.9666666666666668</v>
      </c>
      <c r="Z412" s="2">
        <f t="shared" si="98"/>
        <v>11040</v>
      </c>
      <c r="AA412" s="2">
        <f t="shared" si="99"/>
        <v>2146.6666666666665</v>
      </c>
      <c r="AB412" s="2">
        <f t="shared" si="100"/>
        <v>23920</v>
      </c>
      <c r="AC412" s="6">
        <f t="shared" si="101"/>
        <v>2152.7999999999997</v>
      </c>
      <c r="AD412" s="6">
        <f t="shared" si="102"/>
        <v>574.08000000000004</v>
      </c>
      <c r="AE412" s="6">
        <f t="shared" si="103"/>
        <v>4873.5466666666662</v>
      </c>
      <c r="AF412" s="5">
        <f t="shared" si="104"/>
        <v>24.36773333333333</v>
      </c>
    </row>
    <row r="413" spans="1:32" x14ac:dyDescent="0.2">
      <c r="A413" s="246">
        <v>714</v>
      </c>
      <c r="B413" s="1" t="str">
        <f t="shared" si="90"/>
        <v>0.28, Grain Cart Soybean 1000 bu</v>
      </c>
      <c r="C413" s="168">
        <v>0.28000000000000003</v>
      </c>
      <c r="D413" s="164" t="s">
        <v>444</v>
      </c>
      <c r="E413" s="164" t="s">
        <v>333</v>
      </c>
      <c r="F413" s="164" t="s">
        <v>83</v>
      </c>
      <c r="G413" s="164" t="str">
        <f t="shared" si="91"/>
        <v>Grain Cart Soybean 1000 bu</v>
      </c>
      <c r="H413" s="30">
        <v>48700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530.6912541025564</v>
      </c>
      <c r="W413" s="9">
        <f t="shared" si="95"/>
        <v>2.6534562705127822</v>
      </c>
      <c r="X413" s="8">
        <f t="shared" si="96"/>
        <v>2637.9166666666665</v>
      </c>
      <c r="Y413" s="7">
        <f t="shared" si="97"/>
        <v>13.189583333333333</v>
      </c>
      <c r="Z413" s="2">
        <f t="shared" si="98"/>
        <v>14610</v>
      </c>
      <c r="AA413" s="2">
        <f t="shared" si="99"/>
        <v>2840.8333333333335</v>
      </c>
      <c r="AB413" s="2">
        <f t="shared" si="100"/>
        <v>31655</v>
      </c>
      <c r="AC413" s="6">
        <f t="shared" si="101"/>
        <v>2848.95</v>
      </c>
      <c r="AD413" s="6">
        <f t="shared" si="102"/>
        <v>759.72</v>
      </c>
      <c r="AE413" s="6">
        <f t="shared" si="103"/>
        <v>6449.5033333333331</v>
      </c>
      <c r="AF413" s="5">
        <f t="shared" si="104"/>
        <v>32.247516666666662</v>
      </c>
    </row>
    <row r="414" spans="1:32" x14ac:dyDescent="0.2">
      <c r="A414" s="246">
        <v>689</v>
      </c>
      <c r="B414" s="1" t="str">
        <f t="shared" si="90"/>
        <v>0.29, Grain Cart Wht/Sor  500 bu</v>
      </c>
      <c r="C414" s="168">
        <v>0.28999999999999998</v>
      </c>
      <c r="D414" s="164" t="s">
        <v>444</v>
      </c>
      <c r="E414" s="164" t="s">
        <v>334</v>
      </c>
      <c r="F414" s="164" t="s">
        <v>85</v>
      </c>
      <c r="G414" s="164" t="str">
        <f t="shared" si="91"/>
        <v>Grain Cart Wht/Sor  500 bu</v>
      </c>
      <c r="H414" s="30">
        <v>23900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260.44190909755849</v>
      </c>
      <c r="W414" s="9">
        <f t="shared" si="95"/>
        <v>1.3022095454877924</v>
      </c>
      <c r="X414" s="8">
        <f t="shared" si="96"/>
        <v>1294.5833333333333</v>
      </c>
      <c r="Y414" s="7">
        <f t="shared" si="97"/>
        <v>6.4729166666666664</v>
      </c>
      <c r="Z414" s="2">
        <f t="shared" si="98"/>
        <v>7170</v>
      </c>
      <c r="AA414" s="2">
        <f t="shared" si="99"/>
        <v>1394.1666666666667</v>
      </c>
      <c r="AB414" s="2">
        <f t="shared" si="100"/>
        <v>15535</v>
      </c>
      <c r="AC414" s="6">
        <f t="shared" si="101"/>
        <v>1398.1499999999999</v>
      </c>
      <c r="AD414" s="6">
        <f t="shared" si="102"/>
        <v>372.84000000000003</v>
      </c>
      <c r="AE414" s="6">
        <f t="shared" si="103"/>
        <v>3165.1566666666668</v>
      </c>
      <c r="AF414" s="5">
        <f t="shared" si="104"/>
        <v>15.825783333333334</v>
      </c>
    </row>
    <row r="415" spans="1:32" x14ac:dyDescent="0.2">
      <c r="A415" s="246">
        <v>690</v>
      </c>
      <c r="B415" s="1" t="str">
        <f t="shared" si="90"/>
        <v>0.3, Grain Cart Wht/Sor  700 bu</v>
      </c>
      <c r="C415" s="168">
        <v>0.3</v>
      </c>
      <c r="D415" s="164" t="s">
        <v>444</v>
      </c>
      <c r="E415" s="164" t="s">
        <v>334</v>
      </c>
      <c r="F415" s="164" t="s">
        <v>84</v>
      </c>
      <c r="G415" s="164" t="str">
        <f t="shared" si="91"/>
        <v>Grain Cart Wht/Sor  700 bu</v>
      </c>
      <c r="H415" s="30">
        <v>36800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401.01515710419051</v>
      </c>
      <c r="W415" s="9">
        <f t="shared" si="95"/>
        <v>2.0050757855209524</v>
      </c>
      <c r="X415" s="8">
        <f t="shared" si="96"/>
        <v>1993.3333333333333</v>
      </c>
      <c r="Y415" s="7">
        <f t="shared" si="97"/>
        <v>9.9666666666666668</v>
      </c>
      <c r="Z415" s="2">
        <f t="shared" si="98"/>
        <v>11040</v>
      </c>
      <c r="AA415" s="2">
        <f t="shared" si="99"/>
        <v>2146.6666666666665</v>
      </c>
      <c r="AB415" s="2">
        <f t="shared" si="100"/>
        <v>23920</v>
      </c>
      <c r="AC415" s="6">
        <f t="shared" si="101"/>
        <v>2152.7999999999997</v>
      </c>
      <c r="AD415" s="6">
        <f t="shared" si="102"/>
        <v>574.08000000000004</v>
      </c>
      <c r="AE415" s="6">
        <f t="shared" si="103"/>
        <v>4873.5466666666662</v>
      </c>
      <c r="AF415" s="5">
        <f t="shared" si="104"/>
        <v>24.36773333333333</v>
      </c>
    </row>
    <row r="416" spans="1:32" x14ac:dyDescent="0.2">
      <c r="A416" s="246">
        <v>715</v>
      </c>
      <c r="B416" s="1" t="str">
        <f t="shared" si="90"/>
        <v>0.31, Grain Cart Wht/Sor 1000 bu</v>
      </c>
      <c r="C416" s="168">
        <v>0.31</v>
      </c>
      <c r="D416" s="164" t="s">
        <v>444</v>
      </c>
      <c r="E416" s="164" t="s">
        <v>334</v>
      </c>
      <c r="F416" s="164" t="s">
        <v>83</v>
      </c>
      <c r="G416" s="164" t="str">
        <f t="shared" si="91"/>
        <v>Grain Cart Wht/Sor 1000 bu</v>
      </c>
      <c r="H416" s="30">
        <v>48700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530.6912541025564</v>
      </c>
      <c r="W416" s="9">
        <f t="shared" si="95"/>
        <v>2.6534562705127822</v>
      </c>
      <c r="X416" s="8">
        <f t="shared" si="96"/>
        <v>2637.9166666666665</v>
      </c>
      <c r="Y416" s="7">
        <f t="shared" si="97"/>
        <v>13.189583333333333</v>
      </c>
      <c r="Z416" s="2">
        <f t="shared" si="98"/>
        <v>14610</v>
      </c>
      <c r="AA416" s="2">
        <f t="shared" si="99"/>
        <v>2840.8333333333335</v>
      </c>
      <c r="AB416" s="2">
        <f t="shared" si="100"/>
        <v>31655</v>
      </c>
      <c r="AC416" s="6">
        <f t="shared" si="101"/>
        <v>2848.95</v>
      </c>
      <c r="AD416" s="6">
        <f t="shared" si="102"/>
        <v>759.72</v>
      </c>
      <c r="AE416" s="6">
        <f t="shared" si="103"/>
        <v>6449.5033333333331</v>
      </c>
      <c r="AF416" s="5">
        <f t="shared" si="104"/>
        <v>32.247516666666662</v>
      </c>
    </row>
    <row r="417" spans="1:32" x14ac:dyDescent="0.2">
      <c r="A417" s="246">
        <v>428</v>
      </c>
      <c r="B417" s="1" t="str">
        <f t="shared" si="90"/>
        <v>0.32, Header - Corn  6R-30</v>
      </c>
      <c r="C417" s="168">
        <v>0.32</v>
      </c>
      <c r="D417" s="164" t="s">
        <v>444</v>
      </c>
      <c r="E417" s="164" t="s">
        <v>335</v>
      </c>
      <c r="F417" s="164" t="s">
        <v>53</v>
      </c>
      <c r="G417" s="164" t="str">
        <f t="shared" si="91"/>
        <v>Header - Corn  6R-30</v>
      </c>
      <c r="H417" s="251">
        <v>46500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506.71752188437114</v>
      </c>
      <c r="W417" s="9">
        <f t="shared" si="95"/>
        <v>2.5335876094218559</v>
      </c>
      <c r="X417" s="8">
        <f t="shared" si="96"/>
        <v>2325</v>
      </c>
      <c r="Y417" s="7">
        <f t="shared" si="97"/>
        <v>11.625</v>
      </c>
      <c r="Z417" s="2">
        <f t="shared" si="98"/>
        <v>18600</v>
      </c>
      <c r="AA417" s="2">
        <f t="shared" si="99"/>
        <v>2325</v>
      </c>
      <c r="AB417" s="2">
        <f t="shared" si="100"/>
        <v>32550</v>
      </c>
      <c r="AC417" s="6">
        <f t="shared" si="101"/>
        <v>2929.5</v>
      </c>
      <c r="AD417" s="6">
        <f t="shared" si="102"/>
        <v>781.2</v>
      </c>
      <c r="AE417" s="6">
        <f t="shared" si="103"/>
        <v>6035.7</v>
      </c>
      <c r="AF417" s="5">
        <f t="shared" si="104"/>
        <v>30.1785</v>
      </c>
    </row>
    <row r="418" spans="1:32" x14ac:dyDescent="0.2">
      <c r="A418" s="246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444</v>
      </c>
      <c r="E418" s="164" t="s">
        <v>335</v>
      </c>
      <c r="F418" s="164" t="s">
        <v>197</v>
      </c>
      <c r="G418" s="164" t="str">
        <f t="shared" ref="G418:G449" si="107">CONCATENATE(E418,F418)</f>
        <v>Header - Corn  6R-36</v>
      </c>
      <c r="H418" s="251">
        <v>46700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508.89695208602433</v>
      </c>
      <c r="W418" s="9">
        <f t="shared" ref="W418:W449" si="110">V418/P418</f>
        <v>2.5444847604301217</v>
      </c>
      <c r="X418" s="8">
        <f t="shared" ref="X418:X449" si="111">(H418*N418/100)/O418</f>
        <v>2335</v>
      </c>
      <c r="Y418" s="7">
        <f t="shared" ref="Y418:Y449" si="112">X418/P418</f>
        <v>11.675000000000001</v>
      </c>
      <c r="Z418" s="2">
        <f t="shared" ref="Z418:Z449" si="113">H418*M418/100</f>
        <v>18680</v>
      </c>
      <c r="AA418" s="2">
        <f t="shared" ref="AA418:AA449" si="114">(H418-Z418)/O418</f>
        <v>2335</v>
      </c>
      <c r="AB418" s="2">
        <f t="shared" ref="AB418:AB449" si="115">(Z418+H418)/2</f>
        <v>32690</v>
      </c>
      <c r="AC418" s="6">
        <f t="shared" ref="AC418:AC449" si="116">AB418*intir</f>
        <v>2942.1</v>
      </c>
      <c r="AD418" s="6">
        <f t="shared" ref="AD418:AD449" si="117">AB418*itr</f>
        <v>784.56000000000006</v>
      </c>
      <c r="AE418" s="6">
        <f t="shared" ref="AE418:AE449" si="118">AA418+AC418+AD418</f>
        <v>6061.6600000000008</v>
      </c>
      <c r="AF418" s="5">
        <f t="shared" ref="AF418:AF449" si="119">AE418/P418</f>
        <v>30.308300000000003</v>
      </c>
    </row>
    <row r="419" spans="1:32" x14ac:dyDescent="0.2">
      <c r="A419" s="246">
        <v>433</v>
      </c>
      <c r="B419" s="1" t="str">
        <f t="shared" si="106"/>
        <v>0.34, Header - Corn  8R-30</v>
      </c>
      <c r="C419" s="168">
        <v>0.34</v>
      </c>
      <c r="D419" s="164" t="s">
        <v>444</v>
      </c>
      <c r="E419" s="164" t="s">
        <v>335</v>
      </c>
      <c r="F419" s="164" t="s">
        <v>25</v>
      </c>
      <c r="G419" s="164" t="str">
        <f t="shared" si="107"/>
        <v>Header - Corn  8R-30</v>
      </c>
      <c r="H419" s="251">
        <v>58600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638.57304908439028</v>
      </c>
      <c r="W419" s="9">
        <f t="shared" si="110"/>
        <v>3.1928652454219515</v>
      </c>
      <c r="X419" s="8">
        <f t="shared" si="111"/>
        <v>2930</v>
      </c>
      <c r="Y419" s="7">
        <f t="shared" si="112"/>
        <v>14.65</v>
      </c>
      <c r="Z419" s="2">
        <f t="shared" si="113"/>
        <v>23440</v>
      </c>
      <c r="AA419" s="2">
        <f t="shared" si="114"/>
        <v>2930</v>
      </c>
      <c r="AB419" s="2">
        <f t="shared" si="115"/>
        <v>41020</v>
      </c>
      <c r="AC419" s="6">
        <f t="shared" si="116"/>
        <v>3691.7999999999997</v>
      </c>
      <c r="AD419" s="6">
        <f t="shared" si="117"/>
        <v>984.48</v>
      </c>
      <c r="AE419" s="6">
        <f t="shared" si="118"/>
        <v>7606.2799999999988</v>
      </c>
      <c r="AF419" s="5">
        <f t="shared" si="119"/>
        <v>38.031399999999991</v>
      </c>
    </row>
    <row r="420" spans="1:32" x14ac:dyDescent="0.2">
      <c r="A420" s="246">
        <v>438</v>
      </c>
      <c r="B420" s="1" t="str">
        <f t="shared" si="106"/>
        <v>0.35, Header - Corn 12R-20</v>
      </c>
      <c r="C420" s="168">
        <v>0.35</v>
      </c>
      <c r="D420" s="164" t="s">
        <v>444</v>
      </c>
      <c r="E420" s="164" t="s">
        <v>335</v>
      </c>
      <c r="F420" s="164" t="s">
        <v>50</v>
      </c>
      <c r="G420" s="164" t="str">
        <f t="shared" si="107"/>
        <v>Header - Corn 12R-20</v>
      </c>
      <c r="H420" s="251">
        <v>77400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1976.2667957879275</v>
      </c>
      <c r="W420" s="9">
        <f t="shared" si="110"/>
        <v>6.5875559859597583</v>
      </c>
      <c r="X420" s="8">
        <f t="shared" si="111"/>
        <v>5805</v>
      </c>
      <c r="Y420" s="7">
        <f t="shared" si="112"/>
        <v>19.350000000000001</v>
      </c>
      <c r="Z420" s="2">
        <f t="shared" si="113"/>
        <v>30960</v>
      </c>
      <c r="AA420" s="2">
        <f t="shared" si="114"/>
        <v>5805</v>
      </c>
      <c r="AB420" s="2">
        <f t="shared" si="115"/>
        <v>54180</v>
      </c>
      <c r="AC420" s="6">
        <f t="shared" si="116"/>
        <v>4876.2</v>
      </c>
      <c r="AD420" s="6">
        <f t="shared" si="117"/>
        <v>1300.32</v>
      </c>
      <c r="AE420" s="6">
        <f t="shared" si="118"/>
        <v>11981.52</v>
      </c>
      <c r="AF420" s="5">
        <f t="shared" si="119"/>
        <v>39.938400000000001</v>
      </c>
    </row>
    <row r="421" spans="1:32" x14ac:dyDescent="0.2">
      <c r="A421" s="246">
        <v>437</v>
      </c>
      <c r="B421" s="1" t="str">
        <f t="shared" si="106"/>
        <v>0.36, Header - Corn  8R-36</v>
      </c>
      <c r="C421" s="168">
        <v>0.36</v>
      </c>
      <c r="D421" s="164" t="s">
        <v>444</v>
      </c>
      <c r="E421" s="164" t="s">
        <v>335</v>
      </c>
      <c r="F421" s="164" t="s">
        <v>194</v>
      </c>
      <c r="G421" s="164" t="str">
        <f t="shared" si="107"/>
        <v>Header - Corn  8R-36</v>
      </c>
      <c r="H421" s="251">
        <v>59600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649.47020009265634</v>
      </c>
      <c r="W421" s="9">
        <f t="shared" si="110"/>
        <v>3.2473510004632815</v>
      </c>
      <c r="X421" s="8">
        <f t="shared" si="111"/>
        <v>2980</v>
      </c>
      <c r="Y421" s="7">
        <f t="shared" si="112"/>
        <v>14.9</v>
      </c>
      <c r="Z421" s="2">
        <f t="shared" si="113"/>
        <v>23840</v>
      </c>
      <c r="AA421" s="2">
        <f t="shared" si="114"/>
        <v>2980</v>
      </c>
      <c r="AB421" s="2">
        <f t="shared" si="115"/>
        <v>41720</v>
      </c>
      <c r="AC421" s="6">
        <f t="shared" si="116"/>
        <v>3754.7999999999997</v>
      </c>
      <c r="AD421" s="6">
        <f t="shared" si="117"/>
        <v>1001.28</v>
      </c>
      <c r="AE421" s="6">
        <f t="shared" si="118"/>
        <v>7736.079999999999</v>
      </c>
      <c r="AF421" s="5">
        <f t="shared" si="119"/>
        <v>38.680399999999992</v>
      </c>
    </row>
    <row r="422" spans="1:32" x14ac:dyDescent="0.2">
      <c r="A422" s="246">
        <v>439</v>
      </c>
      <c r="B422" s="1" t="str">
        <f t="shared" si="106"/>
        <v>0.37, Header - Corn 12R-30</v>
      </c>
      <c r="C422" s="168">
        <v>0.37</v>
      </c>
      <c r="D422" s="164" t="s">
        <v>444</v>
      </c>
      <c r="E422" s="164" t="s">
        <v>335</v>
      </c>
      <c r="F422" s="164" t="s">
        <v>6</v>
      </c>
      <c r="G422" s="164" t="str">
        <f t="shared" si="107"/>
        <v>Header - Corn 12R-30</v>
      </c>
      <c r="H422" s="251">
        <v>91600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2338.8377066430771</v>
      </c>
      <c r="W422" s="9">
        <f t="shared" si="110"/>
        <v>7.7961256888102568</v>
      </c>
      <c r="X422" s="8">
        <f t="shared" si="111"/>
        <v>6870</v>
      </c>
      <c r="Y422" s="7">
        <f t="shared" si="112"/>
        <v>22.9</v>
      </c>
      <c r="Z422" s="2">
        <f t="shared" si="113"/>
        <v>36640</v>
      </c>
      <c r="AA422" s="2">
        <f t="shared" si="114"/>
        <v>6870</v>
      </c>
      <c r="AB422" s="2">
        <f t="shared" si="115"/>
        <v>64120</v>
      </c>
      <c r="AC422" s="6">
        <f t="shared" si="116"/>
        <v>5770.8</v>
      </c>
      <c r="AD422" s="6">
        <f t="shared" si="117"/>
        <v>1538.88</v>
      </c>
      <c r="AE422" s="6">
        <f t="shared" si="118"/>
        <v>14179.68</v>
      </c>
      <c r="AF422" s="5">
        <f t="shared" si="119"/>
        <v>47.265599999999999</v>
      </c>
    </row>
    <row r="423" spans="1:32" x14ac:dyDescent="0.2">
      <c r="A423" s="246">
        <v>426</v>
      </c>
      <c r="B423" s="1" t="str">
        <f t="shared" si="106"/>
        <v>0.38, Header -Soybean 18' Flex</v>
      </c>
      <c r="C423" s="168">
        <v>0.38</v>
      </c>
      <c r="D423" s="164" t="s">
        <v>444</v>
      </c>
      <c r="E423" s="164" t="s">
        <v>336</v>
      </c>
      <c r="F423" s="164" t="s">
        <v>497</v>
      </c>
      <c r="G423" s="164" t="str">
        <f t="shared" si="107"/>
        <v>Header -Soybean 18' Flex</v>
      </c>
      <c r="H423" s="251">
        <v>31800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189.39510152924456</v>
      </c>
      <c r="W423" s="9">
        <f t="shared" si="110"/>
        <v>1.2626340101949638</v>
      </c>
      <c r="X423" s="8">
        <f t="shared" si="111"/>
        <v>1590</v>
      </c>
      <c r="Y423" s="7">
        <f t="shared" si="112"/>
        <v>10.6</v>
      </c>
      <c r="Z423" s="2">
        <f t="shared" si="113"/>
        <v>12720</v>
      </c>
      <c r="AA423" s="2">
        <f t="shared" si="114"/>
        <v>1590</v>
      </c>
      <c r="AB423" s="2">
        <f t="shared" si="115"/>
        <v>22260</v>
      </c>
      <c r="AC423" s="6">
        <f t="shared" si="116"/>
        <v>2003.3999999999999</v>
      </c>
      <c r="AD423" s="6">
        <f t="shared" si="117"/>
        <v>534.24</v>
      </c>
      <c r="AE423" s="6">
        <f t="shared" si="118"/>
        <v>4127.6399999999994</v>
      </c>
      <c r="AF423" s="5">
        <f t="shared" si="119"/>
        <v>27.517599999999995</v>
      </c>
    </row>
    <row r="424" spans="1:32" x14ac:dyDescent="0.2">
      <c r="A424" s="246">
        <v>431</v>
      </c>
      <c r="B424" s="1" t="str">
        <f t="shared" si="106"/>
        <v>0.39, Header -Soybean 24' Flex</v>
      </c>
      <c r="C424" s="168">
        <v>0.39</v>
      </c>
      <c r="D424" s="164" t="s">
        <v>444</v>
      </c>
      <c r="E424" s="164" t="s">
        <v>336</v>
      </c>
      <c r="F424" s="164" t="s">
        <v>521</v>
      </c>
      <c r="G424" s="164" t="str">
        <f t="shared" si="107"/>
        <v>Header -Soybean 24' Flex</v>
      </c>
      <c r="H424" s="251">
        <v>34300</v>
      </c>
      <c r="I424" s="1">
        <v>24</v>
      </c>
      <c r="J424" s="1">
        <v>3.8</v>
      </c>
      <c r="K424" s="1">
        <v>85</v>
      </c>
      <c r="L424" s="4">
        <f t="shared" si="105"/>
        <v>0.10642414860681114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204.28465353626066</v>
      </c>
      <c r="W424" s="9">
        <f t="shared" si="110"/>
        <v>1.3618976902417377</v>
      </c>
      <c r="X424" s="8">
        <f t="shared" si="111"/>
        <v>1715</v>
      </c>
      <c r="Y424" s="7">
        <f t="shared" si="112"/>
        <v>11.433333333333334</v>
      </c>
      <c r="Z424" s="2">
        <f t="shared" si="113"/>
        <v>13720</v>
      </c>
      <c r="AA424" s="2">
        <f t="shared" si="114"/>
        <v>1715</v>
      </c>
      <c r="AB424" s="2">
        <f t="shared" si="115"/>
        <v>24010</v>
      </c>
      <c r="AC424" s="6">
        <f t="shared" si="116"/>
        <v>2160.9</v>
      </c>
      <c r="AD424" s="6">
        <f t="shared" si="117"/>
        <v>576.24</v>
      </c>
      <c r="AE424" s="6">
        <f t="shared" si="118"/>
        <v>4452.1400000000003</v>
      </c>
      <c r="AF424" s="5">
        <f t="shared" si="119"/>
        <v>29.680933333333336</v>
      </c>
    </row>
    <row r="425" spans="1:32" x14ac:dyDescent="0.2">
      <c r="A425" s="246">
        <v>436</v>
      </c>
      <c r="B425" s="1" t="str">
        <f t="shared" si="106"/>
        <v>0.4, Header -Soybean 30' Flex</v>
      </c>
      <c r="C425" s="168">
        <v>0.4</v>
      </c>
      <c r="D425" s="164" t="s">
        <v>444</v>
      </c>
      <c r="E425" s="164" t="s">
        <v>336</v>
      </c>
      <c r="F425" s="164" t="s">
        <v>78</v>
      </c>
      <c r="G425" s="164" t="str">
        <f t="shared" si="107"/>
        <v>Header -Soybean 30' Flex</v>
      </c>
      <c r="H425" s="251">
        <v>39600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235.85050379113474</v>
      </c>
      <c r="W425" s="9">
        <f t="shared" si="110"/>
        <v>1.5723366919408983</v>
      </c>
      <c r="X425" s="8">
        <f t="shared" si="111"/>
        <v>1980</v>
      </c>
      <c r="Y425" s="7">
        <f t="shared" si="112"/>
        <v>13.2</v>
      </c>
      <c r="Z425" s="2">
        <f t="shared" si="113"/>
        <v>15840</v>
      </c>
      <c r="AA425" s="2">
        <f t="shared" si="114"/>
        <v>1980</v>
      </c>
      <c r="AB425" s="2">
        <f t="shared" si="115"/>
        <v>27720</v>
      </c>
      <c r="AC425" s="6">
        <f t="shared" si="116"/>
        <v>2494.7999999999997</v>
      </c>
      <c r="AD425" s="6">
        <f t="shared" si="117"/>
        <v>665.28</v>
      </c>
      <c r="AE425" s="6">
        <f t="shared" si="118"/>
        <v>5140.079999999999</v>
      </c>
      <c r="AF425" s="5">
        <f t="shared" si="119"/>
        <v>34.267199999999995</v>
      </c>
    </row>
    <row r="426" spans="1:32" x14ac:dyDescent="0.2">
      <c r="A426" s="246">
        <v>592</v>
      </c>
      <c r="B426" s="1" t="str">
        <f t="shared" si="106"/>
        <v>0.41, Header -Soybean 36' Flex</v>
      </c>
      <c r="C426" s="168">
        <v>0.41</v>
      </c>
      <c r="D426" s="164" t="s">
        <v>444</v>
      </c>
      <c r="E426" s="164" t="s">
        <v>336</v>
      </c>
      <c r="F426" s="164" t="s">
        <v>522</v>
      </c>
      <c r="G426" s="164" t="str">
        <f t="shared" si="107"/>
        <v>Header -Soybean 36' Flex</v>
      </c>
      <c r="H426" s="251">
        <v>45700</v>
      </c>
      <c r="I426" s="1">
        <v>36</v>
      </c>
      <c r="J426" s="1">
        <v>3.8</v>
      </c>
      <c r="K426" s="1">
        <v>85</v>
      </c>
      <c r="L426" s="4">
        <f t="shared" si="105"/>
        <v>7.0949432404540783E-2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272.18101068825399</v>
      </c>
      <c r="W426" s="9">
        <f t="shared" si="110"/>
        <v>1.8145400712550266</v>
      </c>
      <c r="X426" s="8">
        <f t="shared" si="111"/>
        <v>2285</v>
      </c>
      <c r="Y426" s="7">
        <f t="shared" si="112"/>
        <v>15.233333333333333</v>
      </c>
      <c r="Z426" s="2">
        <f t="shared" si="113"/>
        <v>18280</v>
      </c>
      <c r="AA426" s="2">
        <f t="shared" si="114"/>
        <v>2285</v>
      </c>
      <c r="AB426" s="2">
        <f t="shared" si="115"/>
        <v>31990</v>
      </c>
      <c r="AC426" s="6">
        <f t="shared" si="116"/>
        <v>2879.1</v>
      </c>
      <c r="AD426" s="6">
        <f t="shared" si="117"/>
        <v>767.76</v>
      </c>
      <c r="AE426" s="6">
        <f t="shared" si="118"/>
        <v>5931.8600000000006</v>
      </c>
      <c r="AF426" s="5">
        <f t="shared" si="119"/>
        <v>39.545733333333338</v>
      </c>
    </row>
    <row r="427" spans="1:32" x14ac:dyDescent="0.2">
      <c r="A427" s="246">
        <v>424</v>
      </c>
      <c r="B427" s="1" t="str">
        <f t="shared" si="106"/>
        <v>0.42, Header Wheat/Sorghum 18' Rigid</v>
      </c>
      <c r="C427" s="168">
        <v>0.42</v>
      </c>
      <c r="D427" s="164" t="s">
        <v>444</v>
      </c>
      <c r="E427" s="164" t="s">
        <v>337</v>
      </c>
      <c r="F427" s="164" t="s">
        <v>498</v>
      </c>
      <c r="G427" s="164" t="str">
        <f t="shared" si="107"/>
        <v>Header Wheat/Sorghum 18' Rigid</v>
      </c>
      <c r="H427" s="251">
        <v>19600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500.44998963105144</v>
      </c>
      <c r="W427" s="9">
        <f t="shared" si="110"/>
        <v>1.6681666321035047</v>
      </c>
      <c r="X427" s="8">
        <f t="shared" si="111"/>
        <v>1470</v>
      </c>
      <c r="Y427" s="7">
        <f t="shared" si="112"/>
        <v>4.9000000000000004</v>
      </c>
      <c r="Z427" s="2">
        <f t="shared" si="113"/>
        <v>7840</v>
      </c>
      <c r="AA427" s="2">
        <f t="shared" si="114"/>
        <v>1470</v>
      </c>
      <c r="AB427" s="2">
        <f t="shared" si="115"/>
        <v>13720</v>
      </c>
      <c r="AC427" s="6">
        <f t="shared" si="116"/>
        <v>1234.8</v>
      </c>
      <c r="AD427" s="6">
        <f t="shared" si="117"/>
        <v>329.28000000000003</v>
      </c>
      <c r="AE427" s="6">
        <f t="shared" si="118"/>
        <v>3034.0800000000004</v>
      </c>
      <c r="AF427" s="5">
        <f t="shared" si="119"/>
        <v>10.113600000000002</v>
      </c>
    </row>
    <row r="428" spans="1:32" x14ac:dyDescent="0.2">
      <c r="A428" s="246">
        <v>429</v>
      </c>
      <c r="B428" s="1" t="str">
        <f t="shared" si="106"/>
        <v>0.43, Header Wheat/Sorghum 24' Rigid</v>
      </c>
      <c r="C428" s="168">
        <v>0.43</v>
      </c>
      <c r="D428" s="164" t="s">
        <v>444</v>
      </c>
      <c r="E428" s="164" t="s">
        <v>337</v>
      </c>
      <c r="F428" s="164" t="s">
        <v>523</v>
      </c>
      <c r="G428" s="164" t="str">
        <f t="shared" si="107"/>
        <v>Header Wheat/Sorghum 24' Rigid</v>
      </c>
      <c r="H428" s="251">
        <v>24300</v>
      </c>
      <c r="I428" s="1">
        <v>24</v>
      </c>
      <c r="J428" s="1">
        <v>3.5</v>
      </c>
      <c r="K428" s="1">
        <v>85</v>
      </c>
      <c r="L428" s="4">
        <f t="shared" si="105"/>
        <v>0.11554621848739494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620.45585449155863</v>
      </c>
      <c r="W428" s="9">
        <f t="shared" si="110"/>
        <v>2.068186181638529</v>
      </c>
      <c r="X428" s="8">
        <f t="shared" si="111"/>
        <v>1822.5</v>
      </c>
      <c r="Y428" s="7">
        <f t="shared" si="112"/>
        <v>6.0750000000000002</v>
      </c>
      <c r="Z428" s="2">
        <f t="shared" si="113"/>
        <v>9720</v>
      </c>
      <c r="AA428" s="2">
        <f t="shared" si="114"/>
        <v>1822.5</v>
      </c>
      <c r="AB428" s="2">
        <f t="shared" si="115"/>
        <v>17010</v>
      </c>
      <c r="AC428" s="6">
        <f t="shared" si="116"/>
        <v>1530.8999999999999</v>
      </c>
      <c r="AD428" s="6">
        <f t="shared" si="117"/>
        <v>408.24</v>
      </c>
      <c r="AE428" s="6">
        <f t="shared" si="118"/>
        <v>3761.6399999999994</v>
      </c>
      <c r="AF428" s="5">
        <f t="shared" si="119"/>
        <v>12.538799999999998</v>
      </c>
    </row>
    <row r="429" spans="1:32" x14ac:dyDescent="0.2">
      <c r="A429" s="246">
        <v>434</v>
      </c>
      <c r="B429" s="1" t="str">
        <f t="shared" si="106"/>
        <v>0.44, Header Wheat/Sorghum 30' Rigid</v>
      </c>
      <c r="C429" s="168">
        <v>0.44</v>
      </c>
      <c r="D429" s="164" t="s">
        <v>444</v>
      </c>
      <c r="E429" s="164" t="s">
        <v>337</v>
      </c>
      <c r="F429" s="164" t="s">
        <v>77</v>
      </c>
      <c r="G429" s="164" t="str">
        <f t="shared" si="107"/>
        <v>Header Wheat/Sorghum 30' Rigid</v>
      </c>
      <c r="H429" s="251">
        <v>28300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722.5885054366712</v>
      </c>
      <c r="W429" s="9">
        <f t="shared" si="110"/>
        <v>2.4086283514555706</v>
      </c>
      <c r="X429" s="8">
        <f t="shared" si="111"/>
        <v>2122.5</v>
      </c>
      <c r="Y429" s="7">
        <f t="shared" si="112"/>
        <v>7.0750000000000002</v>
      </c>
      <c r="Z429" s="2">
        <f t="shared" si="113"/>
        <v>11320</v>
      </c>
      <c r="AA429" s="2">
        <f t="shared" si="114"/>
        <v>2122.5</v>
      </c>
      <c r="AB429" s="2">
        <f t="shared" si="115"/>
        <v>19810</v>
      </c>
      <c r="AC429" s="6">
        <f t="shared" si="116"/>
        <v>1782.8999999999999</v>
      </c>
      <c r="AD429" s="6">
        <f t="shared" si="117"/>
        <v>475.44</v>
      </c>
      <c r="AE429" s="6">
        <f t="shared" si="118"/>
        <v>4380.8399999999992</v>
      </c>
      <c r="AF429" s="5">
        <f t="shared" si="119"/>
        <v>14.602799999999997</v>
      </c>
    </row>
    <row r="430" spans="1:32" x14ac:dyDescent="0.2">
      <c r="A430" s="246">
        <v>276</v>
      </c>
      <c r="B430" s="1" t="str">
        <f t="shared" si="106"/>
        <v>0.45, Module Builder 4R-30 (250)</v>
      </c>
      <c r="C430" s="168">
        <v>0.45</v>
      </c>
      <c r="D430" s="164" t="s">
        <v>444</v>
      </c>
      <c r="E430" s="164" t="s">
        <v>338</v>
      </c>
      <c r="F430" s="164" t="s">
        <v>222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">
      <c r="A431" s="246">
        <v>469</v>
      </c>
      <c r="B431" s="1" t="str">
        <f t="shared" si="106"/>
        <v>0.46, Module Builder 4R-30 (325)</v>
      </c>
      <c r="C431" s="168">
        <v>0.46</v>
      </c>
      <c r="D431" s="164" t="s">
        <v>444</v>
      </c>
      <c r="E431" s="164" t="s">
        <v>338</v>
      </c>
      <c r="F431" s="164" t="s">
        <v>346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">
      <c r="A432" s="246">
        <v>124</v>
      </c>
      <c r="B432" s="1" t="str">
        <f t="shared" si="106"/>
        <v>0.47, Module Builder 4R-36 (255)</v>
      </c>
      <c r="C432" s="168">
        <v>0.47</v>
      </c>
      <c r="D432" s="164" t="s">
        <v>444</v>
      </c>
      <c r="E432" s="164" t="s">
        <v>338</v>
      </c>
      <c r="F432" s="164" t="s">
        <v>223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">
      <c r="A433" s="246">
        <v>277</v>
      </c>
      <c r="B433" s="1" t="str">
        <f t="shared" si="106"/>
        <v>0.48, Module Builder 4R-36 (325)</v>
      </c>
      <c r="C433" s="168">
        <v>0.48</v>
      </c>
      <c r="D433" s="164" t="s">
        <v>444</v>
      </c>
      <c r="E433" s="164" t="s">
        <v>338</v>
      </c>
      <c r="F433" s="164" t="s">
        <v>348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">
      <c r="A434" s="246">
        <v>278</v>
      </c>
      <c r="B434" s="1" t="str">
        <f t="shared" si="106"/>
        <v>0.49, Module Builder 5R-30 (255)</v>
      </c>
      <c r="C434" s="168">
        <v>0.49</v>
      </c>
      <c r="D434" s="164" t="s">
        <v>444</v>
      </c>
      <c r="E434" s="164" t="s">
        <v>338</v>
      </c>
      <c r="F434" s="164" t="s">
        <v>347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">
      <c r="A435" s="246">
        <v>470</v>
      </c>
      <c r="B435" s="1" t="str">
        <f t="shared" si="106"/>
        <v>0.5, Module Builder 6R-30 (325)</v>
      </c>
      <c r="C435" s="168">
        <v>0.5</v>
      </c>
      <c r="D435" s="164" t="s">
        <v>444</v>
      </c>
      <c r="E435" s="164" t="s">
        <v>338</v>
      </c>
      <c r="F435" s="164" t="s">
        <v>349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">
      <c r="A436" s="246">
        <v>279</v>
      </c>
      <c r="B436" s="1" t="str">
        <f t="shared" si="106"/>
        <v>0.51, Module Builder 5R-36 (250)</v>
      </c>
      <c r="C436" s="168">
        <v>0.51</v>
      </c>
      <c r="D436" s="164" t="s">
        <v>444</v>
      </c>
      <c r="E436" s="164" t="s">
        <v>338</v>
      </c>
      <c r="F436" s="164" t="s">
        <v>225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">
      <c r="A437" s="246">
        <v>251</v>
      </c>
      <c r="B437" s="1" t="str">
        <f t="shared" si="106"/>
        <v>0.52, Module Builder 4R2x1 (350)</v>
      </c>
      <c r="C437" s="168">
        <v>0.52</v>
      </c>
      <c r="D437" s="164" t="s">
        <v>444</v>
      </c>
      <c r="E437" s="164" t="s">
        <v>338</v>
      </c>
      <c r="F437" s="164" t="s">
        <v>226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">
      <c r="A438" s="246">
        <v>249</v>
      </c>
      <c r="B438" s="1" t="str">
        <f t="shared" si="106"/>
        <v>0.53, Module Builder 6R-36 (330)</v>
      </c>
      <c r="C438" s="168">
        <v>0.53</v>
      </c>
      <c r="D438" s="164" t="s">
        <v>444</v>
      </c>
      <c r="E438" s="164" t="s">
        <v>338</v>
      </c>
      <c r="F438" s="164" t="s">
        <v>350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">
      <c r="A439" s="246">
        <v>498</v>
      </c>
      <c r="B439" s="1" t="str">
        <f t="shared" si="106"/>
        <v>0.54, Module Builder-Strip 4R-36</v>
      </c>
      <c r="C439" s="168">
        <v>0.54</v>
      </c>
      <c r="D439" s="164" t="s">
        <v>444</v>
      </c>
      <c r="E439" s="164" t="s">
        <v>339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">
      <c r="A440" s="246">
        <v>500</v>
      </c>
      <c r="B440" s="1" t="str">
        <f t="shared" si="106"/>
        <v>0.55, Module Builder-Strip 4R-36</v>
      </c>
      <c r="C440" s="168">
        <v>0.55000000000000004</v>
      </c>
      <c r="D440" s="164" t="s">
        <v>444</v>
      </c>
      <c r="E440" s="164" t="s">
        <v>339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">
      <c r="A441" s="246">
        <v>502</v>
      </c>
      <c r="B441" s="1" t="str">
        <f t="shared" si="106"/>
        <v>0.56, Module Builder-Strip 5R-30</v>
      </c>
      <c r="C441" s="168">
        <v>0.56000000000000005</v>
      </c>
      <c r="D441" s="164" t="s">
        <v>444</v>
      </c>
      <c r="E441" s="164" t="s">
        <v>339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">
      <c r="A442" s="246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444</v>
      </c>
      <c r="E442" s="164" t="s">
        <v>339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">
      <c r="A443" s="246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444</v>
      </c>
      <c r="E443" s="164" t="s">
        <v>339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">
      <c r="A444" s="246">
        <v>504</v>
      </c>
      <c r="B444" s="1" t="str">
        <f t="shared" si="106"/>
        <v>0.59, Module Builder-Strip 6R-30</v>
      </c>
      <c r="C444" s="168">
        <v>0.59</v>
      </c>
      <c r="D444" s="164" t="s">
        <v>444</v>
      </c>
      <c r="E444" s="164" t="s">
        <v>339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">
      <c r="A445" s="246">
        <v>503</v>
      </c>
      <c r="B445" s="1" t="str">
        <f t="shared" si="106"/>
        <v>0.6, Module Builder-Strip 5R-36</v>
      </c>
      <c r="C445" s="168">
        <v>0.6</v>
      </c>
      <c r="D445" s="164" t="s">
        <v>444</v>
      </c>
      <c r="E445" s="164" t="s">
        <v>339</v>
      </c>
      <c r="F445" s="164" t="s">
        <v>202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">
      <c r="A446" s="246">
        <v>496</v>
      </c>
      <c r="B446" s="1" t="str">
        <f t="shared" si="106"/>
        <v>0.61, Module Builder-Strip 16' Bcast</v>
      </c>
      <c r="C446" s="168">
        <v>0.61</v>
      </c>
      <c r="D446" s="164" t="s">
        <v>444</v>
      </c>
      <c r="E446" s="164" t="s">
        <v>339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">
      <c r="A447" s="246">
        <v>501</v>
      </c>
      <c r="B447" s="1" t="str">
        <f t="shared" si="106"/>
        <v>0.62, Module Builder-Strip 4R-36 2x1</v>
      </c>
      <c r="C447" s="168">
        <v>0.62</v>
      </c>
      <c r="D447" s="164" t="s">
        <v>444</v>
      </c>
      <c r="E447" s="164" t="s">
        <v>339</v>
      </c>
      <c r="F447" s="164" t="s">
        <v>203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">
      <c r="A448" s="246">
        <v>682</v>
      </c>
      <c r="B448" s="1" t="str">
        <f t="shared" si="106"/>
        <v>0.63, Module Builder-Strip 6R-36</v>
      </c>
      <c r="C448" s="168">
        <v>0.63</v>
      </c>
      <c r="D448" s="164" t="s">
        <v>444</v>
      </c>
      <c r="E448" s="164" t="s">
        <v>339</v>
      </c>
      <c r="F448" s="164" t="s">
        <v>201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">
      <c r="A449" s="246">
        <v>497</v>
      </c>
      <c r="B449" s="1" t="str">
        <f t="shared" si="106"/>
        <v>0.64, Module Builder-Strip 19' Bcast</v>
      </c>
      <c r="C449" s="168">
        <v>0.64</v>
      </c>
      <c r="D449" s="164" t="s">
        <v>444</v>
      </c>
      <c r="E449" s="164" t="s">
        <v>339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">
      <c r="A450" s="246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444</v>
      </c>
      <c r="E450" s="164" t="s">
        <v>339</v>
      </c>
      <c r="F450" s="164" t="s">
        <v>200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">
      <c r="A451" s="246">
        <v>525</v>
      </c>
      <c r="B451" s="1" t="str">
        <f t="shared" si="121"/>
        <v>0.66, Peanut Cond. &amp; Lifter 6-Row</v>
      </c>
      <c r="C451" s="168">
        <v>0.66</v>
      </c>
      <c r="D451" s="164" t="s">
        <v>444</v>
      </c>
      <c r="E451" s="164" t="s">
        <v>340</v>
      </c>
      <c r="F451" s="164" t="s">
        <v>46</v>
      </c>
      <c r="G451" s="164" t="str">
        <f t="shared" si="122"/>
        <v>Peanut Cond. &amp; Lifter 6-Row</v>
      </c>
      <c r="H451" s="30">
        <v>12900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138.66072750378319</v>
      </c>
      <c r="W451" s="9">
        <f t="shared" si="125"/>
        <v>1.386607275037832</v>
      </c>
      <c r="X451" s="8">
        <f t="shared" si="126"/>
        <v>860</v>
      </c>
      <c r="Y451" s="7">
        <f t="shared" si="127"/>
        <v>8.6</v>
      </c>
      <c r="Z451" s="2">
        <f t="shared" si="128"/>
        <v>3870</v>
      </c>
      <c r="AA451" s="2">
        <f t="shared" si="129"/>
        <v>752.5</v>
      </c>
      <c r="AB451" s="2">
        <f t="shared" si="130"/>
        <v>8385</v>
      </c>
      <c r="AC451" s="6">
        <f t="shared" si="131"/>
        <v>754.65</v>
      </c>
      <c r="AD451" s="6">
        <f t="shared" si="132"/>
        <v>201.24</v>
      </c>
      <c r="AE451" s="6">
        <f t="shared" si="133"/>
        <v>1708.39</v>
      </c>
      <c r="AF451" s="5">
        <f t="shared" si="134"/>
        <v>17.0839</v>
      </c>
    </row>
    <row r="452" spans="1:32" x14ac:dyDescent="0.2">
      <c r="A452" s="246">
        <v>523</v>
      </c>
      <c r="B452" s="1" t="str">
        <f t="shared" si="121"/>
        <v>0.67, Peanut Conditioner 6-Row</v>
      </c>
      <c r="C452" s="168">
        <v>0.67</v>
      </c>
      <c r="D452" s="164" t="s">
        <v>444</v>
      </c>
      <c r="E452" s="164" t="s">
        <v>341</v>
      </c>
      <c r="F452" s="164" t="s">
        <v>46</v>
      </c>
      <c r="G452" s="164" t="str">
        <f t="shared" si="122"/>
        <v>Peanut Conditioner 6-Row</v>
      </c>
      <c r="H452" s="30">
        <v>14900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160.15851471367205</v>
      </c>
      <c r="W452" s="9">
        <f t="shared" si="125"/>
        <v>1.6015851471367204</v>
      </c>
      <c r="X452" s="8">
        <f t="shared" si="126"/>
        <v>993.33333333333337</v>
      </c>
      <c r="Y452" s="7">
        <f t="shared" si="127"/>
        <v>9.9333333333333336</v>
      </c>
      <c r="Z452" s="2">
        <f t="shared" si="128"/>
        <v>4470</v>
      </c>
      <c r="AA452" s="2">
        <f t="shared" si="129"/>
        <v>869.16666666666663</v>
      </c>
      <c r="AB452" s="2">
        <f t="shared" si="130"/>
        <v>9685</v>
      </c>
      <c r="AC452" s="6">
        <f t="shared" si="131"/>
        <v>871.65</v>
      </c>
      <c r="AD452" s="6">
        <f t="shared" si="132"/>
        <v>232.44</v>
      </c>
      <c r="AE452" s="6">
        <f t="shared" si="133"/>
        <v>1973.2566666666667</v>
      </c>
      <c r="AF452" s="5">
        <f t="shared" si="134"/>
        <v>19.732566666666667</v>
      </c>
    </row>
    <row r="453" spans="1:32" x14ac:dyDescent="0.2">
      <c r="A453" s="246">
        <v>570</v>
      </c>
      <c r="B453" s="1" t="str">
        <f t="shared" si="121"/>
        <v>0.68, Peanut Dig/Inverter 4R-30</v>
      </c>
      <c r="C453" s="168">
        <v>0.68</v>
      </c>
      <c r="D453" s="164" t="s">
        <v>444</v>
      </c>
      <c r="E453" s="164" t="s">
        <v>442</v>
      </c>
      <c r="F453" s="164" t="s">
        <v>0</v>
      </c>
      <c r="G453" s="164" t="str">
        <f t="shared" si="122"/>
        <v>Peanut Dig/Inverter 4R-30</v>
      </c>
      <c r="H453" s="30">
        <v>29000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461.80431784205706</v>
      </c>
      <c r="W453" s="9">
        <f t="shared" si="125"/>
        <v>4.6180431784205709</v>
      </c>
      <c r="X453" s="8">
        <f t="shared" si="126"/>
        <v>1933.3333333333333</v>
      </c>
      <c r="Y453" s="7">
        <f t="shared" si="127"/>
        <v>19.333333333333332</v>
      </c>
      <c r="Z453" s="2">
        <f t="shared" si="128"/>
        <v>8700</v>
      </c>
      <c r="AA453" s="2">
        <f t="shared" si="129"/>
        <v>1691.6666666666667</v>
      </c>
      <c r="AB453" s="2">
        <f t="shared" si="130"/>
        <v>18850</v>
      </c>
      <c r="AC453" s="6">
        <f t="shared" si="131"/>
        <v>1696.5</v>
      </c>
      <c r="AD453" s="6">
        <f t="shared" si="132"/>
        <v>452.40000000000003</v>
      </c>
      <c r="AE453" s="6">
        <f t="shared" si="133"/>
        <v>3840.5666666666671</v>
      </c>
      <c r="AF453" s="5">
        <f t="shared" si="134"/>
        <v>38.405666666666669</v>
      </c>
    </row>
    <row r="454" spans="1:32" x14ac:dyDescent="0.2">
      <c r="A454" s="246">
        <v>520</v>
      </c>
      <c r="B454" s="1" t="str">
        <f t="shared" si="121"/>
        <v>0.69, Peanut Dig/Inverter 4R-36</v>
      </c>
      <c r="C454" s="168">
        <v>0.69</v>
      </c>
      <c r="D454" s="164" t="s">
        <v>444</v>
      </c>
      <c r="E454" s="164" t="s">
        <v>442</v>
      </c>
      <c r="F454" s="164" t="s">
        <v>73</v>
      </c>
      <c r="G454" s="164" t="str">
        <f t="shared" si="122"/>
        <v>Peanut Dig/Inverter 4R-36</v>
      </c>
      <c r="H454" s="30">
        <v>29000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461.80431784205706</v>
      </c>
      <c r="W454" s="9">
        <f t="shared" si="125"/>
        <v>4.6180431784205709</v>
      </c>
      <c r="X454" s="8">
        <f t="shared" si="126"/>
        <v>1933.3333333333333</v>
      </c>
      <c r="Y454" s="7">
        <f t="shared" si="127"/>
        <v>19.333333333333332</v>
      </c>
      <c r="Z454" s="2">
        <f t="shared" si="128"/>
        <v>8700</v>
      </c>
      <c r="AA454" s="2">
        <f t="shared" si="129"/>
        <v>1691.6666666666667</v>
      </c>
      <c r="AB454" s="2">
        <f t="shared" si="130"/>
        <v>18850</v>
      </c>
      <c r="AC454" s="6">
        <f t="shared" si="131"/>
        <v>1696.5</v>
      </c>
      <c r="AD454" s="6">
        <f t="shared" si="132"/>
        <v>452.40000000000003</v>
      </c>
      <c r="AE454" s="6">
        <f t="shared" si="133"/>
        <v>3840.5666666666671</v>
      </c>
      <c r="AF454" s="5">
        <f t="shared" si="134"/>
        <v>38.405666666666669</v>
      </c>
    </row>
    <row r="455" spans="1:32" x14ac:dyDescent="0.2">
      <c r="A455" s="246">
        <v>521</v>
      </c>
      <c r="B455" s="1" t="str">
        <f t="shared" si="121"/>
        <v>0.7, Peanut Dig/Inverter 6R-36</v>
      </c>
      <c r="C455" s="168">
        <v>0.7</v>
      </c>
      <c r="D455" s="164" t="s">
        <v>444</v>
      </c>
      <c r="E455" s="164" t="s">
        <v>442</v>
      </c>
      <c r="F455" s="164" t="s">
        <v>201</v>
      </c>
      <c r="G455" s="164" t="str">
        <f t="shared" si="122"/>
        <v>Peanut Dig/Inverter 6R-36</v>
      </c>
      <c r="H455" s="30">
        <v>42100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670.4124752120897</v>
      </c>
      <c r="W455" s="9">
        <f t="shared" si="125"/>
        <v>6.7041247521208973</v>
      </c>
      <c r="X455" s="8">
        <f t="shared" si="126"/>
        <v>2806.6666666666665</v>
      </c>
      <c r="Y455" s="7">
        <f t="shared" si="127"/>
        <v>28.066666666666666</v>
      </c>
      <c r="Z455" s="2">
        <f t="shared" si="128"/>
        <v>12630</v>
      </c>
      <c r="AA455" s="2">
        <f t="shared" si="129"/>
        <v>2455.8333333333335</v>
      </c>
      <c r="AB455" s="2">
        <f t="shared" si="130"/>
        <v>27365</v>
      </c>
      <c r="AC455" s="6">
        <f t="shared" si="131"/>
        <v>2462.85</v>
      </c>
      <c r="AD455" s="6">
        <f t="shared" si="132"/>
        <v>656.76</v>
      </c>
      <c r="AE455" s="6">
        <f t="shared" si="133"/>
        <v>5575.4433333333336</v>
      </c>
      <c r="AF455" s="5">
        <f t="shared" si="134"/>
        <v>55.754433333333338</v>
      </c>
    </row>
    <row r="456" spans="1:32" x14ac:dyDescent="0.2">
      <c r="A456" s="246">
        <v>526</v>
      </c>
      <c r="B456" s="1" t="str">
        <f t="shared" si="121"/>
        <v>0.71, Peanut Dump Cart 6-Row</v>
      </c>
      <c r="C456" s="168">
        <v>0.71</v>
      </c>
      <c r="D456" s="164" t="s">
        <v>444</v>
      </c>
      <c r="E456" s="164" t="s">
        <v>342</v>
      </c>
      <c r="F456" s="164" t="s">
        <v>46</v>
      </c>
      <c r="G456" s="164" t="str">
        <f t="shared" si="122"/>
        <v>Peanut Dump Cart 6-Row</v>
      </c>
      <c r="H456" s="30">
        <v>47500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1334.3856522131687</v>
      </c>
      <c r="W456" s="9">
        <f t="shared" si="125"/>
        <v>8.8959043480877913</v>
      </c>
      <c r="X456" s="8">
        <f t="shared" si="126"/>
        <v>2375</v>
      </c>
      <c r="Y456" s="7">
        <f t="shared" si="127"/>
        <v>15.833333333333334</v>
      </c>
      <c r="Z456" s="2">
        <f t="shared" si="128"/>
        <v>14250</v>
      </c>
      <c r="AA456" s="2">
        <f t="shared" si="129"/>
        <v>3325</v>
      </c>
      <c r="AB456" s="2">
        <f t="shared" si="130"/>
        <v>30875</v>
      </c>
      <c r="AC456" s="6">
        <f t="shared" si="131"/>
        <v>2778.75</v>
      </c>
      <c r="AD456" s="6">
        <f t="shared" si="132"/>
        <v>741</v>
      </c>
      <c r="AE456" s="6">
        <f t="shared" si="133"/>
        <v>6844.75</v>
      </c>
      <c r="AF456" s="5">
        <f t="shared" si="134"/>
        <v>45.631666666666668</v>
      </c>
    </row>
    <row r="457" spans="1:32" x14ac:dyDescent="0.2">
      <c r="A457" s="246">
        <v>524</v>
      </c>
      <c r="B457" s="1" t="str">
        <f t="shared" si="121"/>
        <v>0.72, Peanut Lifter 6-Row</v>
      </c>
      <c r="C457" s="168">
        <v>0.72</v>
      </c>
      <c r="D457" s="164" t="s">
        <v>444</v>
      </c>
      <c r="E457" s="164" t="s">
        <v>343</v>
      </c>
      <c r="F457" s="164" t="s">
        <v>46</v>
      </c>
      <c r="G457" s="164" t="str">
        <f t="shared" si="122"/>
        <v>Peanut Lifter 6-Row</v>
      </c>
      <c r="H457" s="30">
        <v>6300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100.32300697948136</v>
      </c>
      <c r="W457" s="9">
        <f t="shared" si="125"/>
        <v>1.0032300697948136</v>
      </c>
      <c r="X457" s="8">
        <f t="shared" si="126"/>
        <v>420</v>
      </c>
      <c r="Y457" s="7">
        <f t="shared" si="127"/>
        <v>4.2</v>
      </c>
      <c r="Z457" s="2">
        <f t="shared" si="128"/>
        <v>1890</v>
      </c>
      <c r="AA457" s="2">
        <f t="shared" si="129"/>
        <v>367.5</v>
      </c>
      <c r="AB457" s="2">
        <f t="shared" si="130"/>
        <v>4095</v>
      </c>
      <c r="AC457" s="6">
        <f t="shared" si="131"/>
        <v>368.55</v>
      </c>
      <c r="AD457" s="6">
        <f t="shared" si="132"/>
        <v>98.28</v>
      </c>
      <c r="AE457" s="6">
        <f t="shared" si="133"/>
        <v>834.32999999999993</v>
      </c>
      <c r="AF457" s="5">
        <f t="shared" si="134"/>
        <v>8.3432999999999993</v>
      </c>
    </row>
    <row r="458" spans="1:32" x14ac:dyDescent="0.2">
      <c r="A458" s="246"/>
      <c r="B458" s="1" t="str">
        <f t="shared" si="121"/>
        <v>0.73, Peanut Wagon 14'</v>
      </c>
      <c r="C458" s="168">
        <v>0.73</v>
      </c>
      <c r="D458" s="164" t="s">
        <v>444</v>
      </c>
      <c r="E458" s="164" t="s">
        <v>439</v>
      </c>
      <c r="F458" s="164" t="s">
        <v>12</v>
      </c>
      <c r="G458" s="164" t="str">
        <f t="shared" si="122"/>
        <v>Peanut Wagon 14'</v>
      </c>
      <c r="H458" s="30">
        <v>4800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 x14ac:dyDescent="0.2">
      <c r="A459" s="246"/>
      <c r="B459" s="1" t="str">
        <f t="shared" si="121"/>
        <v>0.74, Peanut Wagon 21'</v>
      </c>
      <c r="C459" s="168">
        <v>0.74</v>
      </c>
      <c r="D459" s="164" t="s">
        <v>444</v>
      </c>
      <c r="E459" s="164" t="s">
        <v>439</v>
      </c>
      <c r="F459" s="164" t="s">
        <v>39</v>
      </c>
      <c r="G459" s="164" t="str">
        <f t="shared" si="122"/>
        <v>Peanut Wagon 21'</v>
      </c>
      <c r="H459" s="30">
        <v>7200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 x14ac:dyDescent="0.2">
      <c r="A460" s="246"/>
      <c r="B460" s="1" t="str">
        <f t="shared" si="121"/>
        <v>0.75, Peanut Wagon 28'</v>
      </c>
      <c r="C460" s="168">
        <v>0.75</v>
      </c>
      <c r="D460" s="164" t="s">
        <v>444</v>
      </c>
      <c r="E460" s="164" t="s">
        <v>439</v>
      </c>
      <c r="F460" s="164" t="s">
        <v>87</v>
      </c>
      <c r="G460" s="164" t="str">
        <f t="shared" si="122"/>
        <v>Peanut Wagon 28'</v>
      </c>
      <c r="H460" s="30">
        <v>8600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 x14ac:dyDescent="0.2">
      <c r="A461" s="246"/>
      <c r="B461" s="1" t="str">
        <f t="shared" si="121"/>
        <v>0.76, Pull-type Peanut Combine 2R-36</v>
      </c>
      <c r="C461" s="168">
        <v>0.76</v>
      </c>
      <c r="D461" s="164" t="s">
        <v>444</v>
      </c>
      <c r="E461" s="164" t="s">
        <v>440</v>
      </c>
      <c r="F461" s="164" t="s">
        <v>441</v>
      </c>
      <c r="G461" s="164" t="str">
        <f t="shared" si="122"/>
        <v>Pull-type Peanut Combine 2R-36</v>
      </c>
      <c r="H461" s="30">
        <v>50000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 x14ac:dyDescent="0.2">
      <c r="A462" s="246"/>
      <c r="B462" s="1" t="str">
        <f t="shared" si="121"/>
        <v>0.77, Pull-type Peanut Combine 4R-36</v>
      </c>
      <c r="C462" s="168">
        <v>0.77</v>
      </c>
      <c r="D462" s="164" t="s">
        <v>444</v>
      </c>
      <c r="E462" s="164" t="s">
        <v>440</v>
      </c>
      <c r="F462" s="164" t="s">
        <v>73</v>
      </c>
      <c r="G462" s="164" t="str">
        <f t="shared" si="122"/>
        <v>Pull-type Peanut Combine 4R-36</v>
      </c>
      <c r="H462" s="30">
        <v>133000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 x14ac:dyDescent="0.2">
      <c r="A463" s="246"/>
      <c r="B463" s="1" t="str">
        <f t="shared" si="121"/>
        <v>0.78, Pull-type Peanut Combine 6R-36</v>
      </c>
      <c r="C463" s="168">
        <v>0.78</v>
      </c>
      <c r="D463" s="164" t="s">
        <v>444</v>
      </c>
      <c r="E463" s="164" t="s">
        <v>440</v>
      </c>
      <c r="F463" s="164" t="s">
        <v>201</v>
      </c>
      <c r="G463" s="164" t="str">
        <f t="shared" si="122"/>
        <v>Pull-type Peanut Combine 6R-36</v>
      </c>
      <c r="H463" s="30">
        <v>137000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 x14ac:dyDescent="0.2">
      <c r="A464" s="246">
        <v>200</v>
      </c>
      <c r="B464" s="1" t="str">
        <f t="shared" si="121"/>
        <v>0.79, Stalk Shredder 14'</v>
      </c>
      <c r="C464" s="168">
        <v>0.79</v>
      </c>
      <c r="D464" s="164" t="s">
        <v>444</v>
      </c>
      <c r="E464" s="164" t="s">
        <v>344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">
      <c r="A465" s="246">
        <v>267</v>
      </c>
      <c r="B465" s="1" t="str">
        <f t="shared" si="121"/>
        <v>0.8, Stalk Shredder 20'</v>
      </c>
      <c r="C465" s="168">
        <v>0.8</v>
      </c>
      <c r="D465" s="164" t="s">
        <v>444</v>
      </c>
      <c r="E465" s="164" t="s">
        <v>344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">
      <c r="A466" s="246">
        <v>479</v>
      </c>
      <c r="B466" s="1" t="str">
        <f t="shared" si="121"/>
        <v>0.81, Stalk Shredder-Flail 12'</v>
      </c>
      <c r="C466" s="168">
        <v>0.81</v>
      </c>
      <c r="D466" s="164" t="s">
        <v>444</v>
      </c>
      <c r="E466" s="164" t="s">
        <v>345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">
      <c r="A467" s="246">
        <v>563</v>
      </c>
      <c r="B467" s="1" t="str">
        <f t="shared" si="121"/>
        <v>0.82, Stalk Shredder-Flail 15'</v>
      </c>
      <c r="C467" s="168">
        <v>0.82</v>
      </c>
      <c r="D467" s="164" t="s">
        <v>444</v>
      </c>
      <c r="E467" s="164" t="s">
        <v>345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">
      <c r="A468" s="246">
        <v>564</v>
      </c>
      <c r="B468" s="1" t="str">
        <f t="shared" si="121"/>
        <v>0.83, Stalk Shredder-Flail 18'</v>
      </c>
      <c r="C468" s="168">
        <v>0.83</v>
      </c>
      <c r="D468" s="164" t="s">
        <v>444</v>
      </c>
      <c r="E468" s="164" t="s">
        <v>345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">
      <c r="A469" s="246">
        <v>482</v>
      </c>
      <c r="B469" s="1" t="str">
        <f t="shared" si="121"/>
        <v>0.84, Stalk Shredder-Flail 20'</v>
      </c>
      <c r="C469" s="168">
        <v>0.84</v>
      </c>
      <c r="D469" s="164" t="s">
        <v>444</v>
      </c>
      <c r="E469" s="164" t="s">
        <v>345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">
      <c r="A470" s="246">
        <v>565</v>
      </c>
      <c r="B470" s="1" t="str">
        <f t="shared" si="121"/>
        <v>0.85, Stalk Shredder-Flail 25'</v>
      </c>
      <c r="C470" s="168">
        <v>0.85</v>
      </c>
      <c r="D470" s="164" t="s">
        <v>444</v>
      </c>
      <c r="E470" s="164" t="s">
        <v>345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">
      <c r="D471" s="164"/>
    </row>
    <row r="472" spans="1:32" x14ac:dyDescent="0.2">
      <c r="D472" s="164"/>
    </row>
    <row r="473" spans="1:32" x14ac:dyDescent="0.2">
      <c r="D473" s="164"/>
    </row>
    <row r="474" spans="1:32" x14ac:dyDescent="0.2">
      <c r="D474" s="164"/>
    </row>
    <row r="475" spans="1:32" x14ac:dyDescent="0.2">
      <c r="D475" s="164"/>
    </row>
    <row r="476" spans="1:32" x14ac:dyDescent="0.2">
      <c r="D476" s="164"/>
    </row>
    <row r="477" spans="1:32" x14ac:dyDescent="0.2">
      <c r="D477" s="164"/>
    </row>
    <row r="478" spans="1:32" x14ac:dyDescent="0.2">
      <c r="D478" s="164"/>
    </row>
    <row r="479" spans="1:32" x14ac:dyDescent="0.2">
      <c r="D479" s="164"/>
    </row>
    <row r="480" spans="1:32" x14ac:dyDescent="0.2">
      <c r="D480" s="164"/>
    </row>
    <row r="481" spans="4:4" x14ac:dyDescent="0.2">
      <c r="D481" s="164"/>
    </row>
    <row r="482" spans="4:4" x14ac:dyDescent="0.2">
      <c r="D482" s="164"/>
    </row>
    <row r="483" spans="4:4" x14ac:dyDescent="0.2">
      <c r="D483" s="164"/>
    </row>
    <row r="484" spans="4:4" x14ac:dyDescent="0.2">
      <c r="D484" s="164"/>
    </row>
    <row r="485" spans="4:4" x14ac:dyDescent="0.2">
      <c r="D485" s="164"/>
    </row>
    <row r="486" spans="4:4" x14ac:dyDescent="0.2">
      <c r="D486" s="164"/>
    </row>
    <row r="487" spans="4:4" x14ac:dyDescent="0.2">
      <c r="D487" s="164"/>
    </row>
    <row r="488" spans="4:4" x14ac:dyDescent="0.2">
      <c r="D488" s="164"/>
    </row>
    <row r="489" spans="4:4" x14ac:dyDescent="0.2">
      <c r="D489" s="164"/>
    </row>
    <row r="490" spans="4:4" x14ac:dyDescent="0.2">
      <c r="D490" s="164"/>
    </row>
    <row r="491" spans="4:4" x14ac:dyDescent="0.2">
      <c r="D491" s="164"/>
    </row>
    <row r="492" spans="4:4" x14ac:dyDescent="0.2">
      <c r="D492" s="164"/>
    </row>
    <row r="510" spans="4:4" x14ac:dyDescent="0.2">
      <c r="D510" s="168" t="s">
        <v>63</v>
      </c>
    </row>
    <row r="511" spans="4:4" x14ac:dyDescent="0.2">
      <c r="D511" s="168" t="s">
        <v>63</v>
      </c>
    </row>
    <row r="512" spans="4:4" x14ac:dyDescent="0.2">
      <c r="D512" s="168" t="s">
        <v>63</v>
      </c>
    </row>
    <row r="513" spans="4:4" x14ac:dyDescent="0.2">
      <c r="D513" s="168" t="s">
        <v>63</v>
      </c>
    </row>
    <row r="514" spans="4:4" x14ac:dyDescent="0.2">
      <c r="D514" s="168" t="s">
        <v>63</v>
      </c>
    </row>
    <row r="515" spans="4:4" x14ac:dyDescent="0.2">
      <c r="D515" s="168" t="s">
        <v>63</v>
      </c>
    </row>
    <row r="516" spans="4:4" x14ac:dyDescent="0.2">
      <c r="D516" s="168" t="s">
        <v>63</v>
      </c>
    </row>
    <row r="517" spans="4:4" x14ac:dyDescent="0.2">
      <c r="D517" s="168" t="s">
        <v>63</v>
      </c>
    </row>
    <row r="518" spans="4:4" x14ac:dyDescent="0.2">
      <c r="D518" s="168" t="s">
        <v>63</v>
      </c>
    </row>
    <row r="519" spans="4:4" x14ac:dyDescent="0.2">
      <c r="D519" s="168" t="s">
        <v>63</v>
      </c>
    </row>
    <row r="520" spans="4:4" x14ac:dyDescent="0.2">
      <c r="D520" s="168" t="s">
        <v>63</v>
      </c>
    </row>
    <row r="521" spans="4:4" x14ac:dyDescent="0.2">
      <c r="D521" s="168" t="s">
        <v>63</v>
      </c>
    </row>
    <row r="522" spans="4:4" x14ac:dyDescent="0.2">
      <c r="D522" s="168" t="s">
        <v>63</v>
      </c>
    </row>
    <row r="523" spans="4:4" x14ac:dyDescent="0.2">
      <c r="D523" s="168" t="s">
        <v>63</v>
      </c>
    </row>
    <row r="524" spans="4:4" x14ac:dyDescent="0.2">
      <c r="D524" s="168" t="s">
        <v>63</v>
      </c>
    </row>
    <row r="525" spans="4:4" x14ac:dyDescent="0.2">
      <c r="D525" s="168" t="s">
        <v>63</v>
      </c>
    </row>
    <row r="526" spans="4:4" x14ac:dyDescent="0.2">
      <c r="D526" s="168" t="s">
        <v>63</v>
      </c>
    </row>
    <row r="527" spans="4:4" x14ac:dyDescent="0.2">
      <c r="D527" s="168" t="s">
        <v>63</v>
      </c>
    </row>
    <row r="528" spans="4:4" x14ac:dyDescent="0.2">
      <c r="D528" s="168" t="s">
        <v>63</v>
      </c>
    </row>
    <row r="529" spans="4:4" x14ac:dyDescent="0.2">
      <c r="D529" s="168" t="s">
        <v>63</v>
      </c>
    </row>
    <row r="530" spans="4:4" x14ac:dyDescent="0.2">
      <c r="D530" s="168" t="s">
        <v>63</v>
      </c>
    </row>
    <row r="531" spans="4:4" x14ac:dyDescent="0.2">
      <c r="D531" s="168" t="s">
        <v>63</v>
      </c>
    </row>
    <row r="532" spans="4:4" x14ac:dyDescent="0.2">
      <c r="D532" s="168" t="s">
        <v>63</v>
      </c>
    </row>
    <row r="533" spans="4:4" x14ac:dyDescent="0.2">
      <c r="D533" s="168" t="s">
        <v>63</v>
      </c>
    </row>
    <row r="534" spans="4:4" x14ac:dyDescent="0.2">
      <c r="D534" s="168" t="s">
        <v>63</v>
      </c>
    </row>
    <row r="535" spans="4:4" x14ac:dyDescent="0.2">
      <c r="D535" s="168" t="s">
        <v>63</v>
      </c>
    </row>
    <row r="536" spans="4:4" x14ac:dyDescent="0.2">
      <c r="D536" s="168" t="s">
        <v>63</v>
      </c>
    </row>
    <row r="537" spans="4:4" x14ac:dyDescent="0.2">
      <c r="D537" s="168" t="s">
        <v>63</v>
      </c>
    </row>
    <row r="538" spans="4:4" x14ac:dyDescent="0.2">
      <c r="D538" s="168" t="s">
        <v>63</v>
      </c>
    </row>
    <row r="539" spans="4:4" x14ac:dyDescent="0.2">
      <c r="D539" s="168" t="s">
        <v>63</v>
      </c>
    </row>
    <row r="540" spans="4:4" x14ac:dyDescent="0.2">
      <c r="D540" s="168" t="s">
        <v>63</v>
      </c>
    </row>
    <row r="541" spans="4:4" x14ac:dyDescent="0.2">
      <c r="D541" s="168" t="s">
        <v>63</v>
      </c>
    </row>
    <row r="542" spans="4:4" x14ac:dyDescent="0.2">
      <c r="D542" s="168" t="s">
        <v>63</v>
      </c>
    </row>
    <row r="543" spans="4:4" x14ac:dyDescent="0.2">
      <c r="D543" s="168" t="s">
        <v>63</v>
      </c>
    </row>
    <row r="544" spans="4:4" x14ac:dyDescent="0.2">
      <c r="D544" s="168" t="s">
        <v>63</v>
      </c>
    </row>
    <row r="545" spans="4:4" x14ac:dyDescent="0.2">
      <c r="D545" s="168" t="s">
        <v>63</v>
      </c>
    </row>
    <row r="546" spans="4:4" x14ac:dyDescent="0.2">
      <c r="D546" s="168" t="s">
        <v>63</v>
      </c>
    </row>
    <row r="547" spans="4:4" x14ac:dyDescent="0.2">
      <c r="D547" s="168" t="s">
        <v>63</v>
      </c>
    </row>
    <row r="548" spans="4:4" x14ac:dyDescent="0.2">
      <c r="D548" s="168" t="s">
        <v>63</v>
      </c>
    </row>
    <row r="549" spans="4:4" x14ac:dyDescent="0.2">
      <c r="D549" s="168" t="s">
        <v>63</v>
      </c>
    </row>
    <row r="550" spans="4:4" x14ac:dyDescent="0.2">
      <c r="D550" s="168" t="s">
        <v>63</v>
      </c>
    </row>
    <row r="551" spans="4:4" x14ac:dyDescent="0.2">
      <c r="D551" s="168" t="s">
        <v>63</v>
      </c>
    </row>
    <row r="552" spans="4:4" x14ac:dyDescent="0.2">
      <c r="D552" s="168" t="s">
        <v>63</v>
      </c>
    </row>
    <row r="553" spans="4:4" x14ac:dyDescent="0.2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200" bestFit="1" customWidth="1"/>
    <col min="4" max="4" width="2" style="164" bestFit="1" customWidth="1"/>
    <col min="5" max="5" width="12.5" style="164" bestFit="1" customWidth="1"/>
    <col min="6" max="6" width="6.33203125" style="164" bestFit="1" customWidth="1"/>
    <col min="7" max="7" width="17.5" style="164" bestFit="1" customWidth="1"/>
    <col min="8" max="8" width="7.1640625" style="223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41" bestFit="1" customWidth="1"/>
    <col min="29" max="29" width="5" style="241" bestFit="1" customWidth="1"/>
    <col min="30" max="30" width="4.5" style="241" bestFit="1" customWidth="1"/>
    <col min="31" max="31" width="5.5" style="241" bestFit="1" customWidth="1"/>
    <col min="32" max="16384" width="8.83203125" style="1"/>
  </cols>
  <sheetData>
    <row r="1" spans="1:31" x14ac:dyDescent="0.2">
      <c r="A1" s="278" t="s">
        <v>450</v>
      </c>
      <c r="B1" s="278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97"/>
      <c r="D2" s="198"/>
      <c r="E2" s="171"/>
      <c r="O2" s="284" t="s">
        <v>160</v>
      </c>
      <c r="P2" s="284"/>
      <c r="Q2" s="277" t="s">
        <v>124</v>
      </c>
      <c r="R2" s="277"/>
    </row>
    <row r="3" spans="1:31" s="15" customFormat="1" ht="10.25" customHeight="1" x14ac:dyDescent="0.15">
      <c r="A3" s="26" t="s">
        <v>443</v>
      </c>
      <c r="B3" s="26" t="s">
        <v>122</v>
      </c>
      <c r="C3" s="199" t="s">
        <v>123</v>
      </c>
      <c r="D3" s="166" t="s">
        <v>445</v>
      </c>
      <c r="E3" s="167" t="s">
        <v>121</v>
      </c>
      <c r="F3" s="167" t="s">
        <v>120</v>
      </c>
      <c r="G3" s="167" t="s">
        <v>446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42" t="s">
        <v>453</v>
      </c>
      <c r="AA3" s="242" t="s">
        <v>452</v>
      </c>
      <c r="AB3" s="243" t="s">
        <v>454</v>
      </c>
      <c r="AC3" s="242" t="s">
        <v>455</v>
      </c>
      <c r="AD3" s="242" t="s">
        <v>456</v>
      </c>
      <c r="AE3" s="242" t="s">
        <v>457</v>
      </c>
    </row>
    <row r="4" spans="1:31" x14ac:dyDescent="0.2">
      <c r="B4" s="1" t="str">
        <f>CONCATENATE(C4,D4,E4,F4)</f>
        <v>0.01, Combine (200-249 hp) 240 hp</v>
      </c>
      <c r="C4" s="168">
        <v>0.01</v>
      </c>
      <c r="D4" s="164" t="s">
        <v>444</v>
      </c>
      <c r="E4" s="164" t="s">
        <v>426</v>
      </c>
      <c r="F4" s="164" t="s">
        <v>427</v>
      </c>
      <c r="G4" s="164" t="str">
        <f>CONCATENATE(E4,F4)</f>
        <v>Combine (200-249 hp) 240 hp</v>
      </c>
      <c r="H4" s="223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44">
        <f>((1.132-0.165*(L4^0.5)-0.0079*(M4^0.5))^2)*H4</f>
        <v>63419.584701706684</v>
      </c>
      <c r="AA4" s="244">
        <f>(H4-Z4)/L4</f>
        <v>20965.034608191108</v>
      </c>
      <c r="AB4" s="244">
        <f t="shared" ref="AB4:AB43" si="0">(Z4+H4)*intir</f>
        <v>34057.762623153598</v>
      </c>
      <c r="AC4" s="244">
        <f t="shared" ref="AC4:AC43" si="1">(Z4+H4)*itr</f>
        <v>9082.0700328409603</v>
      </c>
      <c r="AD4" s="244">
        <f>(AA4+AB4+AC4)/M4</f>
        <v>320.52433632092834</v>
      </c>
      <c r="AE4" s="245">
        <f>AD4-Y4</f>
        <v>111.94183632092833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444</v>
      </c>
      <c r="E5" s="164" t="s">
        <v>205</v>
      </c>
      <c r="F5" s="164" t="s">
        <v>159</v>
      </c>
      <c r="G5" s="164" t="str">
        <f t="shared" ref="G5:G43" si="2">CONCATENATE(E5,F5)</f>
        <v>Combine (250-299 hp) 265 hp</v>
      </c>
      <c r="H5" s="285">
        <v>323000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6729.166666666667</v>
      </c>
      <c r="R5" s="7">
        <f>Q5/M5</f>
        <v>33.645833333333336</v>
      </c>
      <c r="S5" s="2">
        <f>H5*J5/100</f>
        <v>96900</v>
      </c>
      <c r="T5" s="2">
        <f>(H5-S5)/L5</f>
        <v>18841.666666666668</v>
      </c>
      <c r="U5" s="2">
        <f>(S5+H5)/2</f>
        <v>209950</v>
      </c>
      <c r="V5" s="6">
        <f>U5*intir</f>
        <v>18895.5</v>
      </c>
      <c r="W5" s="6">
        <f>U5*itr</f>
        <v>5038.8</v>
      </c>
      <c r="X5" s="6">
        <f>T5+V5+W5</f>
        <v>42775.966666666674</v>
      </c>
      <c r="Y5" s="5">
        <f>X5/M5</f>
        <v>213.87983333333338</v>
      </c>
      <c r="Z5" s="244">
        <f t="shared" ref="Z5:Z11" si="3">((1.132-0.165*(L5^0.5)-0.0079*(M5^0.5))^2)*H5</f>
        <v>65030.240821115105</v>
      </c>
      <c r="AA5" s="244">
        <f t="shared" ref="AA5:AA43" si="4">(H5-Z5)/L5</f>
        <v>21497.479931573744</v>
      </c>
      <c r="AB5" s="244">
        <f t="shared" si="0"/>
        <v>34922.721673900356</v>
      </c>
      <c r="AC5" s="244">
        <f t="shared" si="1"/>
        <v>9312.7257797067632</v>
      </c>
      <c r="AD5" s="244">
        <f t="shared" ref="AD5:AD43" si="5">(AA5+AB5+AC5)/M5</f>
        <v>328.66463692590429</v>
      </c>
      <c r="AE5" s="245">
        <f t="shared" ref="AE5:AE43" si="6">AD5-Y5</f>
        <v>114.78480359257091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444</v>
      </c>
      <c r="E6" s="164" t="s">
        <v>206</v>
      </c>
      <c r="F6" s="164" t="s">
        <v>158</v>
      </c>
      <c r="G6" s="164" t="str">
        <f t="shared" si="2"/>
        <v>Combine (300-349 hp) 325 hp</v>
      </c>
      <c r="H6" s="285">
        <v>336000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7000</v>
      </c>
      <c r="R6" s="7">
        <f t="shared" ref="R6:R43" si="10">Q6/M6</f>
        <v>23.333333333333332</v>
      </c>
      <c r="S6" s="2">
        <f t="shared" ref="S6:S43" si="11">H6*J6/100</f>
        <v>100800</v>
      </c>
      <c r="T6" s="2">
        <f t="shared" ref="T6:T43" si="12">(H6-S6)/L6</f>
        <v>19600</v>
      </c>
      <c r="U6" s="2">
        <f t="shared" ref="U6:U43" si="13">(S6+H6)/2</f>
        <v>218400</v>
      </c>
      <c r="V6" s="6">
        <f t="shared" ref="V6:V43" si="14">U6*intir</f>
        <v>19656</v>
      </c>
      <c r="W6" s="6">
        <f t="shared" ref="W6:W43" si="15">U6*itr</f>
        <v>5241.6000000000004</v>
      </c>
      <c r="X6" s="6">
        <f t="shared" ref="X6:X43" si="16">T6+V6+W6</f>
        <v>44497.599999999999</v>
      </c>
      <c r="Y6" s="5">
        <f t="shared" ref="Y6:Y43" si="17">X6/M6</f>
        <v>148.32533333333333</v>
      </c>
      <c r="Z6" s="244">
        <f t="shared" si="3"/>
        <v>60288.319193962016</v>
      </c>
      <c r="AA6" s="244">
        <f t="shared" si="4"/>
        <v>22975.973400503164</v>
      </c>
      <c r="AB6" s="244">
        <f t="shared" si="0"/>
        <v>35665.948727456584</v>
      </c>
      <c r="AC6" s="244">
        <f t="shared" si="1"/>
        <v>9510.9196606550886</v>
      </c>
      <c r="AD6" s="244">
        <f t="shared" si="5"/>
        <v>227.1761392953828</v>
      </c>
      <c r="AE6" s="245">
        <f t="shared" si="6"/>
        <v>78.850805962049463</v>
      </c>
    </row>
    <row r="7" spans="1:31" x14ac:dyDescent="0.2">
      <c r="A7" s="1">
        <v>48</v>
      </c>
      <c r="B7" s="1" t="str">
        <f t="shared" si="7"/>
        <v>0.04, Combine (350-399 hp) 355 hp</v>
      </c>
      <c r="C7" s="168">
        <v>0.04</v>
      </c>
      <c r="D7" s="164" t="s">
        <v>444</v>
      </c>
      <c r="E7" s="164" t="s">
        <v>207</v>
      </c>
      <c r="F7" s="164" t="s">
        <v>157</v>
      </c>
      <c r="G7" s="164" t="str">
        <f t="shared" si="2"/>
        <v>Combine (350-399 hp) 355 hp</v>
      </c>
      <c r="H7" s="285">
        <v>340000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7083.333333333333</v>
      </c>
      <c r="R7" s="7">
        <f t="shared" si="10"/>
        <v>23.611111111111111</v>
      </c>
      <c r="S7" s="2">
        <f t="shared" si="11"/>
        <v>102000</v>
      </c>
      <c r="T7" s="2">
        <f t="shared" si="12"/>
        <v>19833.333333333332</v>
      </c>
      <c r="U7" s="2">
        <f t="shared" si="13"/>
        <v>221000</v>
      </c>
      <c r="V7" s="6">
        <f t="shared" si="14"/>
        <v>19890</v>
      </c>
      <c r="W7" s="6">
        <f t="shared" si="15"/>
        <v>5304</v>
      </c>
      <c r="X7" s="6">
        <f t="shared" si="16"/>
        <v>45027.333333333328</v>
      </c>
      <c r="Y7" s="5">
        <f t="shared" si="17"/>
        <v>150.0911111111111</v>
      </c>
      <c r="Z7" s="244">
        <f t="shared" si="3"/>
        <v>61006.037279604418</v>
      </c>
      <c r="AA7" s="244">
        <f t="shared" si="4"/>
        <v>23249.4968933663</v>
      </c>
      <c r="AB7" s="244">
        <f t="shared" si="0"/>
        <v>36090.543355164395</v>
      </c>
      <c r="AC7" s="244">
        <f t="shared" si="1"/>
        <v>9624.1448947105055</v>
      </c>
      <c r="AD7" s="244">
        <f t="shared" si="5"/>
        <v>229.88061714413735</v>
      </c>
      <c r="AE7" s="245">
        <f t="shared" si="6"/>
        <v>79.789506033026242</v>
      </c>
    </row>
    <row r="8" spans="1:31" x14ac:dyDescent="0.2">
      <c r="A8" s="1">
        <v>62</v>
      </c>
      <c r="B8" s="1" t="str">
        <f t="shared" si="7"/>
        <v>0.05, Combine (400-449 hp) 425 hp</v>
      </c>
      <c r="C8" s="168">
        <v>0.05</v>
      </c>
      <c r="D8" s="164" t="s">
        <v>444</v>
      </c>
      <c r="E8" s="164" t="s">
        <v>208</v>
      </c>
      <c r="F8" s="164" t="s">
        <v>156</v>
      </c>
      <c r="G8" s="164" t="str">
        <f t="shared" si="2"/>
        <v>Combine (400-449 hp) 425 hp</v>
      </c>
      <c r="H8" s="285">
        <v>409000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8520.8333333333339</v>
      </c>
      <c r="R8" s="7">
        <f t="shared" si="10"/>
        <v>28.402777777777779</v>
      </c>
      <c r="S8" s="2">
        <f t="shared" si="11"/>
        <v>122700</v>
      </c>
      <c r="T8" s="2">
        <f t="shared" si="12"/>
        <v>23858.333333333332</v>
      </c>
      <c r="U8" s="2">
        <f t="shared" si="13"/>
        <v>265850</v>
      </c>
      <c r="V8" s="6">
        <f t="shared" si="14"/>
        <v>23926.5</v>
      </c>
      <c r="W8" s="6">
        <f t="shared" si="15"/>
        <v>6380.4000000000005</v>
      </c>
      <c r="X8" s="6">
        <f t="shared" si="16"/>
        <v>54165.23333333333</v>
      </c>
      <c r="Y8" s="5">
        <f t="shared" si="17"/>
        <v>180.55077777777777</v>
      </c>
      <c r="Z8" s="244">
        <f t="shared" si="3"/>
        <v>73386.674256935905</v>
      </c>
      <c r="AA8" s="244">
        <f t="shared" si="4"/>
        <v>27967.777145255342</v>
      </c>
      <c r="AB8" s="244">
        <f t="shared" si="0"/>
        <v>43414.800683124231</v>
      </c>
      <c r="AC8" s="244">
        <f t="shared" si="1"/>
        <v>11577.280182166462</v>
      </c>
      <c r="AD8" s="244">
        <f t="shared" si="5"/>
        <v>276.53286003515348</v>
      </c>
      <c r="AE8" s="245">
        <f t="shared" si="6"/>
        <v>95.982082257375708</v>
      </c>
    </row>
    <row r="9" spans="1:31" x14ac:dyDescent="0.2">
      <c r="A9" s="1">
        <v>63</v>
      </c>
      <c r="B9" s="1" t="str">
        <f t="shared" si="7"/>
        <v>0.06, Combine (450-499 hp) 475 hp</v>
      </c>
      <c r="C9" s="168">
        <v>0.06</v>
      </c>
      <c r="D9" s="164" t="s">
        <v>444</v>
      </c>
      <c r="E9" s="164" t="s">
        <v>244</v>
      </c>
      <c r="F9" s="164" t="s">
        <v>155</v>
      </c>
      <c r="G9" s="164" t="str">
        <f t="shared" si="2"/>
        <v>Combine (450-499 hp) 475 hp</v>
      </c>
      <c r="H9" s="285">
        <v>423000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8812.5</v>
      </c>
      <c r="R9" s="7">
        <f t="shared" si="10"/>
        <v>29.375</v>
      </c>
      <c r="S9" s="2">
        <f t="shared" si="11"/>
        <v>126900</v>
      </c>
      <c r="T9" s="2">
        <f t="shared" si="12"/>
        <v>24675</v>
      </c>
      <c r="U9" s="2">
        <f t="shared" si="13"/>
        <v>274950</v>
      </c>
      <c r="V9" s="6">
        <f t="shared" si="14"/>
        <v>24745.5</v>
      </c>
      <c r="W9" s="6">
        <f t="shared" si="15"/>
        <v>6598.8</v>
      </c>
      <c r="X9" s="6">
        <f t="shared" si="16"/>
        <v>56019.3</v>
      </c>
      <c r="Y9" s="5">
        <f t="shared" si="17"/>
        <v>186.73100000000002</v>
      </c>
      <c r="Z9" s="244">
        <f t="shared" si="3"/>
        <v>75898.687556684323</v>
      </c>
      <c r="AA9" s="244">
        <f t="shared" si="4"/>
        <v>28925.109370276306</v>
      </c>
      <c r="AB9" s="244">
        <f t="shared" si="0"/>
        <v>44900.881880101588</v>
      </c>
      <c r="AC9" s="244">
        <f t="shared" si="1"/>
        <v>11973.568501360423</v>
      </c>
      <c r="AD9" s="244">
        <f t="shared" si="5"/>
        <v>285.9985325057944</v>
      </c>
      <c r="AE9" s="245">
        <f t="shared" si="6"/>
        <v>99.267532505794378</v>
      </c>
    </row>
    <row r="10" spans="1:31" x14ac:dyDescent="0.2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444</v>
      </c>
      <c r="E10" s="164" t="s">
        <v>209</v>
      </c>
      <c r="F10" s="164" t="s">
        <v>154</v>
      </c>
      <c r="G10" s="164" t="str">
        <f t="shared" si="2"/>
        <v>Cotton Stripper 173 hp</v>
      </c>
      <c r="H10" s="223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4">
        <f t="shared" si="3"/>
        <v>55162.472826241945</v>
      </c>
      <c r="AA10" s="244">
        <f t="shared" si="4"/>
        <v>15604.690896719756</v>
      </c>
      <c r="AB10" s="244">
        <f t="shared" si="0"/>
        <v>21164.622554361777</v>
      </c>
      <c r="AC10" s="244">
        <f t="shared" si="1"/>
        <v>5643.8993478298071</v>
      </c>
      <c r="AD10" s="244">
        <f t="shared" si="5"/>
        <v>212.06606399455669</v>
      </c>
      <c r="AE10" s="245">
        <f t="shared" si="6"/>
        <v>66.626063994556688</v>
      </c>
    </row>
    <row r="11" spans="1:31" x14ac:dyDescent="0.2">
      <c r="A11" s="1">
        <v>64</v>
      </c>
      <c r="B11" s="1" t="str">
        <f t="shared" si="7"/>
        <v>0.08, Tractor (20-39 hp) MFWD 30</v>
      </c>
      <c r="C11" s="168">
        <v>0.08</v>
      </c>
      <c r="D11" s="164" t="s">
        <v>444</v>
      </c>
      <c r="E11" s="164" t="s">
        <v>245</v>
      </c>
      <c r="F11" s="164" t="s">
        <v>153</v>
      </c>
      <c r="G11" s="164" t="str">
        <f t="shared" si="2"/>
        <v>Tractor (20-39 hp) MFWD 30</v>
      </c>
      <c r="H11" s="251">
        <v>28500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1526.7857142857142</v>
      </c>
      <c r="R11" s="7">
        <f t="shared" si="10"/>
        <v>2.5446428571428572</v>
      </c>
      <c r="S11" s="2">
        <f t="shared" si="11"/>
        <v>5700</v>
      </c>
      <c r="T11" s="2">
        <f t="shared" si="12"/>
        <v>1628.5714285714287</v>
      </c>
      <c r="U11" s="2">
        <f t="shared" si="13"/>
        <v>17100</v>
      </c>
      <c r="V11" s="6">
        <f t="shared" si="14"/>
        <v>1539</v>
      </c>
      <c r="W11" s="6">
        <f t="shared" si="15"/>
        <v>410.40000000000003</v>
      </c>
      <c r="X11" s="6">
        <f t="shared" si="16"/>
        <v>3577.9714285714285</v>
      </c>
      <c r="Y11" s="5">
        <f t="shared" si="17"/>
        <v>5.9632857142857141</v>
      </c>
      <c r="Z11" s="244">
        <f t="shared" si="3"/>
        <v>2938.8067380501284</v>
      </c>
      <c r="AA11" s="244">
        <f t="shared" si="4"/>
        <v>1825.7995187107051</v>
      </c>
      <c r="AB11" s="244">
        <f t="shared" si="0"/>
        <v>2829.4926064245115</v>
      </c>
      <c r="AC11" s="244">
        <f t="shared" si="1"/>
        <v>754.53136171320307</v>
      </c>
      <c r="AD11" s="244">
        <f t="shared" si="5"/>
        <v>9.0163724780806991</v>
      </c>
      <c r="AE11" s="245">
        <f t="shared" si="6"/>
        <v>3.053086763794985</v>
      </c>
    </row>
    <row r="12" spans="1:31" x14ac:dyDescent="0.2">
      <c r="A12" s="1">
        <v>65</v>
      </c>
      <c r="B12" s="1" t="str">
        <f t="shared" si="7"/>
        <v>0.09, Tractor (20-39 hp) MFWD 30</v>
      </c>
      <c r="C12" s="168">
        <v>0.09</v>
      </c>
      <c r="D12" s="164" t="s">
        <v>444</v>
      </c>
      <c r="E12" s="164" t="s">
        <v>245</v>
      </c>
      <c r="F12" s="164" t="s">
        <v>153</v>
      </c>
      <c r="G12" s="164" t="str">
        <f t="shared" si="2"/>
        <v>Tractor (20-39 hp) MFWD 30</v>
      </c>
      <c r="H12" s="251">
        <v>21300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1141.0714285714287</v>
      </c>
      <c r="R12" s="7">
        <f t="shared" si="10"/>
        <v>1.9017857142857144</v>
      </c>
      <c r="S12" s="2">
        <f t="shared" si="11"/>
        <v>4260</v>
      </c>
      <c r="T12" s="2">
        <f t="shared" si="12"/>
        <v>1217.1428571428571</v>
      </c>
      <c r="U12" s="2">
        <f t="shared" si="13"/>
        <v>12780</v>
      </c>
      <c r="V12" s="6">
        <f t="shared" si="14"/>
        <v>1150.2</v>
      </c>
      <c r="W12" s="6">
        <f t="shared" si="15"/>
        <v>306.72000000000003</v>
      </c>
      <c r="X12" s="6">
        <f t="shared" si="16"/>
        <v>2674.062857142857</v>
      </c>
      <c r="Y12" s="5">
        <f t="shared" si="17"/>
        <v>4.4567714285714279</v>
      </c>
      <c r="Z12" s="244">
        <f>((0.981-0.093*(L12^0.5)-0.0058*(M12^0.5))^2)*H12</f>
        <v>5134.0936739867466</v>
      </c>
      <c r="AA12" s="244">
        <f t="shared" si="4"/>
        <v>1154.7075947152323</v>
      </c>
      <c r="AB12" s="244">
        <f t="shared" si="0"/>
        <v>2379.0684306588073</v>
      </c>
      <c r="AC12" s="244">
        <f t="shared" si="1"/>
        <v>634.41824817568192</v>
      </c>
      <c r="AD12" s="244">
        <f t="shared" si="5"/>
        <v>6.9469904559162021</v>
      </c>
      <c r="AE12" s="245">
        <f t="shared" si="6"/>
        <v>2.4902190273447742</v>
      </c>
    </row>
    <row r="13" spans="1:31" x14ac:dyDescent="0.2">
      <c r="A13" s="1">
        <v>36</v>
      </c>
      <c r="B13" s="1" t="str">
        <f t="shared" si="7"/>
        <v>0.1, Tractor (40-59 hp) 2WD 50</v>
      </c>
      <c r="C13" s="168">
        <v>0.1</v>
      </c>
      <c r="D13" s="164" t="s">
        <v>444</v>
      </c>
      <c r="E13" s="164" t="s">
        <v>246</v>
      </c>
      <c r="F13" s="164" t="s">
        <v>152</v>
      </c>
      <c r="G13" s="164" t="str">
        <f t="shared" si="2"/>
        <v>Tractor (40-59 hp) 2WD 50</v>
      </c>
      <c r="H13" s="251">
        <v>32200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1725</v>
      </c>
      <c r="R13" s="7">
        <f t="shared" si="10"/>
        <v>2.875</v>
      </c>
      <c r="S13" s="2">
        <f t="shared" si="11"/>
        <v>6440</v>
      </c>
      <c r="T13" s="2">
        <f t="shared" si="12"/>
        <v>1840</v>
      </c>
      <c r="U13" s="2">
        <f t="shared" si="13"/>
        <v>19320</v>
      </c>
      <c r="V13" s="6">
        <f t="shared" si="14"/>
        <v>1738.8</v>
      </c>
      <c r="W13" s="6">
        <f t="shared" si="15"/>
        <v>463.68</v>
      </c>
      <c r="X13" s="6">
        <f t="shared" si="16"/>
        <v>4042.48</v>
      </c>
      <c r="Y13" s="5">
        <f t="shared" si="17"/>
        <v>6.7374666666666663</v>
      </c>
      <c r="Z13" s="244">
        <f t="shared" ref="Z13:Z20" si="18">((0.981-0.093*(L13^0.5)-0.0058*(M13^0.5))^2)*H13</f>
        <v>7761.3998264025004</v>
      </c>
      <c r="AA13" s="244">
        <f t="shared" si="4"/>
        <v>1745.6142981141072</v>
      </c>
      <c r="AB13" s="244">
        <f t="shared" si="0"/>
        <v>3596.5259843762246</v>
      </c>
      <c r="AC13" s="244">
        <f t="shared" si="1"/>
        <v>959.07359583365997</v>
      </c>
      <c r="AD13" s="244">
        <f t="shared" si="5"/>
        <v>10.502023130539985</v>
      </c>
      <c r="AE13" s="245">
        <f t="shared" si="6"/>
        <v>3.7645564638733191</v>
      </c>
    </row>
    <row r="14" spans="1:31" x14ac:dyDescent="0.2">
      <c r="A14" s="1">
        <v>37</v>
      </c>
      <c r="B14" s="1" t="str">
        <f t="shared" si="7"/>
        <v>0.11, Tractor (40-59 hp) MFWD 50</v>
      </c>
      <c r="C14" s="168">
        <v>0.11</v>
      </c>
      <c r="D14" s="164" t="s">
        <v>444</v>
      </c>
      <c r="E14" s="164" t="s">
        <v>246</v>
      </c>
      <c r="F14" s="164" t="s">
        <v>151</v>
      </c>
      <c r="G14" s="164" t="str">
        <f t="shared" si="2"/>
        <v>Tractor (40-59 hp) MFWD 50</v>
      </c>
      <c r="H14" s="251">
        <v>39100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2094.6428571428573</v>
      </c>
      <c r="R14" s="7">
        <f t="shared" si="10"/>
        <v>3.4910714285714288</v>
      </c>
      <c r="S14" s="2">
        <f t="shared" si="11"/>
        <v>7820</v>
      </c>
      <c r="T14" s="2">
        <f t="shared" si="12"/>
        <v>2234.2857142857142</v>
      </c>
      <c r="U14" s="2">
        <f t="shared" si="13"/>
        <v>23460</v>
      </c>
      <c r="V14" s="6">
        <f t="shared" si="14"/>
        <v>2111.4</v>
      </c>
      <c r="W14" s="6">
        <f t="shared" si="15"/>
        <v>563.04</v>
      </c>
      <c r="X14" s="6">
        <f t="shared" si="16"/>
        <v>4908.7257142857143</v>
      </c>
      <c r="Y14" s="5">
        <f t="shared" si="17"/>
        <v>8.1812095238095246</v>
      </c>
      <c r="Z14" s="244">
        <f t="shared" si="18"/>
        <v>9424.556932060179</v>
      </c>
      <c r="AA14" s="244">
        <f t="shared" si="4"/>
        <v>2119.6745048528442</v>
      </c>
      <c r="AB14" s="244">
        <f t="shared" si="0"/>
        <v>4367.2101238854157</v>
      </c>
      <c r="AC14" s="244">
        <f t="shared" si="1"/>
        <v>1164.5893663694444</v>
      </c>
      <c r="AD14" s="244">
        <f t="shared" si="5"/>
        <v>12.752456658512841</v>
      </c>
      <c r="AE14" s="245">
        <f t="shared" si="6"/>
        <v>4.5712471347033166</v>
      </c>
    </row>
    <row r="15" spans="1:31" x14ac:dyDescent="0.2">
      <c r="A15" s="1">
        <v>1</v>
      </c>
      <c r="B15" s="1" t="str">
        <f t="shared" si="7"/>
        <v>0.12, Tractor (40-59 hp) 2WD 50</v>
      </c>
      <c r="C15" s="168">
        <v>0.12</v>
      </c>
      <c r="D15" s="164" t="s">
        <v>444</v>
      </c>
      <c r="E15" s="164" t="s">
        <v>246</v>
      </c>
      <c r="F15" s="164" t="s">
        <v>152</v>
      </c>
      <c r="G15" s="164" t="str">
        <f t="shared" si="2"/>
        <v>Tractor (40-59 hp) 2WD 50</v>
      </c>
      <c r="H15" s="251">
        <v>20900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1119.6428571428571</v>
      </c>
      <c r="R15" s="7">
        <f t="shared" si="10"/>
        <v>1.8660714285714286</v>
      </c>
      <c r="S15" s="2">
        <f t="shared" si="11"/>
        <v>4180</v>
      </c>
      <c r="T15" s="2">
        <f t="shared" si="12"/>
        <v>1194.2857142857142</v>
      </c>
      <c r="U15" s="2">
        <f t="shared" si="13"/>
        <v>12540</v>
      </c>
      <c r="V15" s="6">
        <f t="shared" si="14"/>
        <v>1128.5999999999999</v>
      </c>
      <c r="W15" s="6">
        <f t="shared" si="15"/>
        <v>300.95999999999998</v>
      </c>
      <c r="X15" s="6">
        <f t="shared" si="16"/>
        <v>2623.8457142857142</v>
      </c>
      <c r="Y15" s="5">
        <f t="shared" si="17"/>
        <v>4.3730761904761906</v>
      </c>
      <c r="Z15" s="244">
        <f t="shared" si="18"/>
        <v>5037.67876931094</v>
      </c>
      <c r="AA15" s="244">
        <f t="shared" si="4"/>
        <v>1133.0229450492186</v>
      </c>
      <c r="AB15" s="244">
        <f t="shared" si="0"/>
        <v>2334.3910892379845</v>
      </c>
      <c r="AC15" s="244">
        <f t="shared" si="1"/>
        <v>622.50429046346255</v>
      </c>
      <c r="AD15" s="244">
        <f t="shared" si="5"/>
        <v>6.8165305412511099</v>
      </c>
      <c r="AE15" s="245">
        <f t="shared" si="6"/>
        <v>2.4434543507749193</v>
      </c>
    </row>
    <row r="16" spans="1:31" x14ac:dyDescent="0.2">
      <c r="A16" s="1">
        <v>35</v>
      </c>
      <c r="B16" s="1" t="str">
        <f t="shared" si="7"/>
        <v>0.13, Tractor (40-59 hp) MFWD 50</v>
      </c>
      <c r="C16" s="168">
        <v>0.13</v>
      </c>
      <c r="D16" s="164" t="s">
        <v>444</v>
      </c>
      <c r="E16" s="164" t="s">
        <v>246</v>
      </c>
      <c r="F16" s="164" t="s">
        <v>151</v>
      </c>
      <c r="G16" s="164" t="str">
        <f t="shared" si="2"/>
        <v>Tractor (40-59 hp) MFWD 50</v>
      </c>
      <c r="H16" s="251">
        <v>24300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1301.7857142857142</v>
      </c>
      <c r="R16" s="7">
        <f t="shared" si="10"/>
        <v>2.1696428571428572</v>
      </c>
      <c r="S16" s="2">
        <f t="shared" si="11"/>
        <v>4860</v>
      </c>
      <c r="T16" s="2">
        <f t="shared" si="12"/>
        <v>1388.5714285714287</v>
      </c>
      <c r="U16" s="2">
        <f t="shared" si="13"/>
        <v>14580</v>
      </c>
      <c r="V16" s="6">
        <f t="shared" si="14"/>
        <v>1312.2</v>
      </c>
      <c r="W16" s="6">
        <f t="shared" si="15"/>
        <v>349.92</v>
      </c>
      <c r="X16" s="6">
        <f t="shared" si="16"/>
        <v>3050.6914285714288</v>
      </c>
      <c r="Y16" s="5">
        <f t="shared" si="17"/>
        <v>5.0844857142857149</v>
      </c>
      <c r="Z16" s="244">
        <f t="shared" si="18"/>
        <v>5857.2054590553025</v>
      </c>
      <c r="AA16" s="244">
        <f t="shared" si="4"/>
        <v>1317.3424672103356</v>
      </c>
      <c r="AB16" s="244">
        <f t="shared" si="0"/>
        <v>2714.148491314977</v>
      </c>
      <c r="AC16" s="244">
        <f t="shared" si="1"/>
        <v>723.77293101732721</v>
      </c>
      <c r="AD16" s="244">
        <f t="shared" si="5"/>
        <v>7.9254398159043999</v>
      </c>
      <c r="AE16" s="245">
        <f t="shared" si="6"/>
        <v>2.840954101618685</v>
      </c>
    </row>
    <row r="17" spans="1:31" x14ac:dyDescent="0.2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444</v>
      </c>
      <c r="E17" s="164" t="s">
        <v>247</v>
      </c>
      <c r="F17" s="164" t="s">
        <v>150</v>
      </c>
      <c r="G17" s="164" t="str">
        <f t="shared" si="2"/>
        <v>Tractor (60-89 hp) 2WD 75</v>
      </c>
      <c r="H17" s="251">
        <v>48300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2587.5</v>
      </c>
      <c r="R17" s="7">
        <f t="shared" si="10"/>
        <v>4.3125</v>
      </c>
      <c r="S17" s="2">
        <f t="shared" si="11"/>
        <v>9660</v>
      </c>
      <c r="T17" s="2">
        <f t="shared" si="12"/>
        <v>2760</v>
      </c>
      <c r="U17" s="2">
        <f t="shared" si="13"/>
        <v>28980</v>
      </c>
      <c r="V17" s="6">
        <f t="shared" si="14"/>
        <v>2608.1999999999998</v>
      </c>
      <c r="W17" s="6">
        <f t="shared" si="15"/>
        <v>695.52</v>
      </c>
      <c r="X17" s="6">
        <f t="shared" si="16"/>
        <v>6063.7199999999993</v>
      </c>
      <c r="Y17" s="5">
        <f t="shared" si="17"/>
        <v>10.106199999999999</v>
      </c>
      <c r="Z17" s="244">
        <f t="shared" si="18"/>
        <v>11642.099739603751</v>
      </c>
      <c r="AA17" s="244">
        <f t="shared" si="4"/>
        <v>2618.4214471711607</v>
      </c>
      <c r="AB17" s="244">
        <f t="shared" si="0"/>
        <v>5394.7889765643376</v>
      </c>
      <c r="AC17" s="244">
        <f t="shared" si="1"/>
        <v>1438.6103937504899</v>
      </c>
      <c r="AD17" s="244">
        <f t="shared" si="5"/>
        <v>15.75303469580998</v>
      </c>
      <c r="AE17" s="245">
        <f t="shared" si="6"/>
        <v>5.6468346958099804</v>
      </c>
    </row>
    <row r="18" spans="1:31" x14ac:dyDescent="0.2">
      <c r="A18" s="1">
        <v>40</v>
      </c>
      <c r="B18" s="1" t="str">
        <f t="shared" si="7"/>
        <v>0.15, Tractor (60-89 hp) MFWD 75</v>
      </c>
      <c r="C18" s="168">
        <v>0.15</v>
      </c>
      <c r="D18" s="164" t="s">
        <v>444</v>
      </c>
      <c r="E18" s="164" t="s">
        <v>247</v>
      </c>
      <c r="F18" s="164" t="s">
        <v>149</v>
      </c>
      <c r="G18" s="164" t="str">
        <f t="shared" si="2"/>
        <v>Tractor (60-89 hp) MFWD 75</v>
      </c>
      <c r="H18" s="251">
        <v>54100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2898.2142857142858</v>
      </c>
      <c r="R18" s="7">
        <f t="shared" si="10"/>
        <v>4.8303571428571432</v>
      </c>
      <c r="S18" s="2">
        <f t="shared" si="11"/>
        <v>10820</v>
      </c>
      <c r="T18" s="2">
        <f t="shared" si="12"/>
        <v>3091.4285714285716</v>
      </c>
      <c r="U18" s="2">
        <f t="shared" si="13"/>
        <v>32460</v>
      </c>
      <c r="V18" s="6">
        <f t="shared" si="14"/>
        <v>2921.4</v>
      </c>
      <c r="W18" s="6">
        <f t="shared" si="15"/>
        <v>779.04</v>
      </c>
      <c r="X18" s="6">
        <f t="shared" si="16"/>
        <v>6791.8685714285721</v>
      </c>
      <c r="Y18" s="5">
        <f t="shared" si="17"/>
        <v>11.319780952380954</v>
      </c>
      <c r="Z18" s="244">
        <f t="shared" si="18"/>
        <v>13040.115857402958</v>
      </c>
      <c r="AA18" s="244">
        <f t="shared" si="4"/>
        <v>2932.8488673283605</v>
      </c>
      <c r="AB18" s="244">
        <f t="shared" si="0"/>
        <v>6042.6104271662653</v>
      </c>
      <c r="AC18" s="244">
        <f t="shared" si="1"/>
        <v>1611.3627805776709</v>
      </c>
      <c r="AD18" s="244">
        <f t="shared" si="5"/>
        <v>17.644703458453826</v>
      </c>
      <c r="AE18" s="245">
        <f t="shared" si="6"/>
        <v>6.3249225060728715</v>
      </c>
    </row>
    <row r="19" spans="1:31" x14ac:dyDescent="0.2">
      <c r="A19" s="1">
        <v>2</v>
      </c>
      <c r="B19" s="1" t="str">
        <f t="shared" si="7"/>
        <v>0.16, Tractor (60-89 hp) 2WD 75</v>
      </c>
      <c r="C19" s="168">
        <v>0.16</v>
      </c>
      <c r="D19" s="164" t="s">
        <v>444</v>
      </c>
      <c r="E19" s="164" t="s">
        <v>247</v>
      </c>
      <c r="F19" s="164" t="s">
        <v>150</v>
      </c>
      <c r="G19" s="164" t="str">
        <f t="shared" si="2"/>
        <v>Tractor (60-89 hp) 2WD 75</v>
      </c>
      <c r="H19" s="251">
        <v>34400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1842.8571428571429</v>
      </c>
      <c r="R19" s="7">
        <f t="shared" si="10"/>
        <v>3.0714285714285716</v>
      </c>
      <c r="S19" s="2">
        <f t="shared" si="11"/>
        <v>6880</v>
      </c>
      <c r="T19" s="2">
        <f t="shared" si="12"/>
        <v>1965.7142857142858</v>
      </c>
      <c r="U19" s="2">
        <f t="shared" si="13"/>
        <v>20640</v>
      </c>
      <c r="V19" s="6">
        <f t="shared" si="14"/>
        <v>1857.6</v>
      </c>
      <c r="W19" s="6">
        <f t="shared" si="15"/>
        <v>495.36</v>
      </c>
      <c r="X19" s="6">
        <f t="shared" si="16"/>
        <v>4318.6742857142854</v>
      </c>
      <c r="Y19" s="5">
        <f t="shared" si="17"/>
        <v>7.1977904761904759</v>
      </c>
      <c r="Z19" s="244">
        <f t="shared" si="18"/>
        <v>8291.6818021194413</v>
      </c>
      <c r="AA19" s="244">
        <f t="shared" si="4"/>
        <v>1864.8798712771827</v>
      </c>
      <c r="AB19" s="244">
        <f t="shared" si="0"/>
        <v>3842.2513621907497</v>
      </c>
      <c r="AC19" s="244">
        <f t="shared" si="1"/>
        <v>1024.6003632508666</v>
      </c>
      <c r="AD19" s="244">
        <f t="shared" si="5"/>
        <v>11.219552661197998</v>
      </c>
      <c r="AE19" s="245">
        <f t="shared" si="6"/>
        <v>4.021762185007522</v>
      </c>
    </row>
    <row r="20" spans="1:31" x14ac:dyDescent="0.2">
      <c r="A20" s="1">
        <v>39</v>
      </c>
      <c r="B20" s="1" t="str">
        <f t="shared" si="7"/>
        <v>0.17, Tractor (60-89 hp) MFWD 75</v>
      </c>
      <c r="C20" s="168">
        <v>0.17</v>
      </c>
      <c r="D20" s="164" t="s">
        <v>444</v>
      </c>
      <c r="E20" s="164" t="s">
        <v>247</v>
      </c>
      <c r="F20" s="164" t="s">
        <v>149</v>
      </c>
      <c r="G20" s="164" t="str">
        <f t="shared" si="2"/>
        <v>Tractor (60-89 hp) MFWD 75</v>
      </c>
      <c r="H20" s="251">
        <v>35800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1917.8571428571429</v>
      </c>
      <c r="R20" s="7">
        <f t="shared" si="10"/>
        <v>3.1964285714285716</v>
      </c>
      <c r="S20" s="2">
        <f t="shared" si="11"/>
        <v>7160</v>
      </c>
      <c r="T20" s="2">
        <f t="shared" si="12"/>
        <v>2045.7142857142858</v>
      </c>
      <c r="U20" s="2">
        <f t="shared" si="13"/>
        <v>21480</v>
      </c>
      <c r="V20" s="6">
        <f t="shared" si="14"/>
        <v>1933.1999999999998</v>
      </c>
      <c r="W20" s="6">
        <f t="shared" si="15"/>
        <v>515.52</v>
      </c>
      <c r="X20" s="6">
        <f t="shared" si="16"/>
        <v>4494.4342857142856</v>
      </c>
      <c r="Y20" s="5">
        <f t="shared" si="17"/>
        <v>7.4907238095238089</v>
      </c>
      <c r="Z20" s="244">
        <f t="shared" si="18"/>
        <v>8629.133968484768</v>
      </c>
      <c r="AA20" s="244">
        <f t="shared" si="4"/>
        <v>1940.7761451082308</v>
      </c>
      <c r="AB20" s="244">
        <f t="shared" si="0"/>
        <v>3998.6220571636291</v>
      </c>
      <c r="AC20" s="244">
        <f t="shared" si="1"/>
        <v>1066.2992152436345</v>
      </c>
      <c r="AD20" s="244">
        <f t="shared" si="5"/>
        <v>11.676162362525824</v>
      </c>
      <c r="AE20" s="245">
        <f t="shared" si="6"/>
        <v>4.1854385530020153</v>
      </c>
    </row>
    <row r="21" spans="1:31" x14ac:dyDescent="0.2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444</v>
      </c>
      <c r="E21" s="164" t="s">
        <v>248</v>
      </c>
      <c r="F21" s="164" t="s">
        <v>148</v>
      </c>
      <c r="G21" s="164" t="str">
        <f t="shared" si="2"/>
        <v>Tractor (90-119 hp) 2WD 105</v>
      </c>
      <c r="H21" s="251">
        <v>65300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2798.5714285714284</v>
      </c>
      <c r="R21" s="7">
        <f t="shared" si="10"/>
        <v>4.6642857142857137</v>
      </c>
      <c r="S21" s="2">
        <f t="shared" si="11"/>
        <v>13060</v>
      </c>
      <c r="T21" s="2">
        <f t="shared" si="12"/>
        <v>3731.4285714285716</v>
      </c>
      <c r="U21" s="2">
        <f t="shared" si="13"/>
        <v>39180</v>
      </c>
      <c r="V21" s="6">
        <f t="shared" si="14"/>
        <v>3526.2</v>
      </c>
      <c r="W21" s="6">
        <f t="shared" si="15"/>
        <v>940.32</v>
      </c>
      <c r="X21" s="6">
        <f t="shared" si="16"/>
        <v>8197.9485714285711</v>
      </c>
      <c r="Y21" s="5">
        <f t="shared" si="17"/>
        <v>13.663247619047619</v>
      </c>
      <c r="Z21" s="244">
        <f>((0.942-0.1*(L21^0.5)-0.0008*(M21^0.5))^2)*H21</f>
        <v>19626.912859253018</v>
      </c>
      <c r="AA21" s="244">
        <f t="shared" si="4"/>
        <v>3262.3633671962129</v>
      </c>
      <c r="AB21" s="244">
        <f t="shared" si="0"/>
        <v>7643.4221573327713</v>
      </c>
      <c r="AC21" s="244">
        <f t="shared" si="1"/>
        <v>2038.2459086220724</v>
      </c>
      <c r="AD21" s="244">
        <f t="shared" si="5"/>
        <v>21.573385721918427</v>
      </c>
      <c r="AE21" s="245">
        <f t="shared" si="6"/>
        <v>7.9101381028708087</v>
      </c>
    </row>
    <row r="22" spans="1:31" x14ac:dyDescent="0.2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444</v>
      </c>
      <c r="E22" s="164" t="s">
        <v>248</v>
      </c>
      <c r="F22" s="164" t="s">
        <v>147</v>
      </c>
      <c r="G22" s="164" t="str">
        <f t="shared" si="2"/>
        <v>Tractor (90-119 hp) MFWD 105</v>
      </c>
      <c r="H22" s="251">
        <v>77400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3317.1428571428573</v>
      </c>
      <c r="R22" s="7">
        <f t="shared" si="10"/>
        <v>5.5285714285714285</v>
      </c>
      <c r="S22" s="2">
        <f t="shared" si="11"/>
        <v>15480</v>
      </c>
      <c r="T22" s="2">
        <f t="shared" si="12"/>
        <v>4422.8571428571431</v>
      </c>
      <c r="U22" s="2">
        <f t="shared" si="13"/>
        <v>46440</v>
      </c>
      <c r="V22" s="6">
        <f t="shared" si="14"/>
        <v>4179.5999999999995</v>
      </c>
      <c r="W22" s="6">
        <f t="shared" si="15"/>
        <v>1114.56</v>
      </c>
      <c r="X22" s="6">
        <f t="shared" si="16"/>
        <v>9717.017142857143</v>
      </c>
      <c r="Y22" s="5">
        <f t="shared" si="17"/>
        <v>16.195028571428573</v>
      </c>
      <c r="Z22" s="244">
        <f t="shared" ref="Z22:Z28" si="19">((0.942-0.1*(L22^0.5)-0.0008*(M22^0.5))^2)*H22</f>
        <v>23263.752761197298</v>
      </c>
      <c r="AA22" s="244">
        <f t="shared" si="4"/>
        <v>3866.8748027716215</v>
      </c>
      <c r="AB22" s="244">
        <f t="shared" si="0"/>
        <v>9059.7377485077577</v>
      </c>
      <c r="AC22" s="244">
        <f t="shared" si="1"/>
        <v>2415.9300662687356</v>
      </c>
      <c r="AD22" s="244">
        <f t="shared" si="5"/>
        <v>25.57090436258019</v>
      </c>
      <c r="AE22" s="245">
        <f t="shared" si="6"/>
        <v>9.3758757911516177</v>
      </c>
    </row>
    <row r="23" spans="1:31" x14ac:dyDescent="0.2">
      <c r="A23" s="1">
        <v>3</v>
      </c>
      <c r="B23" s="1" t="str">
        <f t="shared" si="7"/>
        <v>0.2, Tractor (90-119 hp) 2WD 105</v>
      </c>
      <c r="C23" s="168">
        <v>0.2</v>
      </c>
      <c r="D23" s="164" t="s">
        <v>444</v>
      </c>
      <c r="E23" s="164" t="s">
        <v>248</v>
      </c>
      <c r="F23" s="164" t="s">
        <v>148</v>
      </c>
      <c r="G23" s="164" t="str">
        <f t="shared" si="2"/>
        <v>Tractor (90-119 hp) 2WD 105</v>
      </c>
      <c r="H23" s="251">
        <v>57600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2468.5714285714284</v>
      </c>
      <c r="R23" s="7">
        <f t="shared" si="10"/>
        <v>4.1142857142857139</v>
      </c>
      <c r="S23" s="2">
        <f t="shared" si="11"/>
        <v>11520</v>
      </c>
      <c r="T23" s="2">
        <f t="shared" si="12"/>
        <v>3291.4285714285716</v>
      </c>
      <c r="U23" s="2">
        <f t="shared" si="13"/>
        <v>34560</v>
      </c>
      <c r="V23" s="6">
        <f t="shared" si="14"/>
        <v>3110.4</v>
      </c>
      <c r="W23" s="6">
        <f t="shared" si="15"/>
        <v>829.44</v>
      </c>
      <c r="X23" s="6">
        <f t="shared" si="16"/>
        <v>7231.2685714285726</v>
      </c>
      <c r="Y23" s="5">
        <f t="shared" si="17"/>
        <v>12.052114285714287</v>
      </c>
      <c r="Z23" s="244">
        <f t="shared" si="19"/>
        <v>17312.560194379384</v>
      </c>
      <c r="AA23" s="244">
        <f t="shared" si="4"/>
        <v>2877.6742718300438</v>
      </c>
      <c r="AB23" s="244">
        <f t="shared" si="0"/>
        <v>6742.1304174941442</v>
      </c>
      <c r="AC23" s="244">
        <f t="shared" si="1"/>
        <v>1797.9014446651054</v>
      </c>
      <c r="AD23" s="244">
        <f t="shared" si="5"/>
        <v>19.029510223315491</v>
      </c>
      <c r="AE23" s="245">
        <f t="shared" si="6"/>
        <v>6.9773959376012034</v>
      </c>
    </row>
    <row r="24" spans="1:31" x14ac:dyDescent="0.2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444</v>
      </c>
      <c r="E24" s="164" t="s">
        <v>248</v>
      </c>
      <c r="F24" s="164" t="s">
        <v>147</v>
      </c>
      <c r="G24" s="164" t="str">
        <f t="shared" si="2"/>
        <v>Tractor (90-119 hp) MFWD 105</v>
      </c>
      <c r="H24" s="251">
        <v>62100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2661.4285714285716</v>
      </c>
      <c r="R24" s="7">
        <f t="shared" si="10"/>
        <v>4.4357142857142859</v>
      </c>
      <c r="S24" s="2">
        <f t="shared" si="11"/>
        <v>12420</v>
      </c>
      <c r="T24" s="2">
        <f t="shared" si="12"/>
        <v>3548.5714285714284</v>
      </c>
      <c r="U24" s="2">
        <f t="shared" si="13"/>
        <v>37260</v>
      </c>
      <c r="V24" s="6">
        <f t="shared" si="14"/>
        <v>3353.4</v>
      </c>
      <c r="W24" s="6">
        <f t="shared" si="15"/>
        <v>894.24</v>
      </c>
      <c r="X24" s="6">
        <f t="shared" si="16"/>
        <v>7796.2114285714288</v>
      </c>
      <c r="Y24" s="5">
        <f t="shared" si="17"/>
        <v>12.993685714285714</v>
      </c>
      <c r="Z24" s="244">
        <f t="shared" si="19"/>
        <v>18665.103959565273</v>
      </c>
      <c r="AA24" s="244">
        <f t="shared" si="4"/>
        <v>3102.4925743167664</v>
      </c>
      <c r="AB24" s="244">
        <f t="shared" si="0"/>
        <v>7268.8593563608738</v>
      </c>
      <c r="AC24" s="244">
        <f t="shared" si="1"/>
        <v>1938.3624950295664</v>
      </c>
      <c r="AD24" s="244">
        <f t="shared" si="5"/>
        <v>20.51619070951201</v>
      </c>
      <c r="AE24" s="245">
        <f t="shared" si="6"/>
        <v>7.5225049952262957</v>
      </c>
    </row>
    <row r="25" spans="1:31" x14ac:dyDescent="0.2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444</v>
      </c>
      <c r="E25" s="164" t="s">
        <v>249</v>
      </c>
      <c r="F25" s="164" t="s">
        <v>146</v>
      </c>
      <c r="G25" s="164" t="str">
        <f t="shared" si="2"/>
        <v>Tractor (120-139 hp) 2WD 130</v>
      </c>
      <c r="H25" s="285">
        <v>177000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7585.7142857142853</v>
      </c>
      <c r="R25" s="7">
        <f t="shared" si="10"/>
        <v>12.642857142857142</v>
      </c>
      <c r="S25" s="2">
        <f t="shared" si="11"/>
        <v>35400</v>
      </c>
      <c r="T25" s="2">
        <f t="shared" si="12"/>
        <v>10114.285714285714</v>
      </c>
      <c r="U25" s="2">
        <f t="shared" si="13"/>
        <v>106200</v>
      </c>
      <c r="V25" s="6">
        <f t="shared" si="14"/>
        <v>9558</v>
      </c>
      <c r="W25" s="6">
        <f t="shared" si="15"/>
        <v>2548.8000000000002</v>
      </c>
      <c r="X25" s="6">
        <f t="shared" si="16"/>
        <v>22221.085714285713</v>
      </c>
      <c r="Y25" s="5">
        <f t="shared" si="17"/>
        <v>37.035142857142858</v>
      </c>
      <c r="Z25" s="244">
        <f t="shared" si="19"/>
        <v>53200.054763978318</v>
      </c>
      <c r="AA25" s="244">
        <f t="shared" si="4"/>
        <v>8842.8532311444051</v>
      </c>
      <c r="AB25" s="244">
        <f t="shared" si="0"/>
        <v>20718.004928758048</v>
      </c>
      <c r="AC25" s="244">
        <f t="shared" si="1"/>
        <v>5524.8013143354801</v>
      </c>
      <c r="AD25" s="244">
        <f t="shared" si="5"/>
        <v>58.476099123729895</v>
      </c>
      <c r="AE25" s="245">
        <f t="shared" si="6"/>
        <v>21.440956266587037</v>
      </c>
    </row>
    <row r="26" spans="1:31" x14ac:dyDescent="0.2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444</v>
      </c>
      <c r="E26" s="164" t="s">
        <v>249</v>
      </c>
      <c r="F26" s="164" t="s">
        <v>145</v>
      </c>
      <c r="G26" s="164" t="str">
        <f t="shared" si="2"/>
        <v>Tractor (120-139 hp) MFWD 130</v>
      </c>
      <c r="H26" s="285">
        <v>123000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5271.4285714285716</v>
      </c>
      <c r="R26" s="7">
        <f t="shared" si="10"/>
        <v>8.7857142857142865</v>
      </c>
      <c r="S26" s="2">
        <f t="shared" si="11"/>
        <v>24600</v>
      </c>
      <c r="T26" s="2">
        <f t="shared" si="12"/>
        <v>7028.5714285714284</v>
      </c>
      <c r="U26" s="2">
        <f t="shared" si="13"/>
        <v>73800</v>
      </c>
      <c r="V26" s="6">
        <f t="shared" si="14"/>
        <v>6642</v>
      </c>
      <c r="W26" s="6">
        <f t="shared" si="15"/>
        <v>1771.2</v>
      </c>
      <c r="X26" s="6">
        <f t="shared" si="16"/>
        <v>15441.771428571428</v>
      </c>
      <c r="Y26" s="5">
        <f t="shared" si="17"/>
        <v>25.736285714285714</v>
      </c>
      <c r="Z26" s="244">
        <f t="shared" si="19"/>
        <v>36969.529581747644</v>
      </c>
      <c r="AA26" s="244">
        <f t="shared" si="4"/>
        <v>6145.0336013037395</v>
      </c>
      <c r="AB26" s="244">
        <f t="shared" si="0"/>
        <v>14397.25766235729</v>
      </c>
      <c r="AC26" s="244">
        <f t="shared" si="1"/>
        <v>3839.2687099619438</v>
      </c>
      <c r="AD26" s="244">
        <f t="shared" si="5"/>
        <v>40.635933289371614</v>
      </c>
      <c r="AE26" s="245">
        <f t="shared" si="6"/>
        <v>14.899647575085901</v>
      </c>
    </row>
    <row r="27" spans="1:31" x14ac:dyDescent="0.2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444</v>
      </c>
      <c r="E27" s="164" t="s">
        <v>250</v>
      </c>
      <c r="F27" s="164" t="s">
        <v>144</v>
      </c>
      <c r="G27" s="164" t="str">
        <f t="shared" si="2"/>
        <v>Tractor (140-159 hp) 2WD 150</v>
      </c>
      <c r="H27" s="285">
        <v>143000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6128.5714285714284</v>
      </c>
      <c r="R27" s="7">
        <f t="shared" si="10"/>
        <v>10.214285714285714</v>
      </c>
      <c r="S27" s="2">
        <f t="shared" si="11"/>
        <v>28600</v>
      </c>
      <c r="T27" s="2">
        <f t="shared" si="12"/>
        <v>8171.4285714285716</v>
      </c>
      <c r="U27" s="2">
        <f t="shared" si="13"/>
        <v>85800</v>
      </c>
      <c r="V27" s="6">
        <f t="shared" si="14"/>
        <v>7722</v>
      </c>
      <c r="W27" s="6">
        <f t="shared" si="15"/>
        <v>2059.1999999999998</v>
      </c>
      <c r="X27" s="6">
        <f t="shared" si="16"/>
        <v>17952.628571428573</v>
      </c>
      <c r="Y27" s="5">
        <f t="shared" si="17"/>
        <v>29.921047619047624</v>
      </c>
      <c r="Z27" s="244">
        <f t="shared" si="19"/>
        <v>42980.835204796043</v>
      </c>
      <c r="AA27" s="244">
        <f t="shared" si="4"/>
        <v>7144.2260568002821</v>
      </c>
      <c r="AB27" s="244">
        <f t="shared" si="0"/>
        <v>16738.275168431643</v>
      </c>
      <c r="AC27" s="244">
        <f t="shared" si="1"/>
        <v>4463.5400449151057</v>
      </c>
      <c r="AD27" s="244">
        <f t="shared" si="5"/>
        <v>47.243402116911717</v>
      </c>
      <c r="AE27" s="245">
        <f t="shared" si="6"/>
        <v>17.322354497864094</v>
      </c>
    </row>
    <row r="28" spans="1:31" x14ac:dyDescent="0.2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444</v>
      </c>
      <c r="E28" s="164" t="s">
        <v>250</v>
      </c>
      <c r="F28" s="164" t="s">
        <v>143</v>
      </c>
      <c r="G28" s="164" t="str">
        <f t="shared" si="2"/>
        <v>Tractor (140-159 hp) MFWD 150</v>
      </c>
      <c r="H28" s="285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44">
        <f t="shared" si="19"/>
        <v>42980.835204796043</v>
      </c>
      <c r="AA28" s="244">
        <f t="shared" si="4"/>
        <v>7144.2260568002821</v>
      </c>
      <c r="AB28" s="244">
        <f t="shared" si="0"/>
        <v>16738.275168431643</v>
      </c>
      <c r="AC28" s="244">
        <f t="shared" si="1"/>
        <v>4463.5400449151057</v>
      </c>
      <c r="AD28" s="244">
        <f t="shared" si="5"/>
        <v>47.243402116911717</v>
      </c>
      <c r="AE28" s="245">
        <f t="shared" si="6"/>
        <v>17.322354497864094</v>
      </c>
    </row>
    <row r="29" spans="1:31" x14ac:dyDescent="0.2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444</v>
      </c>
      <c r="E29" s="164" t="s">
        <v>251</v>
      </c>
      <c r="F29" s="164" t="s">
        <v>142</v>
      </c>
      <c r="G29" s="164" t="str">
        <f t="shared" si="2"/>
        <v>Tractor (160-179 hp) 2WD 170</v>
      </c>
      <c r="H29" s="285">
        <v>170000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7285.7142857142853</v>
      </c>
      <c r="R29" s="7">
        <f t="shared" si="10"/>
        <v>12.142857142857142</v>
      </c>
      <c r="S29" s="2">
        <f t="shared" si="11"/>
        <v>34000</v>
      </c>
      <c r="T29" s="2">
        <f t="shared" si="12"/>
        <v>9714.2857142857138</v>
      </c>
      <c r="U29" s="2">
        <f t="shared" si="13"/>
        <v>102000</v>
      </c>
      <c r="V29" s="6">
        <f t="shared" si="14"/>
        <v>9180</v>
      </c>
      <c r="W29" s="6">
        <f t="shared" si="15"/>
        <v>2448</v>
      </c>
      <c r="X29" s="6">
        <f t="shared" si="16"/>
        <v>21342.285714285714</v>
      </c>
      <c r="Y29" s="5">
        <f t="shared" si="17"/>
        <v>35.570476190476192</v>
      </c>
      <c r="Z29" s="244">
        <f>((0.976-0.119*(L29^0.5)-0.0019*(M29^0.5))^2)*H29</f>
        <v>39856.844750801785</v>
      </c>
      <c r="AA29" s="244">
        <f t="shared" si="4"/>
        <v>9295.9396606570153</v>
      </c>
      <c r="AB29" s="244">
        <f t="shared" si="0"/>
        <v>18887.11602757216</v>
      </c>
      <c r="AC29" s="244">
        <f t="shared" si="1"/>
        <v>5036.5642740192434</v>
      </c>
      <c r="AD29" s="244">
        <f t="shared" si="5"/>
        <v>55.366033270414036</v>
      </c>
      <c r="AE29" s="245">
        <f t="shared" si="6"/>
        <v>19.795557079937844</v>
      </c>
    </row>
    <row r="30" spans="1:31" x14ac:dyDescent="0.2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444</v>
      </c>
      <c r="E30" s="164" t="s">
        <v>251</v>
      </c>
      <c r="F30" s="164" t="s">
        <v>141</v>
      </c>
      <c r="G30" s="164" t="str">
        <f t="shared" si="2"/>
        <v>Tractor (160-179 hp) MFWD 170</v>
      </c>
      <c r="H30" s="285">
        <v>170000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7285.7142857142853</v>
      </c>
      <c r="R30" s="7">
        <f t="shared" si="10"/>
        <v>12.142857142857142</v>
      </c>
      <c r="S30" s="2">
        <f t="shared" si="11"/>
        <v>34000</v>
      </c>
      <c r="T30" s="2">
        <f t="shared" si="12"/>
        <v>9714.2857142857138</v>
      </c>
      <c r="U30" s="2">
        <f t="shared" si="13"/>
        <v>102000</v>
      </c>
      <c r="V30" s="6">
        <f t="shared" si="14"/>
        <v>9180</v>
      </c>
      <c r="W30" s="6">
        <f t="shared" si="15"/>
        <v>2448</v>
      </c>
      <c r="X30" s="6">
        <f t="shared" si="16"/>
        <v>21342.285714285714</v>
      </c>
      <c r="Y30" s="5">
        <f t="shared" si="17"/>
        <v>35.570476190476192</v>
      </c>
      <c r="Z30" s="244">
        <f t="shared" ref="Z30:Z40" si="20">((0.976-0.119*(L30^0.5)-0.0019*(M30^0.5))^2)*H30</f>
        <v>39856.844750801785</v>
      </c>
      <c r="AA30" s="244">
        <f t="shared" si="4"/>
        <v>9295.9396606570153</v>
      </c>
      <c r="AB30" s="244">
        <f t="shared" si="0"/>
        <v>18887.11602757216</v>
      </c>
      <c r="AC30" s="244">
        <f t="shared" si="1"/>
        <v>5036.5642740192434</v>
      </c>
      <c r="AD30" s="244">
        <f t="shared" si="5"/>
        <v>55.366033270414036</v>
      </c>
      <c r="AE30" s="245">
        <f t="shared" si="6"/>
        <v>19.795557079937844</v>
      </c>
    </row>
    <row r="31" spans="1:31" x14ac:dyDescent="0.2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444</v>
      </c>
      <c r="E31" s="164" t="s">
        <v>252</v>
      </c>
      <c r="F31" s="164" t="s">
        <v>140</v>
      </c>
      <c r="G31" s="164" t="str">
        <f t="shared" si="2"/>
        <v>Tractor (180-199 hp) MFWD 190</v>
      </c>
      <c r="H31" s="285">
        <v>186000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7971.4285714285716</v>
      </c>
      <c r="R31" s="7">
        <f t="shared" si="10"/>
        <v>13.285714285714286</v>
      </c>
      <c r="S31" s="2">
        <f t="shared" si="11"/>
        <v>37200</v>
      </c>
      <c r="T31" s="2">
        <f t="shared" si="12"/>
        <v>10628.571428571429</v>
      </c>
      <c r="U31" s="2">
        <f t="shared" si="13"/>
        <v>111600</v>
      </c>
      <c r="V31" s="6">
        <f>U31*intir</f>
        <v>10044</v>
      </c>
      <c r="W31" s="6">
        <f t="shared" si="15"/>
        <v>2678.4</v>
      </c>
      <c r="X31" s="6">
        <f t="shared" si="16"/>
        <v>23350.971428571429</v>
      </c>
      <c r="Y31" s="5">
        <f t="shared" si="17"/>
        <v>38.918285714285716</v>
      </c>
      <c r="Z31" s="244">
        <f t="shared" si="20"/>
        <v>43608.077197936072</v>
      </c>
      <c r="AA31" s="244">
        <f t="shared" si="4"/>
        <v>10170.851628718852</v>
      </c>
      <c r="AB31" s="244">
        <f t="shared" si="0"/>
        <v>20664.726947814244</v>
      </c>
      <c r="AC31" s="244">
        <f t="shared" si="1"/>
        <v>5510.5938527504659</v>
      </c>
      <c r="AD31" s="244">
        <f t="shared" si="5"/>
        <v>60.576954048805931</v>
      </c>
      <c r="AE31" s="245">
        <f t="shared" si="6"/>
        <v>21.658668334520215</v>
      </c>
    </row>
    <row r="32" spans="1:31" x14ac:dyDescent="0.2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444</v>
      </c>
      <c r="E32" s="164" t="s">
        <v>253</v>
      </c>
      <c r="F32" s="164" t="s">
        <v>139</v>
      </c>
      <c r="G32" s="164" t="str">
        <f t="shared" si="2"/>
        <v>Tractor (200-249 hp) MFWD 225</v>
      </c>
      <c r="H32" s="285">
        <v>218000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9342.8571428571431</v>
      </c>
      <c r="R32" s="7">
        <f t="shared" si="10"/>
        <v>15.571428571428571</v>
      </c>
      <c r="S32" s="2">
        <f t="shared" si="11"/>
        <v>43600</v>
      </c>
      <c r="T32" s="2">
        <f t="shared" si="12"/>
        <v>12457.142857142857</v>
      </c>
      <c r="U32" s="2">
        <f t="shared" si="13"/>
        <v>130800</v>
      </c>
      <c r="V32" s="6">
        <f t="shared" si="14"/>
        <v>11772</v>
      </c>
      <c r="W32" s="6">
        <f t="shared" si="15"/>
        <v>3139.2000000000003</v>
      </c>
      <c r="X32" s="6">
        <f t="shared" si="16"/>
        <v>27368.342857142856</v>
      </c>
      <c r="Y32" s="5">
        <f t="shared" si="17"/>
        <v>45.613904761904763</v>
      </c>
      <c r="Z32" s="244">
        <f t="shared" si="20"/>
        <v>51110.54209220464</v>
      </c>
      <c r="AA32" s="244">
        <f t="shared" si="4"/>
        <v>11920.675564842526</v>
      </c>
      <c r="AB32" s="244">
        <f t="shared" si="0"/>
        <v>24219.948788298414</v>
      </c>
      <c r="AC32" s="244">
        <f t="shared" si="1"/>
        <v>6458.6530102129109</v>
      </c>
      <c r="AD32" s="244">
        <f t="shared" si="5"/>
        <v>70.998795605589748</v>
      </c>
      <c r="AE32" s="245">
        <f t="shared" si="6"/>
        <v>25.384890843684985</v>
      </c>
    </row>
    <row r="33" spans="1:31" x14ac:dyDescent="0.2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444</v>
      </c>
      <c r="E33" s="164" t="s">
        <v>253</v>
      </c>
      <c r="F33" s="164" t="s">
        <v>138</v>
      </c>
      <c r="G33" s="164" t="str">
        <f t="shared" si="2"/>
        <v>Tractor (200-249 hp) Track 225</v>
      </c>
      <c r="H33" s="29">
        <v>281000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12042.857142857143</v>
      </c>
      <c r="R33" s="7">
        <f t="shared" si="10"/>
        <v>20.071428571428573</v>
      </c>
      <c r="S33" s="2">
        <f t="shared" si="11"/>
        <v>56200</v>
      </c>
      <c r="T33" s="2">
        <f t="shared" si="12"/>
        <v>16057.142857142857</v>
      </c>
      <c r="U33" s="2">
        <f t="shared" si="13"/>
        <v>168600</v>
      </c>
      <c r="V33" s="6">
        <f t="shared" si="14"/>
        <v>15174</v>
      </c>
      <c r="W33" s="6">
        <f t="shared" si="15"/>
        <v>4046.4</v>
      </c>
      <c r="X33" s="6">
        <f t="shared" si="16"/>
        <v>35277.542857142857</v>
      </c>
      <c r="Y33" s="5">
        <f t="shared" si="17"/>
        <v>58.795904761904758</v>
      </c>
      <c r="Z33" s="244">
        <f t="shared" si="20"/>
        <v>65881.019852795886</v>
      </c>
      <c r="AA33" s="244">
        <f t="shared" si="4"/>
        <v>15365.64143908601</v>
      </c>
      <c r="AB33" s="244">
        <f t="shared" si="0"/>
        <v>31219.291786751626</v>
      </c>
      <c r="AC33" s="244">
        <f t="shared" si="1"/>
        <v>8325.1444764671014</v>
      </c>
      <c r="AD33" s="244">
        <f t="shared" si="5"/>
        <v>91.516796170507902</v>
      </c>
      <c r="AE33" s="245">
        <f t="shared" si="6"/>
        <v>32.720891408603144</v>
      </c>
    </row>
    <row r="34" spans="1:31" x14ac:dyDescent="0.2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444</v>
      </c>
      <c r="E34" s="164" t="s">
        <v>254</v>
      </c>
      <c r="F34" s="164" t="s">
        <v>137</v>
      </c>
      <c r="G34" s="164" t="str">
        <f t="shared" si="2"/>
        <v>Tractor (250-349 hp) 4WD 300</v>
      </c>
      <c r="H34" s="223">
        <v>281000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12042.857142857143</v>
      </c>
      <c r="R34" s="7">
        <f t="shared" si="10"/>
        <v>20.071428571428573</v>
      </c>
      <c r="S34" s="2">
        <f t="shared" si="11"/>
        <v>56200</v>
      </c>
      <c r="T34" s="2">
        <f t="shared" si="12"/>
        <v>16057.142857142857</v>
      </c>
      <c r="U34" s="2">
        <f t="shared" si="13"/>
        <v>168600</v>
      </c>
      <c r="V34" s="6">
        <f t="shared" si="14"/>
        <v>15174</v>
      </c>
      <c r="W34" s="6">
        <f t="shared" si="15"/>
        <v>4046.4</v>
      </c>
      <c r="X34" s="6">
        <f t="shared" si="16"/>
        <v>35277.542857142857</v>
      </c>
      <c r="Y34" s="5">
        <f t="shared" si="17"/>
        <v>58.795904761904758</v>
      </c>
      <c r="Z34" s="244">
        <f t="shared" si="20"/>
        <v>65881.019852795886</v>
      </c>
      <c r="AA34" s="244">
        <f t="shared" si="4"/>
        <v>15365.64143908601</v>
      </c>
      <c r="AB34" s="244">
        <f t="shared" si="0"/>
        <v>31219.291786751626</v>
      </c>
      <c r="AC34" s="244">
        <f t="shared" si="1"/>
        <v>8325.1444764671014</v>
      </c>
      <c r="AD34" s="244">
        <f t="shared" si="5"/>
        <v>91.516796170507902</v>
      </c>
      <c r="AE34" s="245">
        <f t="shared" si="6"/>
        <v>32.720891408603144</v>
      </c>
    </row>
    <row r="35" spans="1:31" x14ac:dyDescent="0.2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444</v>
      </c>
      <c r="E35" s="164" t="s">
        <v>254</v>
      </c>
      <c r="F35" s="164" t="s">
        <v>136</v>
      </c>
      <c r="G35" s="164" t="str">
        <f t="shared" si="2"/>
        <v>Tractor (250-349 hp) MFWD 300</v>
      </c>
      <c r="H35" s="223">
        <v>297000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12728.571428571429</v>
      </c>
      <c r="R35" s="7">
        <f t="shared" si="10"/>
        <v>21.214285714285715</v>
      </c>
      <c r="S35" s="2">
        <f t="shared" si="11"/>
        <v>59400</v>
      </c>
      <c r="T35" s="2">
        <f t="shared" si="12"/>
        <v>16971.428571428572</v>
      </c>
      <c r="U35" s="2">
        <f t="shared" si="13"/>
        <v>178200</v>
      </c>
      <c r="V35" s="6">
        <f t="shared" si="14"/>
        <v>16038</v>
      </c>
      <c r="W35" s="6">
        <f t="shared" si="15"/>
        <v>4276.8</v>
      </c>
      <c r="X35" s="6">
        <f t="shared" si="16"/>
        <v>37286.228571428575</v>
      </c>
      <c r="Y35" s="5">
        <f t="shared" si="17"/>
        <v>62.143714285714289</v>
      </c>
      <c r="Z35" s="244">
        <f t="shared" si="20"/>
        <v>69632.252299930173</v>
      </c>
      <c r="AA35" s="244">
        <f t="shared" si="4"/>
        <v>16240.553407147845</v>
      </c>
      <c r="AB35" s="244">
        <f t="shared" si="0"/>
        <v>32996.902706993715</v>
      </c>
      <c r="AC35" s="244">
        <f t="shared" si="1"/>
        <v>8799.1740551983257</v>
      </c>
      <c r="AD35" s="244">
        <f t="shared" si="5"/>
        <v>96.727716948899811</v>
      </c>
      <c r="AE35" s="245">
        <f t="shared" si="6"/>
        <v>34.584002663185522</v>
      </c>
    </row>
    <row r="36" spans="1:31" x14ac:dyDescent="0.2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444</v>
      </c>
      <c r="E36" s="164" t="s">
        <v>254</v>
      </c>
      <c r="F36" s="164" t="s">
        <v>135</v>
      </c>
      <c r="G36" s="164" t="str">
        <f t="shared" si="2"/>
        <v>Tractor (250-349 hp) Track 300</v>
      </c>
      <c r="H36" s="223">
        <v>292000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12514.285714285714</v>
      </c>
      <c r="R36" s="7">
        <f t="shared" si="10"/>
        <v>20.857142857142858</v>
      </c>
      <c r="S36" s="2">
        <f t="shared" si="11"/>
        <v>58400</v>
      </c>
      <c r="T36" s="2">
        <f t="shared" si="12"/>
        <v>16685.714285714286</v>
      </c>
      <c r="U36" s="2">
        <f t="shared" si="13"/>
        <v>175200</v>
      </c>
      <c r="V36" s="6">
        <f t="shared" si="14"/>
        <v>15768</v>
      </c>
      <c r="W36" s="6">
        <f t="shared" si="15"/>
        <v>4204.8</v>
      </c>
      <c r="X36" s="6">
        <f t="shared" si="16"/>
        <v>36658.514285714286</v>
      </c>
      <c r="Y36" s="5">
        <f t="shared" si="17"/>
        <v>61.097523809523807</v>
      </c>
      <c r="Z36" s="244">
        <f t="shared" si="20"/>
        <v>68459.992160200709</v>
      </c>
      <c r="AA36" s="244">
        <f t="shared" si="4"/>
        <v>15967.14341712852</v>
      </c>
      <c r="AB36" s="244">
        <f t="shared" si="0"/>
        <v>32441.399294418065</v>
      </c>
      <c r="AC36" s="244">
        <f t="shared" si="1"/>
        <v>8651.0398118448175</v>
      </c>
      <c r="AD36" s="244">
        <f t="shared" si="5"/>
        <v>95.099304205652345</v>
      </c>
      <c r="AE36" s="245">
        <f t="shared" si="6"/>
        <v>34.001780396128538</v>
      </c>
    </row>
    <row r="37" spans="1:31" x14ac:dyDescent="0.2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444</v>
      </c>
      <c r="E37" s="164" t="s">
        <v>255</v>
      </c>
      <c r="F37" s="164" t="s">
        <v>134</v>
      </c>
      <c r="G37" s="164" t="str">
        <f t="shared" si="2"/>
        <v>Tractor (350-449 hp) 4WD 400</v>
      </c>
      <c r="H37" s="223">
        <v>325000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13928.571428571429</v>
      </c>
      <c r="R37" s="7">
        <f t="shared" si="10"/>
        <v>23.214285714285715</v>
      </c>
      <c r="S37" s="2">
        <f t="shared" si="11"/>
        <v>65000</v>
      </c>
      <c r="T37" s="2">
        <f t="shared" si="12"/>
        <v>18571.428571428572</v>
      </c>
      <c r="U37" s="2">
        <f t="shared" si="13"/>
        <v>195000</v>
      </c>
      <c r="V37" s="6">
        <f t="shared" si="14"/>
        <v>17550</v>
      </c>
      <c r="W37" s="6">
        <f t="shared" si="15"/>
        <v>4680</v>
      </c>
      <c r="X37" s="6">
        <f t="shared" si="16"/>
        <v>40801.428571428572</v>
      </c>
      <c r="Y37" s="5">
        <f t="shared" si="17"/>
        <v>68.00238095238096</v>
      </c>
      <c r="Z37" s="244">
        <f t="shared" si="20"/>
        <v>76196.909082415179</v>
      </c>
      <c r="AA37" s="244">
        <f t="shared" si="4"/>
        <v>17771.649351256059</v>
      </c>
      <c r="AB37" s="244">
        <f t="shared" si="0"/>
        <v>36107.721817417361</v>
      </c>
      <c r="AC37" s="244">
        <f t="shared" si="1"/>
        <v>9628.7258179779637</v>
      </c>
      <c r="AD37" s="244">
        <f t="shared" si="5"/>
        <v>105.84682831108563</v>
      </c>
      <c r="AE37" s="245">
        <f t="shared" si="6"/>
        <v>37.84444735870467</v>
      </c>
    </row>
    <row r="38" spans="1:31" x14ac:dyDescent="0.2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444</v>
      </c>
      <c r="E38" s="164" t="s">
        <v>255</v>
      </c>
      <c r="F38" s="164" t="s">
        <v>133</v>
      </c>
      <c r="G38" s="164" t="str">
        <f t="shared" si="2"/>
        <v>Tractor (350-449 hp) Track 400</v>
      </c>
      <c r="H38" s="223">
        <v>351000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15042.857142857143</v>
      </c>
      <c r="R38" s="7">
        <f t="shared" si="10"/>
        <v>25.071428571428573</v>
      </c>
      <c r="S38" s="2">
        <f t="shared" si="11"/>
        <v>70200</v>
      </c>
      <c r="T38" s="2">
        <f t="shared" si="12"/>
        <v>20057.142857142859</v>
      </c>
      <c r="U38" s="2">
        <f t="shared" si="13"/>
        <v>210600</v>
      </c>
      <c r="V38" s="6">
        <f t="shared" si="14"/>
        <v>18954</v>
      </c>
      <c r="W38" s="6">
        <f t="shared" si="15"/>
        <v>5054.4000000000005</v>
      </c>
      <c r="X38" s="6">
        <f t="shared" si="16"/>
        <v>44065.542857142857</v>
      </c>
      <c r="Y38" s="5">
        <f t="shared" si="17"/>
        <v>73.442571428571426</v>
      </c>
      <c r="Z38" s="244">
        <f t="shared" si="20"/>
        <v>82292.661809008394</v>
      </c>
      <c r="AA38" s="244">
        <f t="shared" si="4"/>
        <v>19193.381299356544</v>
      </c>
      <c r="AB38" s="244">
        <f t="shared" si="0"/>
        <v>38996.339562810754</v>
      </c>
      <c r="AC38" s="244">
        <f t="shared" si="1"/>
        <v>10399.023883416201</v>
      </c>
      <c r="AD38" s="244">
        <f t="shared" si="5"/>
        <v>114.31457457597251</v>
      </c>
      <c r="AE38" s="245">
        <f t="shared" si="6"/>
        <v>40.872003147401088</v>
      </c>
    </row>
    <row r="39" spans="1:31" x14ac:dyDescent="0.2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444</v>
      </c>
      <c r="E39" s="164" t="s">
        <v>256</v>
      </c>
      <c r="F39" s="164" t="s">
        <v>132</v>
      </c>
      <c r="G39" s="164" t="str">
        <f t="shared" si="2"/>
        <v>Tractor (450-550 hp) 4WD 500</v>
      </c>
      <c r="H39" s="223">
        <v>359000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15385.714285714286</v>
      </c>
      <c r="R39" s="7">
        <f t="shared" si="10"/>
        <v>25.642857142857142</v>
      </c>
      <c r="S39" s="2">
        <f t="shared" si="11"/>
        <v>71800</v>
      </c>
      <c r="T39" s="2">
        <f t="shared" si="12"/>
        <v>20514.285714285714</v>
      </c>
      <c r="U39" s="2">
        <f t="shared" si="13"/>
        <v>215400</v>
      </c>
      <c r="V39" s="6">
        <f t="shared" si="14"/>
        <v>19386</v>
      </c>
      <c r="W39" s="6">
        <f t="shared" si="15"/>
        <v>5169.6000000000004</v>
      </c>
      <c r="X39" s="6">
        <f t="shared" si="16"/>
        <v>45069.885714285709</v>
      </c>
      <c r="Y39" s="5">
        <f t="shared" si="17"/>
        <v>75.116476190476178</v>
      </c>
      <c r="Z39" s="244">
        <f t="shared" si="20"/>
        <v>84168.27803257553</v>
      </c>
      <c r="AA39" s="244">
        <f t="shared" si="4"/>
        <v>19630.837283387464</v>
      </c>
      <c r="AB39" s="244">
        <f t="shared" si="0"/>
        <v>39885.145022931792</v>
      </c>
      <c r="AC39" s="244">
        <f t="shared" si="1"/>
        <v>10636.038672781813</v>
      </c>
      <c r="AD39" s="244">
        <f t="shared" si="5"/>
        <v>116.92003496516845</v>
      </c>
      <c r="AE39" s="245">
        <f t="shared" si="6"/>
        <v>41.803558774692277</v>
      </c>
    </row>
    <row r="40" spans="1:31" x14ac:dyDescent="0.2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444</v>
      </c>
      <c r="E40" s="164" t="s">
        <v>256</v>
      </c>
      <c r="F40" s="164" t="s">
        <v>131</v>
      </c>
      <c r="G40" s="164" t="str">
        <f t="shared" si="2"/>
        <v>Tractor (450-550 hp) Track 500</v>
      </c>
      <c r="H40" s="223">
        <v>400000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17142.857142857141</v>
      </c>
      <c r="R40" s="7">
        <f t="shared" si="10"/>
        <v>28.571428571428569</v>
      </c>
      <c r="S40" s="2">
        <f t="shared" si="11"/>
        <v>80000</v>
      </c>
      <c r="T40" s="2">
        <f t="shared" si="12"/>
        <v>22857.142857142859</v>
      </c>
      <c r="U40" s="2">
        <f t="shared" si="13"/>
        <v>240000</v>
      </c>
      <c r="V40" s="6">
        <f t="shared" si="14"/>
        <v>21600</v>
      </c>
      <c r="W40" s="6">
        <f t="shared" si="15"/>
        <v>5760</v>
      </c>
      <c r="X40" s="6">
        <f t="shared" si="16"/>
        <v>50217.142857142855</v>
      </c>
      <c r="Y40" s="5">
        <f t="shared" si="17"/>
        <v>83.695238095238096</v>
      </c>
      <c r="Z40" s="244">
        <f t="shared" si="20"/>
        <v>93780.811178357137</v>
      </c>
      <c r="AA40" s="244">
        <f t="shared" si="4"/>
        <v>21872.79920154592</v>
      </c>
      <c r="AB40" s="244">
        <f t="shared" si="0"/>
        <v>44440.273006052135</v>
      </c>
      <c r="AC40" s="244">
        <f t="shared" si="1"/>
        <v>11850.739468280572</v>
      </c>
      <c r="AD40" s="244">
        <f t="shared" si="5"/>
        <v>130.27301945979772</v>
      </c>
      <c r="AE40" s="245">
        <f t="shared" si="6"/>
        <v>46.577781364559627</v>
      </c>
    </row>
    <row r="41" spans="1:31" x14ac:dyDescent="0.2">
      <c r="A41" s="1">
        <v>68</v>
      </c>
      <c r="B41" s="1" t="str">
        <f t="shared" si="7"/>
        <v>0.38, Utility Vehicle 500 CC</v>
      </c>
      <c r="C41" s="168">
        <v>0.38</v>
      </c>
      <c r="D41" s="164" t="s">
        <v>444</v>
      </c>
      <c r="E41" s="164" t="s">
        <v>210</v>
      </c>
      <c r="F41" s="164" t="s">
        <v>130</v>
      </c>
      <c r="G41" s="164" t="str">
        <f t="shared" si="2"/>
        <v>Utility Vehicle 500 CC</v>
      </c>
      <c r="H41" s="223">
        <v>6500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44">
        <f>((0.786-0.063*(L41^0.5)-0.0033*(M41^0.5))^2)*H41</f>
        <v>1648.5270371999154</v>
      </c>
      <c r="AA41" s="244">
        <f t="shared" si="4"/>
        <v>346.53378305714887</v>
      </c>
      <c r="AB41" s="244">
        <f t="shared" si="0"/>
        <v>733.36743334799235</v>
      </c>
      <c r="AC41" s="244">
        <f t="shared" si="1"/>
        <v>195.56464889279798</v>
      </c>
      <c r="AD41" s="244">
        <f t="shared" si="5"/>
        <v>6.3773293264896962</v>
      </c>
      <c r="AE41" s="245">
        <f t="shared" si="6"/>
        <v>2.3440793264896964</v>
      </c>
    </row>
    <row r="42" spans="1:31" x14ac:dyDescent="0.2">
      <c r="A42" s="1">
        <v>66</v>
      </c>
      <c r="B42" s="1" t="str">
        <f t="shared" si="7"/>
        <v>0.39, Utility Vehicle 600 CC</v>
      </c>
      <c r="C42" s="168">
        <v>0.39</v>
      </c>
      <c r="D42" s="164" t="s">
        <v>444</v>
      </c>
      <c r="E42" s="164" t="s">
        <v>210</v>
      </c>
      <c r="F42" s="164" t="s">
        <v>129</v>
      </c>
      <c r="G42" s="164" t="str">
        <f t="shared" si="2"/>
        <v>Utility Vehicle 600 CC</v>
      </c>
      <c r="H42" s="223">
        <v>9700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173.21428571428572</v>
      </c>
      <c r="R42" s="7">
        <f t="shared" si="10"/>
        <v>0.8660714285714286</v>
      </c>
      <c r="S42" s="2">
        <f t="shared" si="11"/>
        <v>2910</v>
      </c>
      <c r="T42" s="2">
        <f t="shared" si="12"/>
        <v>485</v>
      </c>
      <c r="U42" s="2">
        <f t="shared" si="13"/>
        <v>6305</v>
      </c>
      <c r="V42" s="6">
        <f t="shared" si="14"/>
        <v>567.44999999999993</v>
      </c>
      <c r="W42" s="6">
        <f t="shared" si="15"/>
        <v>151.32</v>
      </c>
      <c r="X42" s="6">
        <f t="shared" si="16"/>
        <v>1203.7699999999998</v>
      </c>
      <c r="Y42" s="5">
        <f t="shared" si="17"/>
        <v>6.0188499999999987</v>
      </c>
      <c r="Z42" s="244">
        <f t="shared" ref="Z42:Z43" si="21">((0.786-0.063*(L42^0.5)-0.0033*(M42^0.5))^2)*H42</f>
        <v>2460.1095785906427</v>
      </c>
      <c r="AA42" s="244">
        <f t="shared" si="4"/>
        <v>517.13503010066836</v>
      </c>
      <c r="AB42" s="244">
        <f t="shared" si="0"/>
        <v>1094.4098620731579</v>
      </c>
      <c r="AC42" s="244">
        <f t="shared" si="1"/>
        <v>291.84262988617547</v>
      </c>
      <c r="AD42" s="244">
        <f t="shared" si="5"/>
        <v>9.5169376103000083</v>
      </c>
      <c r="AE42" s="245">
        <f t="shared" si="6"/>
        <v>3.4980876103000096</v>
      </c>
    </row>
    <row r="43" spans="1:31" x14ac:dyDescent="0.2">
      <c r="A43" s="1">
        <v>67</v>
      </c>
      <c r="B43" s="1" t="str">
        <f t="shared" si="7"/>
        <v>0.4, Utility Vehicle 800 CC</v>
      </c>
      <c r="C43" s="168">
        <v>0.4</v>
      </c>
      <c r="D43" s="164" t="s">
        <v>444</v>
      </c>
      <c r="E43" s="164" t="s">
        <v>210</v>
      </c>
      <c r="F43" s="164" t="s">
        <v>128</v>
      </c>
      <c r="G43" s="164" t="str">
        <f t="shared" si="2"/>
        <v>Utility Vehicle 800 CC</v>
      </c>
      <c r="H43" s="223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4">
        <f t="shared" si="21"/>
        <v>3094.1584390521489</v>
      </c>
      <c r="AA43" s="244">
        <f t="shared" si="4"/>
        <v>650.41725435341789</v>
      </c>
      <c r="AB43" s="244">
        <f t="shared" si="0"/>
        <v>1376.4742595146934</v>
      </c>
      <c r="AC43" s="244">
        <f t="shared" si="1"/>
        <v>367.05980253725158</v>
      </c>
      <c r="AD43" s="244">
        <f t="shared" si="5"/>
        <v>11.969756582026815</v>
      </c>
      <c r="AE43" s="245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23" bestFit="1" customWidth="1"/>
    <col min="2" max="2" width="33.83203125" style="223" bestFit="1" customWidth="1"/>
    <col min="3" max="3" width="3.5" style="164" bestFit="1" customWidth="1"/>
    <col min="4" max="4" width="2" style="164" bestFit="1" customWidth="1"/>
    <col min="5" max="5" width="12.5" style="164" bestFit="1" customWidth="1"/>
    <col min="6" max="6" width="7" style="164" bestFit="1" customWidth="1"/>
    <col min="7" max="7" width="18.5" style="164" bestFit="1" customWidth="1"/>
    <col min="8" max="8" width="7.1640625" style="223" bestFit="1" customWidth="1"/>
    <col min="9" max="9" width="6.5" style="28" bestFit="1" customWidth="1"/>
    <col min="10" max="11" width="5.5" style="223" bestFit="1" customWidth="1"/>
    <col min="12" max="12" width="3" style="223" bestFit="1" customWidth="1"/>
    <col min="13" max="13" width="7.5" style="223" bestFit="1" customWidth="1"/>
    <col min="14" max="14" width="5.1640625" style="223" bestFit="1" customWidth="1"/>
    <col min="15" max="15" width="5.6640625" style="223" bestFit="1" customWidth="1"/>
    <col min="16" max="16" width="5.33203125" style="223" bestFit="1" customWidth="1"/>
    <col min="17" max="18" width="5.5" style="223" bestFit="1" customWidth="1"/>
    <col min="19" max="20" width="5.33203125" style="223" bestFit="1" customWidth="1"/>
    <col min="21" max="22" width="4.5" style="223" bestFit="1" customWidth="1"/>
    <col min="23" max="23" width="9.33203125" style="223" bestFit="1" customWidth="1"/>
    <col min="24" max="24" width="8.5" style="223" bestFit="1" customWidth="1"/>
    <col min="25" max="25" width="9" style="223" bestFit="1" customWidth="1"/>
    <col min="26" max="26" width="7.6640625" style="5" bestFit="1" customWidth="1"/>
    <col min="27" max="27" width="10" style="223" bestFit="1" customWidth="1"/>
    <col min="28" max="28" width="9" style="223" bestFit="1" customWidth="1"/>
    <col min="29" max="29" width="10" style="223" bestFit="1" customWidth="1"/>
    <col min="30" max="30" width="9" style="223" bestFit="1" customWidth="1"/>
    <col min="31" max="31" width="8.83203125" style="223" bestFit="1" customWidth="1"/>
    <col min="32" max="32" width="9" style="223" bestFit="1" customWidth="1"/>
    <col min="33" max="33" width="8.6640625" style="5" bestFit="1" customWidth="1"/>
    <col min="34" max="16384" width="8.83203125" style="223"/>
  </cols>
  <sheetData>
    <row r="1" spans="1:36" x14ac:dyDescent="0.2">
      <c r="A1" s="278" t="s">
        <v>449</v>
      </c>
      <c r="B1" s="278"/>
      <c r="C1" s="164">
        <v>2</v>
      </c>
      <c r="D1" s="164">
        <v>3</v>
      </c>
      <c r="E1" s="164">
        <v>4</v>
      </c>
      <c r="F1" s="164">
        <v>5</v>
      </c>
      <c r="G1" s="223">
        <v>6</v>
      </c>
      <c r="H1" s="223">
        <v>7</v>
      </c>
      <c r="I1" s="30">
        <v>8</v>
      </c>
      <c r="J1" s="223">
        <v>9</v>
      </c>
      <c r="K1" s="223">
        <v>10</v>
      </c>
      <c r="L1" s="223">
        <v>11</v>
      </c>
      <c r="M1" s="223">
        <v>12</v>
      </c>
      <c r="N1" s="223">
        <v>13</v>
      </c>
      <c r="O1" s="223">
        <v>14</v>
      </c>
      <c r="P1" s="223">
        <v>15</v>
      </c>
      <c r="Q1" s="223">
        <v>16</v>
      </c>
      <c r="R1" s="223">
        <v>17</v>
      </c>
      <c r="S1" s="223">
        <v>18</v>
      </c>
      <c r="T1" s="223">
        <v>19</v>
      </c>
      <c r="U1" s="223">
        <v>20</v>
      </c>
      <c r="V1" s="223">
        <v>21</v>
      </c>
      <c r="W1" s="223">
        <v>22</v>
      </c>
      <c r="X1" s="223">
        <v>23</v>
      </c>
      <c r="Y1" s="223">
        <v>24</v>
      </c>
      <c r="Z1" s="5">
        <v>25</v>
      </c>
      <c r="AA1" s="223">
        <v>26</v>
      </c>
      <c r="AB1" s="223">
        <v>27</v>
      </c>
      <c r="AC1" s="223">
        <v>28</v>
      </c>
      <c r="AD1" s="223">
        <v>29</v>
      </c>
      <c r="AE1" s="223">
        <v>30</v>
      </c>
      <c r="AF1" s="223">
        <v>31</v>
      </c>
      <c r="AG1" s="5">
        <v>32</v>
      </c>
    </row>
    <row r="2" spans="1:36" x14ac:dyDescent="0.2">
      <c r="B2" s="39"/>
      <c r="C2" s="198"/>
      <c r="D2" s="198"/>
      <c r="E2" s="170"/>
      <c r="S2" s="276" t="s">
        <v>125</v>
      </c>
      <c r="T2" s="276"/>
      <c r="U2" s="276"/>
      <c r="V2" s="276"/>
      <c r="W2" s="276"/>
      <c r="X2" s="276"/>
      <c r="Y2" s="277" t="s">
        <v>124</v>
      </c>
      <c r="Z2" s="277"/>
    </row>
    <row r="3" spans="1:36" s="15" customFormat="1" ht="10.25" customHeight="1" x14ac:dyDescent="0.15">
      <c r="A3" s="26" t="s">
        <v>443</v>
      </c>
      <c r="B3" s="26" t="s">
        <v>122</v>
      </c>
      <c r="C3" s="166" t="s">
        <v>123</v>
      </c>
      <c r="D3" s="166" t="s">
        <v>445</v>
      </c>
      <c r="E3" s="167" t="s">
        <v>121</v>
      </c>
      <c r="F3" s="167" t="s">
        <v>120</v>
      </c>
      <c r="G3" s="167" t="s">
        <v>446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2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4" t="s">
        <v>95</v>
      </c>
      <c r="AJ3" s="16"/>
    </row>
    <row r="4" spans="1:36" x14ac:dyDescent="0.2">
      <c r="A4" s="223">
        <v>92</v>
      </c>
      <c r="B4" s="223" t="str">
        <f t="shared" ref="B4:B24" si="0">CONCATENATE(C4,D4,E4,F4)</f>
        <v>0.04, Cotton Picker 4R-36 (255)</v>
      </c>
      <c r="C4" s="164">
        <v>0.04</v>
      </c>
      <c r="D4" s="164" t="s">
        <v>444</v>
      </c>
      <c r="E4" s="185" t="s">
        <v>211</v>
      </c>
      <c r="F4" s="185" t="s">
        <v>223</v>
      </c>
      <c r="G4" s="164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24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3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5">
        <f t="shared" ref="AG4:AG24" si="14">AF4/Q4</f>
        <v>216.54400000000001</v>
      </c>
    </row>
    <row r="5" spans="1:36" x14ac:dyDescent="0.2">
      <c r="A5" s="223">
        <v>45</v>
      </c>
      <c r="B5" s="223" t="str">
        <f t="shared" si="0"/>
        <v>0.05, Cotton Picker 4R-36 (350)</v>
      </c>
      <c r="C5" s="164">
        <v>0.05</v>
      </c>
      <c r="D5" s="164" t="s">
        <v>444</v>
      </c>
      <c r="E5" s="185" t="s">
        <v>211</v>
      </c>
      <c r="F5" s="185" t="s">
        <v>224</v>
      </c>
      <c r="G5" s="164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4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3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5">
        <f t="shared" si="14"/>
        <v>283.608</v>
      </c>
    </row>
    <row r="6" spans="1:36" x14ac:dyDescent="0.2">
      <c r="A6" s="223">
        <v>51</v>
      </c>
      <c r="B6" s="223" t="str">
        <f t="shared" si="0"/>
        <v>0.09, Cotton Picker 6R-36 (355)</v>
      </c>
      <c r="C6" s="164">
        <v>0.09</v>
      </c>
      <c r="D6" s="164" t="s">
        <v>444</v>
      </c>
      <c r="E6" s="185" t="s">
        <v>211</v>
      </c>
      <c r="F6" s="185" t="s">
        <v>227</v>
      </c>
      <c r="G6" s="164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24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3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5">
        <f t="shared" si="14"/>
        <v>375.72</v>
      </c>
    </row>
    <row r="7" spans="1:36" x14ac:dyDescent="0.2">
      <c r="A7" s="223">
        <v>102</v>
      </c>
      <c r="B7" s="223" t="str">
        <f t="shared" si="0"/>
        <v>0.1, Cotton Picker/Module 4R-36 (365)</v>
      </c>
      <c r="C7" s="164">
        <v>0.1</v>
      </c>
      <c r="D7" s="164" t="s">
        <v>444</v>
      </c>
      <c r="E7" s="185" t="s">
        <v>212</v>
      </c>
      <c r="F7" s="185" t="s">
        <v>228</v>
      </c>
      <c r="G7" s="164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4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3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5">
        <f t="shared" si="14"/>
        <v>433.08800000000002</v>
      </c>
    </row>
    <row r="8" spans="1:36" x14ac:dyDescent="0.2">
      <c r="A8" s="223">
        <v>55</v>
      </c>
      <c r="B8" s="223" t="str">
        <f t="shared" si="0"/>
        <v>0.13, Cotton Picker/Module 6R-36 (365)</v>
      </c>
      <c r="C8" s="164">
        <v>0.13</v>
      </c>
      <c r="D8" s="164" t="s">
        <v>444</v>
      </c>
      <c r="E8" s="185" t="s">
        <v>212</v>
      </c>
      <c r="F8" s="185" t="s">
        <v>229</v>
      </c>
      <c r="G8" s="164" t="str">
        <f t="shared" si="1"/>
        <v>Cotton Picker/Module 6R-36 (365)</v>
      </c>
      <c r="H8" s="29">
        <v>650000</v>
      </c>
      <c r="I8" s="28">
        <v>18.786999999999999</v>
      </c>
      <c r="J8" s="32">
        <v>18</v>
      </c>
      <c r="K8" s="31">
        <v>3.6</v>
      </c>
      <c r="L8" s="30">
        <v>70</v>
      </c>
      <c r="M8" s="224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19859.581802524208</v>
      </c>
      <c r="X8" s="27">
        <f t="shared" si="5"/>
        <v>99.297909012621034</v>
      </c>
      <c r="Y8" s="8">
        <f t="shared" si="6"/>
        <v>20312.5</v>
      </c>
      <c r="Z8" s="193">
        <f t="shared" si="7"/>
        <v>101.5625</v>
      </c>
      <c r="AA8" s="2">
        <f t="shared" si="8"/>
        <v>195000</v>
      </c>
      <c r="AB8" s="2">
        <f t="shared" si="9"/>
        <v>56875</v>
      </c>
      <c r="AC8" s="2">
        <f t="shared" si="10"/>
        <v>422500</v>
      </c>
      <c r="AD8" s="2">
        <f t="shared" si="11"/>
        <v>38025</v>
      </c>
      <c r="AE8" s="2">
        <f t="shared" si="12"/>
        <v>10140</v>
      </c>
      <c r="AF8" s="2">
        <f t="shared" si="13"/>
        <v>105040</v>
      </c>
      <c r="AG8" s="195">
        <f t="shared" si="14"/>
        <v>525.20000000000005</v>
      </c>
    </row>
    <row r="9" spans="1:36" x14ac:dyDescent="0.2">
      <c r="A9" s="223">
        <v>84</v>
      </c>
      <c r="B9" s="223" t="str">
        <f t="shared" si="0"/>
        <v>0.14, Cotton Picker/Module 6R-36 (500)</v>
      </c>
      <c r="C9" s="164">
        <v>0.14000000000000001</v>
      </c>
      <c r="D9" s="164" t="s">
        <v>444</v>
      </c>
      <c r="E9" s="185" t="s">
        <v>212</v>
      </c>
      <c r="F9" s="185" t="s">
        <v>230</v>
      </c>
      <c r="G9" s="164" t="str">
        <f t="shared" si="1"/>
        <v>Cotton Picker/Module 6R-36 (500)</v>
      </c>
      <c r="H9" s="29">
        <v>745000</v>
      </c>
      <c r="I9" s="28">
        <v>25.736000000000001</v>
      </c>
      <c r="J9" s="32">
        <v>18</v>
      </c>
      <c r="K9" s="31">
        <v>3.6</v>
      </c>
      <c r="L9" s="30">
        <v>70</v>
      </c>
      <c r="M9" s="224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22762.136065970055</v>
      </c>
      <c r="X9" s="27">
        <f t="shared" si="5"/>
        <v>113.81068032985027</v>
      </c>
      <c r="Y9" s="8">
        <f t="shared" si="6"/>
        <v>23281.25</v>
      </c>
      <c r="Z9" s="193">
        <f t="shared" si="7"/>
        <v>116.40625</v>
      </c>
      <c r="AA9" s="2">
        <f t="shared" si="8"/>
        <v>223500</v>
      </c>
      <c r="AB9" s="2">
        <f t="shared" si="9"/>
        <v>65187.5</v>
      </c>
      <c r="AC9" s="2">
        <f t="shared" si="10"/>
        <v>484250</v>
      </c>
      <c r="AD9" s="2">
        <f t="shared" si="11"/>
        <v>43582.5</v>
      </c>
      <c r="AE9" s="2">
        <f t="shared" si="12"/>
        <v>11622</v>
      </c>
      <c r="AF9" s="2">
        <f t="shared" si="13"/>
        <v>120392</v>
      </c>
      <c r="AG9" s="195">
        <f t="shared" si="14"/>
        <v>601.96</v>
      </c>
    </row>
    <row r="10" spans="1:36" x14ac:dyDescent="0.2">
      <c r="A10" s="223">
        <v>107</v>
      </c>
      <c r="B10" s="223" t="str">
        <f t="shared" si="0"/>
        <v xml:space="preserve">0.15, Backhoe 2WD Cab </v>
      </c>
      <c r="C10" s="164">
        <v>0.15</v>
      </c>
      <c r="D10" s="164" t="s">
        <v>444</v>
      </c>
      <c r="E10" s="185" t="s">
        <v>459</v>
      </c>
      <c r="F10" s="185" t="s">
        <v>458</v>
      </c>
      <c r="G10" s="164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24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7">
        <f t="shared" si="5"/>
        <v>5.6196667849149566</v>
      </c>
      <c r="Y10" s="8">
        <f t="shared" si="6"/>
        <v>860</v>
      </c>
      <c r="Z10" s="193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5">
        <f>AF10/Q10</f>
        <v>69.239555555555569</v>
      </c>
    </row>
    <row r="11" spans="1:36" x14ac:dyDescent="0.2">
      <c r="A11" s="223">
        <v>22</v>
      </c>
      <c r="B11" s="223" t="str">
        <f t="shared" si="0"/>
        <v>0.16, Dry Applicator SP 70' 300 cu ft</v>
      </c>
      <c r="C11" s="164">
        <v>0.16</v>
      </c>
      <c r="D11" s="164" t="s">
        <v>444</v>
      </c>
      <c r="E11" s="185" t="s">
        <v>213</v>
      </c>
      <c r="F11" s="185" t="s">
        <v>231</v>
      </c>
      <c r="G11" s="164" t="str">
        <f t="shared" si="1"/>
        <v>Dry Applicator SP 70' 300 cu ft</v>
      </c>
      <c r="H11" s="29">
        <v>312000</v>
      </c>
      <c r="I11" s="28">
        <v>16.984999999999999</v>
      </c>
      <c r="J11" s="32">
        <v>70</v>
      </c>
      <c r="K11" s="31">
        <v>12</v>
      </c>
      <c r="L11" s="30">
        <v>65</v>
      </c>
      <c r="M11" s="224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28701.847159054902</v>
      </c>
      <c r="X11" s="27">
        <f t="shared" si="5"/>
        <v>82.005277597299724</v>
      </c>
      <c r="Y11" s="8">
        <f t="shared" si="6"/>
        <v>5850</v>
      </c>
      <c r="Z11" s="193">
        <f t="shared" si="7"/>
        <v>16.714285714285715</v>
      </c>
      <c r="AA11" s="2">
        <f t="shared" si="8"/>
        <v>93600</v>
      </c>
      <c r="AB11" s="2">
        <f t="shared" si="9"/>
        <v>27300</v>
      </c>
      <c r="AC11" s="2">
        <f t="shared" si="10"/>
        <v>202800</v>
      </c>
      <c r="AD11" s="2">
        <f t="shared" si="11"/>
        <v>18252</v>
      </c>
      <c r="AE11" s="2">
        <f t="shared" si="12"/>
        <v>4867.2</v>
      </c>
      <c r="AF11" s="2">
        <f t="shared" si="13"/>
        <v>50419.199999999997</v>
      </c>
      <c r="AG11" s="195">
        <f t="shared" si="14"/>
        <v>144.05485714285714</v>
      </c>
    </row>
    <row r="12" spans="1:36" x14ac:dyDescent="0.2">
      <c r="A12" s="223">
        <v>85</v>
      </c>
      <c r="B12" s="223" t="str">
        <f t="shared" si="0"/>
        <v>0.17, Sprayer  110 Gal 30' 50 hp</v>
      </c>
      <c r="C12" s="164">
        <v>0.17</v>
      </c>
      <c r="D12" s="164" t="s">
        <v>444</v>
      </c>
      <c r="E12" s="185" t="s">
        <v>214</v>
      </c>
      <c r="F12" s="185" t="s">
        <v>232</v>
      </c>
      <c r="G12" s="164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24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3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5">
        <f t="shared" si="14"/>
        <v>23.085714285714285</v>
      </c>
    </row>
    <row r="13" spans="1:36" x14ac:dyDescent="0.2">
      <c r="A13" s="13">
        <v>72</v>
      </c>
      <c r="B13" s="223" t="str">
        <f t="shared" si="0"/>
        <v>0.18, Sprayer  300-450 gal 60' 125 hp</v>
      </c>
      <c r="C13" s="164">
        <v>0.18</v>
      </c>
      <c r="D13" s="164" t="s">
        <v>444</v>
      </c>
      <c r="E13" s="186" t="s">
        <v>215</v>
      </c>
      <c r="F13" s="186" t="s">
        <v>233</v>
      </c>
      <c r="G13" s="164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3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6">
        <f t="shared" si="14"/>
        <v>54.020571428571429</v>
      </c>
    </row>
    <row r="14" spans="1:36" x14ac:dyDescent="0.2">
      <c r="A14" s="223">
        <v>99</v>
      </c>
      <c r="B14" s="223" t="str">
        <f t="shared" si="0"/>
        <v>0.19, Sprayer  300-450 gal 80' 125 hp</v>
      </c>
      <c r="C14" s="164">
        <v>0.19</v>
      </c>
      <c r="D14" s="164" t="s">
        <v>444</v>
      </c>
      <c r="E14" s="185" t="s">
        <v>215</v>
      </c>
      <c r="F14" s="185" t="s">
        <v>234</v>
      </c>
      <c r="G14" s="164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4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3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5">
        <f t="shared" si="14"/>
        <v>55.405714285714289</v>
      </c>
    </row>
    <row r="15" spans="1:36" x14ac:dyDescent="0.2">
      <c r="A15" s="223">
        <v>48</v>
      </c>
      <c r="B15" s="223" t="str">
        <f t="shared" si="0"/>
        <v>0.2, Sprayer  600-750 gal 60' 175 hp</v>
      </c>
      <c r="C15" s="164">
        <v>0.2</v>
      </c>
      <c r="D15" s="164" t="s">
        <v>444</v>
      </c>
      <c r="E15" s="185" t="s">
        <v>216</v>
      </c>
      <c r="F15" s="185" t="s">
        <v>235</v>
      </c>
      <c r="G15" s="164" t="str">
        <f t="shared" si="1"/>
        <v>Sprayer  600-750 gal 60' 175 hp</v>
      </c>
      <c r="H15" s="251">
        <v>193000</v>
      </c>
      <c r="I15" s="28">
        <v>9</v>
      </c>
      <c r="J15" s="32">
        <v>60</v>
      </c>
      <c r="K15" s="31">
        <v>12</v>
      </c>
      <c r="L15" s="30">
        <v>65</v>
      </c>
      <c r="M15" s="224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3636.9757425416874</v>
      </c>
      <c r="X15" s="27">
        <f t="shared" si="5"/>
        <v>10.391359264404821</v>
      </c>
      <c r="Y15" s="8">
        <f t="shared" si="6"/>
        <v>3618.75</v>
      </c>
      <c r="Z15" s="193">
        <f t="shared" si="7"/>
        <v>10.339285714285714</v>
      </c>
      <c r="AA15" s="2">
        <f t="shared" si="8"/>
        <v>57900</v>
      </c>
      <c r="AB15" s="2">
        <f t="shared" si="9"/>
        <v>16887.5</v>
      </c>
      <c r="AC15" s="2">
        <f t="shared" si="10"/>
        <v>125450</v>
      </c>
      <c r="AD15" s="2">
        <f t="shared" si="11"/>
        <v>11290.5</v>
      </c>
      <c r="AE15" s="2">
        <f t="shared" si="12"/>
        <v>3010.8</v>
      </c>
      <c r="AF15" s="2">
        <f t="shared" si="13"/>
        <v>31188.799999999999</v>
      </c>
      <c r="AG15" s="195">
        <f t="shared" si="14"/>
        <v>89.110857142857142</v>
      </c>
    </row>
    <row r="16" spans="1:36" x14ac:dyDescent="0.2">
      <c r="A16" s="223">
        <v>104</v>
      </c>
      <c r="B16" s="223" t="str">
        <f t="shared" si="0"/>
        <v>0.21, Sprayer  600-825 gal 80' 175 hp</v>
      </c>
      <c r="C16" s="164">
        <v>0.21</v>
      </c>
      <c r="D16" s="164" t="s">
        <v>444</v>
      </c>
      <c r="E16" s="185" t="s">
        <v>217</v>
      </c>
      <c r="F16" s="185" t="s">
        <v>236</v>
      </c>
      <c r="G16" s="164" t="str">
        <f t="shared" si="1"/>
        <v>Sprayer  600-825 gal 80' 175 hp</v>
      </c>
      <c r="H16" s="251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24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93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95">
        <f t="shared" si="14"/>
        <v>93.266285714285715</v>
      </c>
    </row>
    <row r="17" spans="1:33" x14ac:dyDescent="0.2">
      <c r="A17" s="223">
        <v>31</v>
      </c>
      <c r="B17" s="223" t="str">
        <f t="shared" si="0"/>
        <v>0.22, Sprayer  600-825 gal 90' 250 hp</v>
      </c>
      <c r="C17" s="164">
        <v>0.22</v>
      </c>
      <c r="D17" s="164" t="s">
        <v>444</v>
      </c>
      <c r="E17" s="185" t="s">
        <v>217</v>
      </c>
      <c r="F17" s="185" t="s">
        <v>237</v>
      </c>
      <c r="G17" s="164" t="str">
        <f t="shared" si="1"/>
        <v>Sprayer  600-825 gal 90' 250 hp</v>
      </c>
      <c r="H17" s="251">
        <v>273000</v>
      </c>
      <c r="I17" s="28">
        <v>12.739000000000001</v>
      </c>
      <c r="J17" s="32">
        <v>90</v>
      </c>
      <c r="K17" s="31">
        <v>12</v>
      </c>
      <c r="L17" s="30">
        <v>65</v>
      </c>
      <c r="M17" s="224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5144.5304544760656</v>
      </c>
      <c r="X17" s="27">
        <f t="shared" si="5"/>
        <v>14.698658441360188</v>
      </c>
      <c r="Y17" s="8">
        <f t="shared" si="6"/>
        <v>5118.75</v>
      </c>
      <c r="Z17" s="193">
        <f t="shared" si="7"/>
        <v>14.625</v>
      </c>
      <c r="AA17" s="2">
        <f t="shared" si="8"/>
        <v>81900</v>
      </c>
      <c r="AB17" s="2">
        <f t="shared" si="9"/>
        <v>23887.5</v>
      </c>
      <c r="AC17" s="2">
        <f t="shared" si="10"/>
        <v>177450</v>
      </c>
      <c r="AD17" s="2">
        <f t="shared" si="11"/>
        <v>15970.5</v>
      </c>
      <c r="AE17" s="2">
        <f t="shared" si="12"/>
        <v>4258.8</v>
      </c>
      <c r="AF17" s="2">
        <f t="shared" si="13"/>
        <v>44116.800000000003</v>
      </c>
      <c r="AG17" s="195">
        <f t="shared" si="14"/>
        <v>126.048</v>
      </c>
    </row>
    <row r="18" spans="1:33" x14ac:dyDescent="0.2">
      <c r="A18" s="223">
        <v>93</v>
      </c>
      <c r="B18" s="223" t="str">
        <f t="shared" si="0"/>
        <v>0.23, Sprayer  800 gal 80' 250 hp</v>
      </c>
      <c r="C18" s="164">
        <v>0.23</v>
      </c>
      <c r="D18" s="164" t="s">
        <v>444</v>
      </c>
      <c r="E18" s="185" t="s">
        <v>218</v>
      </c>
      <c r="F18" s="185" t="s">
        <v>238</v>
      </c>
      <c r="G18" s="164" t="str">
        <f t="shared" si="1"/>
        <v>Sprayer  800 gal 80' 250 hp</v>
      </c>
      <c r="H18" s="251">
        <v>261000</v>
      </c>
      <c r="I18" s="28">
        <v>12.8681</v>
      </c>
      <c r="J18" s="32">
        <v>80</v>
      </c>
      <c r="K18" s="31">
        <v>12</v>
      </c>
      <c r="L18" s="30">
        <v>65</v>
      </c>
      <c r="M18" s="224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4918.397247685909</v>
      </c>
      <c r="X18" s="27">
        <f t="shared" si="5"/>
        <v>14.052563564816882</v>
      </c>
      <c r="Y18" s="8">
        <f t="shared" si="6"/>
        <v>4893.75</v>
      </c>
      <c r="Z18" s="193">
        <f t="shared" si="7"/>
        <v>13.982142857142858</v>
      </c>
      <c r="AA18" s="2">
        <f t="shared" si="8"/>
        <v>78300</v>
      </c>
      <c r="AB18" s="2">
        <f t="shared" si="9"/>
        <v>22837.5</v>
      </c>
      <c r="AC18" s="2">
        <f t="shared" si="10"/>
        <v>169650</v>
      </c>
      <c r="AD18" s="2">
        <f t="shared" si="11"/>
        <v>15268.5</v>
      </c>
      <c r="AE18" s="2">
        <f t="shared" si="12"/>
        <v>4071.6</v>
      </c>
      <c r="AF18" s="2">
        <f t="shared" si="13"/>
        <v>42177.599999999999</v>
      </c>
      <c r="AG18" s="195">
        <f t="shared" si="14"/>
        <v>120.50742857142856</v>
      </c>
    </row>
    <row r="19" spans="1:33" x14ac:dyDescent="0.2">
      <c r="A19" s="223">
        <v>56</v>
      </c>
      <c r="B19" s="223" t="str">
        <f t="shared" si="0"/>
        <v>0.24, Sprayer  800 gal 100' 250 hp</v>
      </c>
      <c r="C19" s="164">
        <v>0.24</v>
      </c>
      <c r="D19" s="164" t="s">
        <v>444</v>
      </c>
      <c r="E19" s="185" t="s">
        <v>218</v>
      </c>
      <c r="F19" s="185" t="s">
        <v>239</v>
      </c>
      <c r="G19" s="164" t="str">
        <f t="shared" si="1"/>
        <v>Sprayer  800 gal 100' 250 hp</v>
      </c>
      <c r="H19" s="251">
        <v>250000</v>
      </c>
      <c r="I19" s="28">
        <v>14.154</v>
      </c>
      <c r="J19" s="32">
        <v>100</v>
      </c>
      <c r="K19" s="31">
        <v>12</v>
      </c>
      <c r="L19" s="30">
        <v>65</v>
      </c>
      <c r="M19" s="224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4711.1084747949317</v>
      </c>
      <c r="X19" s="27">
        <f t="shared" si="5"/>
        <v>13.460309927985518</v>
      </c>
      <c r="Y19" s="8">
        <f t="shared" si="6"/>
        <v>4687.5</v>
      </c>
      <c r="Z19" s="193">
        <f t="shared" si="7"/>
        <v>13.392857142857142</v>
      </c>
      <c r="AA19" s="2">
        <f t="shared" si="8"/>
        <v>75000</v>
      </c>
      <c r="AB19" s="2">
        <f t="shared" si="9"/>
        <v>21875</v>
      </c>
      <c r="AC19" s="2">
        <f t="shared" si="10"/>
        <v>162500</v>
      </c>
      <c r="AD19" s="2">
        <f t="shared" si="11"/>
        <v>14625</v>
      </c>
      <c r="AE19" s="2">
        <f t="shared" si="12"/>
        <v>3900</v>
      </c>
      <c r="AF19" s="2">
        <f t="shared" si="13"/>
        <v>40400</v>
      </c>
      <c r="AG19" s="195">
        <f t="shared" si="14"/>
        <v>115.42857142857143</v>
      </c>
    </row>
    <row r="20" spans="1:33" x14ac:dyDescent="0.2">
      <c r="A20" s="223">
        <v>101</v>
      </c>
      <c r="B20" s="223" t="str">
        <f t="shared" si="0"/>
        <v>0.25, Sprayer 1000-1400 gal 90' 275 hp</v>
      </c>
      <c r="C20" s="164">
        <v>0.25</v>
      </c>
      <c r="D20" s="164" t="s">
        <v>444</v>
      </c>
      <c r="E20" s="185" t="s">
        <v>219</v>
      </c>
      <c r="F20" s="185" t="s">
        <v>240</v>
      </c>
      <c r="G20" s="164" t="str">
        <f t="shared" si="1"/>
        <v>Sprayer 1000-1400 gal 90' 275 hp</v>
      </c>
      <c r="H20" s="251">
        <v>294000</v>
      </c>
      <c r="I20" s="28">
        <v>14.154</v>
      </c>
      <c r="J20" s="32">
        <v>90</v>
      </c>
      <c r="K20" s="31">
        <v>12</v>
      </c>
      <c r="L20" s="30">
        <v>65</v>
      </c>
      <c r="M20" s="224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5540.2635663588399</v>
      </c>
      <c r="X20" s="27">
        <f t="shared" si="5"/>
        <v>15.829324475310971</v>
      </c>
      <c r="Y20" s="8">
        <f t="shared" si="6"/>
        <v>5512.5</v>
      </c>
      <c r="Z20" s="193">
        <f t="shared" si="7"/>
        <v>15.75</v>
      </c>
      <c r="AA20" s="2">
        <f t="shared" si="8"/>
        <v>88200</v>
      </c>
      <c r="AB20" s="2">
        <f t="shared" si="9"/>
        <v>25725</v>
      </c>
      <c r="AC20" s="2">
        <f t="shared" si="10"/>
        <v>191100</v>
      </c>
      <c r="AD20" s="2">
        <f t="shared" si="11"/>
        <v>17199</v>
      </c>
      <c r="AE20" s="2">
        <f t="shared" si="12"/>
        <v>4586.4000000000005</v>
      </c>
      <c r="AF20" s="2">
        <f t="shared" si="13"/>
        <v>47510.400000000001</v>
      </c>
      <c r="AG20" s="195">
        <f t="shared" si="14"/>
        <v>135.744</v>
      </c>
    </row>
    <row r="21" spans="1:33" x14ac:dyDescent="0.2">
      <c r="A21" s="223">
        <v>103</v>
      </c>
      <c r="B21" s="223" t="str">
        <f t="shared" si="0"/>
        <v>0.26, Sprayer 1000 gal 100' 300 hp</v>
      </c>
      <c r="C21" s="164">
        <v>0.26</v>
      </c>
      <c r="D21" s="164" t="s">
        <v>444</v>
      </c>
      <c r="E21" s="185" t="s">
        <v>220</v>
      </c>
      <c r="F21" s="185" t="s">
        <v>241</v>
      </c>
      <c r="G21" s="164" t="str">
        <f t="shared" si="1"/>
        <v>Sprayer 1000 gal 100' 300 hp</v>
      </c>
      <c r="H21" s="251">
        <v>308000</v>
      </c>
      <c r="I21" s="28">
        <v>15.441000000000001</v>
      </c>
      <c r="J21" s="32">
        <v>100</v>
      </c>
      <c r="K21" s="31">
        <v>12</v>
      </c>
      <c r="L21" s="30">
        <v>65</v>
      </c>
      <c r="M21" s="224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5804.0856409473563</v>
      </c>
      <c r="X21" s="27">
        <f t="shared" si="5"/>
        <v>16.58310183127816</v>
      </c>
      <c r="Y21" s="8">
        <f t="shared" si="6"/>
        <v>5775</v>
      </c>
      <c r="Z21" s="193">
        <f t="shared" si="7"/>
        <v>16.5</v>
      </c>
      <c r="AA21" s="2">
        <f t="shared" si="8"/>
        <v>92400</v>
      </c>
      <c r="AB21" s="2">
        <f t="shared" si="9"/>
        <v>26950</v>
      </c>
      <c r="AC21" s="2">
        <f t="shared" si="10"/>
        <v>200200</v>
      </c>
      <c r="AD21" s="2">
        <f t="shared" si="11"/>
        <v>18018</v>
      </c>
      <c r="AE21" s="2">
        <f t="shared" si="12"/>
        <v>4804.8</v>
      </c>
      <c r="AF21" s="2">
        <f t="shared" si="13"/>
        <v>49772.800000000003</v>
      </c>
      <c r="AG21" s="195">
        <f t="shared" si="14"/>
        <v>142.208</v>
      </c>
    </row>
    <row r="22" spans="1:33" x14ac:dyDescent="0.2">
      <c r="A22" s="223">
        <v>87</v>
      </c>
      <c r="B22" s="223" t="str">
        <f t="shared" si="0"/>
        <v>0.27, Sprayer 1200+ gal 120' 300 hp</v>
      </c>
      <c r="C22" s="164">
        <v>0.27</v>
      </c>
      <c r="D22" s="164" t="s">
        <v>444</v>
      </c>
      <c r="E22" s="185" t="s">
        <v>221</v>
      </c>
      <c r="F22" s="185" t="s">
        <v>242</v>
      </c>
      <c r="G22" s="164" t="str">
        <f t="shared" si="1"/>
        <v>Sprayer 1200+ gal 120' 300 hp</v>
      </c>
      <c r="H22" s="251">
        <v>343000</v>
      </c>
      <c r="I22" s="28">
        <v>15.442</v>
      </c>
      <c r="J22" s="32">
        <v>120</v>
      </c>
      <c r="K22" s="31">
        <v>12</v>
      </c>
      <c r="L22" s="30">
        <v>65</v>
      </c>
      <c r="M22" s="224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6463.640827418646</v>
      </c>
      <c r="X22" s="27">
        <f t="shared" si="5"/>
        <v>18.467545221196133</v>
      </c>
      <c r="Y22" s="8">
        <f t="shared" si="6"/>
        <v>6431.25</v>
      </c>
      <c r="Z22" s="193">
        <f t="shared" si="7"/>
        <v>18.375</v>
      </c>
      <c r="AA22" s="2">
        <f t="shared" si="8"/>
        <v>102900</v>
      </c>
      <c r="AB22" s="2">
        <f t="shared" si="9"/>
        <v>30012.5</v>
      </c>
      <c r="AC22" s="2">
        <f t="shared" si="10"/>
        <v>222950</v>
      </c>
      <c r="AD22" s="2">
        <f t="shared" si="11"/>
        <v>20065.5</v>
      </c>
      <c r="AE22" s="2">
        <f t="shared" si="12"/>
        <v>5350.8</v>
      </c>
      <c r="AF22" s="2">
        <f t="shared" si="13"/>
        <v>55428.800000000003</v>
      </c>
      <c r="AG22" s="195">
        <f t="shared" si="14"/>
        <v>158.36799999999999</v>
      </c>
    </row>
    <row r="23" spans="1:33" x14ac:dyDescent="0.2">
      <c r="A23" s="223">
        <v>83</v>
      </c>
      <c r="B23" s="223" t="str">
        <f t="shared" si="0"/>
        <v>0.28, Utility Vehicle 75" rope wic</v>
      </c>
      <c r="C23" s="164">
        <v>0.28000000000000003</v>
      </c>
      <c r="D23" s="164" t="s">
        <v>444</v>
      </c>
      <c r="E23" s="185" t="s">
        <v>210</v>
      </c>
      <c r="F23" s="185" t="s">
        <v>243</v>
      </c>
      <c r="G23" s="164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24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3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5">
        <f t="shared" si="14"/>
        <v>7.8375999999999983</v>
      </c>
    </row>
    <row r="24" spans="1:33" x14ac:dyDescent="0.2">
      <c r="A24" s="223">
        <v>54</v>
      </c>
      <c r="B24" s="223" t="str">
        <f t="shared" si="0"/>
        <v>0.29, Utility Vehicle 20'</v>
      </c>
      <c r="C24" s="164">
        <v>0.28999999999999998</v>
      </c>
      <c r="D24" s="164" t="s">
        <v>444</v>
      </c>
      <c r="E24" s="185" t="s">
        <v>210</v>
      </c>
      <c r="F24" s="185" t="s">
        <v>8</v>
      </c>
      <c r="G24" s="164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24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3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5">
        <f t="shared" si="14"/>
        <v>9.8575999999999979</v>
      </c>
    </row>
    <row r="25" spans="1:33" x14ac:dyDescent="0.2">
      <c r="D25" s="164" t="s">
        <v>444</v>
      </c>
      <c r="G25" s="164" t="str">
        <f t="shared" si="1"/>
        <v/>
      </c>
    </row>
    <row r="26" spans="1:33" x14ac:dyDescent="0.2">
      <c r="D26" s="164" t="s">
        <v>444</v>
      </c>
      <c r="G26" s="164" t="str">
        <f t="shared" si="1"/>
        <v/>
      </c>
    </row>
    <row r="27" spans="1:33" x14ac:dyDescent="0.2">
      <c r="D27" s="164" t="s">
        <v>444</v>
      </c>
      <c r="G27" s="164" t="str">
        <f t="shared" si="1"/>
        <v/>
      </c>
    </row>
    <row r="28" spans="1:33" x14ac:dyDescent="0.2">
      <c r="D28" s="164" t="s">
        <v>444</v>
      </c>
      <c r="G28" s="164" t="str">
        <f t="shared" si="1"/>
        <v/>
      </c>
    </row>
    <row r="29" spans="1:33" x14ac:dyDescent="0.2">
      <c r="D29" s="164" t="s">
        <v>444</v>
      </c>
      <c r="G29" s="164" t="str">
        <f t="shared" si="1"/>
        <v/>
      </c>
    </row>
    <row r="30" spans="1:33" x14ac:dyDescent="0.2">
      <c r="D30" s="164" t="s">
        <v>444</v>
      </c>
      <c r="G30" s="164" t="str">
        <f t="shared" si="1"/>
        <v/>
      </c>
    </row>
    <row r="31" spans="1:33" x14ac:dyDescent="0.2">
      <c r="D31" s="164" t="s">
        <v>444</v>
      </c>
      <c r="G31" s="164" t="str">
        <f t="shared" si="1"/>
        <v/>
      </c>
    </row>
    <row r="32" spans="1:33" x14ac:dyDescent="0.2">
      <c r="D32" s="164" t="s">
        <v>444</v>
      </c>
      <c r="G32" s="164" t="str">
        <f t="shared" si="1"/>
        <v/>
      </c>
    </row>
    <row r="33" spans="4:7" s="223" customFormat="1" x14ac:dyDescent="0.2">
      <c r="D33" s="164" t="s">
        <v>444</v>
      </c>
      <c r="E33" s="164"/>
      <c r="F33" s="164"/>
      <c r="G33" s="164" t="str">
        <f t="shared" si="1"/>
        <v/>
      </c>
    </row>
    <row r="34" spans="4:7" s="223" customFormat="1" x14ac:dyDescent="0.2">
      <c r="D34" s="164" t="s">
        <v>444</v>
      </c>
      <c r="E34" s="164"/>
      <c r="F34" s="164"/>
      <c r="G34" s="164" t="str">
        <f t="shared" si="1"/>
        <v/>
      </c>
    </row>
    <row r="35" spans="4:7" s="223" customFormat="1" x14ac:dyDescent="0.2">
      <c r="D35" s="164" t="s">
        <v>444</v>
      </c>
      <c r="E35" s="164"/>
      <c r="F35" s="164"/>
      <c r="G35" s="164" t="str">
        <f t="shared" si="1"/>
        <v/>
      </c>
    </row>
    <row r="36" spans="4:7" s="223" customFormat="1" x14ac:dyDescent="0.2">
      <c r="D36" s="164" t="s">
        <v>444</v>
      </c>
      <c r="E36" s="164"/>
      <c r="F36" s="164"/>
      <c r="G36" s="164" t="str">
        <f t="shared" si="1"/>
        <v/>
      </c>
    </row>
    <row r="37" spans="4:7" s="223" customFormat="1" x14ac:dyDescent="0.2">
      <c r="D37" s="164"/>
      <c r="E37" s="164"/>
      <c r="F37" s="164"/>
      <c r="G37" s="164"/>
    </row>
    <row r="38" spans="4:7" s="223" customFormat="1" x14ac:dyDescent="0.2">
      <c r="D38" s="164"/>
      <c r="E38" s="164"/>
      <c r="F38" s="164"/>
      <c r="G38" s="164"/>
    </row>
    <row r="39" spans="4:7" s="223" customFormat="1" x14ac:dyDescent="0.2">
      <c r="D39" s="164"/>
      <c r="E39" s="164"/>
      <c r="F39" s="164"/>
      <c r="G39" s="164"/>
    </row>
    <row r="40" spans="4:7" s="223" customFormat="1" x14ac:dyDescent="0.2">
      <c r="D40" s="164"/>
      <c r="E40" s="164"/>
      <c r="F40" s="164"/>
      <c r="G40" s="164"/>
    </row>
    <row r="41" spans="4:7" s="223" customFormat="1" x14ac:dyDescent="0.2">
      <c r="D41" s="164"/>
      <c r="E41" s="164"/>
      <c r="F41" s="164"/>
      <c r="G41" s="164"/>
    </row>
    <row r="42" spans="4:7" s="223" customFormat="1" x14ac:dyDescent="0.2">
      <c r="D42" s="164"/>
      <c r="E42" s="164"/>
      <c r="F42" s="164"/>
      <c r="G42" s="164"/>
    </row>
    <row r="43" spans="4:7" s="223" customFormat="1" x14ac:dyDescent="0.2">
      <c r="D43" s="164"/>
      <c r="E43" s="164"/>
      <c r="F43" s="164"/>
      <c r="G43" s="164"/>
    </row>
    <row r="44" spans="4:7" s="223" customFormat="1" x14ac:dyDescent="0.2">
      <c r="D44" s="164"/>
      <c r="E44" s="164"/>
      <c r="F44" s="164"/>
      <c r="G44" s="164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2014-01-13T20:58:31Z</cp:lastPrinted>
  <dcterms:created xsi:type="dcterms:W3CDTF">2010-11-24T19:49:39Z</dcterms:created>
  <dcterms:modified xsi:type="dcterms:W3CDTF">2017-11-30T16:22:10Z</dcterms:modified>
</cp:coreProperties>
</file>