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C22195AF-DB17-3547-817A-094BEFC03879}" xr6:coauthVersionLast="40" xr6:coauthVersionMax="40" xr10:uidLastSave="{00000000-0000-0000-0000-000000000000}"/>
  <bookViews>
    <workbookView xWindow="11380" yWindow="460" windowWidth="142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Dis'!$A$48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Dis'!$A$1:$F$48</definedName>
    <definedName name="_xlnm.Print_Area" localSheetId="0">Main!$B$1:$H$88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Main!$F$36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6" l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AC24" i="2"/>
  <c r="Y24" i="2"/>
  <c r="Z24" i="2" s="1"/>
  <c r="W24" i="2"/>
  <c r="X24" i="2"/>
  <c r="S24" i="2"/>
  <c r="M24" i="2"/>
  <c r="G24" i="2"/>
  <c r="B24" i="2"/>
  <c r="AA23" i="2"/>
  <c r="Y23" i="2"/>
  <c r="Z23" i="2" s="1"/>
  <c r="W23" i="2"/>
  <c r="X23" i="2" s="1"/>
  <c r="S23" i="2"/>
  <c r="M23" i="2"/>
  <c r="G23" i="2"/>
  <c r="B23" i="2"/>
  <c r="AA22" i="2"/>
  <c r="Y22" i="2"/>
  <c r="Z22" i="2"/>
  <c r="W22" i="2"/>
  <c r="X22" i="2" s="1"/>
  <c r="S22" i="2"/>
  <c r="M22" i="2"/>
  <c r="G22" i="2"/>
  <c r="B22" i="2"/>
  <c r="AA21" i="2"/>
  <c r="AC21" i="2" s="1"/>
  <c r="AB21" i="2"/>
  <c r="Y21" i="2"/>
  <c r="Z21" i="2" s="1"/>
  <c r="W21" i="2"/>
  <c r="X21" i="2" s="1"/>
  <c r="S21" i="2"/>
  <c r="M21" i="2"/>
  <c r="G21" i="2"/>
  <c r="B21" i="2"/>
  <c r="AA20" i="2"/>
  <c r="AB20" i="2" s="1"/>
  <c r="AC20" i="2"/>
  <c r="Y20" i="2"/>
  <c r="Z20" i="2" s="1"/>
  <c r="W20" i="2"/>
  <c r="X20" i="2"/>
  <c r="S20" i="2"/>
  <c r="M20" i="2"/>
  <c r="G20" i="2"/>
  <c r="B20" i="2"/>
  <c r="AA19" i="2"/>
  <c r="AB19" i="2" s="1"/>
  <c r="AC19" i="2"/>
  <c r="AE19" i="2" s="1"/>
  <c r="Y19" i="2"/>
  <c r="Z19" i="2" s="1"/>
  <c r="W19" i="2"/>
  <c r="X19" i="2" s="1"/>
  <c r="S19" i="2"/>
  <c r="M19" i="2"/>
  <c r="G19" i="2"/>
  <c r="B19" i="2"/>
  <c r="AA18" i="2"/>
  <c r="Y18" i="2"/>
  <c r="Z18" i="2" s="1"/>
  <c r="W18" i="2"/>
  <c r="X18" i="2" s="1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B16" i="2" s="1"/>
  <c r="AC16" i="2"/>
  <c r="Y16" i="2"/>
  <c r="Z16" i="2" s="1"/>
  <c r="W16" i="2"/>
  <c r="X16" i="2" s="1"/>
  <c r="S16" i="2"/>
  <c r="M16" i="2"/>
  <c r="G16" i="2"/>
  <c r="B16" i="2"/>
  <c r="AA15" i="2"/>
  <c r="Y15" i="2"/>
  <c r="Z15" i="2" s="1"/>
  <c r="W15" i="2"/>
  <c r="X15" i="2" s="1"/>
  <c r="S15" i="2"/>
  <c r="M15" i="2"/>
  <c r="G15" i="2"/>
  <c r="B15" i="2"/>
  <c r="AA14" i="2"/>
  <c r="Y14" i="2"/>
  <c r="Z14" i="2" s="1"/>
  <c r="W14" i="2"/>
  <c r="X14" i="2" s="1"/>
  <c r="S14" i="2"/>
  <c r="M14" i="2"/>
  <c r="G14" i="2"/>
  <c r="B14" i="2"/>
  <c r="AA13" i="2"/>
  <c r="AB13" i="2" s="1"/>
  <c r="Y13" i="2"/>
  <c r="Z13" i="2" s="1"/>
  <c r="W13" i="2"/>
  <c r="X13" i="2" s="1"/>
  <c r="S13" i="2"/>
  <c r="M13" i="2"/>
  <c r="G13" i="2"/>
  <c r="B13" i="2"/>
  <c r="AA12" i="2"/>
  <c r="AB12" i="2" s="1"/>
  <c r="Y12" i="2"/>
  <c r="Z12" i="2" s="1"/>
  <c r="W12" i="2"/>
  <c r="X12" i="2" s="1"/>
  <c r="S12" i="2"/>
  <c r="M12" i="2"/>
  <c r="G12" i="2"/>
  <c r="B12" i="2"/>
  <c r="AA11" i="2"/>
  <c r="AC11" i="2" s="1"/>
  <c r="AE11" i="2" s="1"/>
  <c r="Y11" i="2"/>
  <c r="Z11" i="2" s="1"/>
  <c r="W11" i="2"/>
  <c r="X11" i="2" s="1"/>
  <c r="S11" i="2"/>
  <c r="M11" i="2"/>
  <c r="G11" i="2"/>
  <c r="B11" i="2"/>
  <c r="AA10" i="2"/>
  <c r="Y10" i="2"/>
  <c r="Z10" i="2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Y8" i="2"/>
  <c r="Z8" i="2" s="1"/>
  <c r="W8" i="2"/>
  <c r="X8" i="2" s="1"/>
  <c r="S8" i="2"/>
  <c r="M8" i="2"/>
  <c r="G8" i="2"/>
  <c r="B8" i="2"/>
  <c r="AA7" i="2"/>
  <c r="AC7" i="2" s="1"/>
  <c r="AE7" i="2" s="1"/>
  <c r="AB7" i="2"/>
  <c r="Y7" i="2"/>
  <c r="Z7" i="2" s="1"/>
  <c r="W7" i="2"/>
  <c r="X7" i="2" s="1"/>
  <c r="S7" i="2"/>
  <c r="M7" i="2"/>
  <c r="G7" i="2"/>
  <c r="B7" i="2"/>
  <c r="AA6" i="2"/>
  <c r="Y6" i="2"/>
  <c r="Z6" i="2" s="1"/>
  <c r="W6" i="2"/>
  <c r="X6" i="2" s="1"/>
  <c r="S6" i="2"/>
  <c r="M6" i="2"/>
  <c r="G6" i="2"/>
  <c r="B6" i="2"/>
  <c r="AA5" i="2"/>
  <c r="Y5" i="2"/>
  <c r="Z5" i="2" s="1"/>
  <c r="W5" i="2"/>
  <c r="X5" i="2" s="1"/>
  <c r="S5" i="2"/>
  <c r="M5" i="2"/>
  <c r="G5" i="2"/>
  <c r="B5" i="2"/>
  <c r="AA4" i="2"/>
  <c r="AB4" i="2" s="1"/>
  <c r="Y4" i="2"/>
  <c r="Z4" i="2"/>
  <c r="W4" i="2"/>
  <c r="X4" i="2" s="1"/>
  <c r="S4" i="2"/>
  <c r="M4" i="2"/>
  <c r="G4" i="2"/>
  <c r="B4" i="2"/>
  <c r="B62" i="6"/>
  <c r="B63" i="6"/>
  <c r="B64" i="6" s="1"/>
  <c r="B65" i="6"/>
  <c r="F18" i="6"/>
  <c r="G18" i="6" s="1"/>
  <c r="F20" i="6"/>
  <c r="G20" i="6"/>
  <c r="B56" i="6"/>
  <c r="C34" i="6"/>
  <c r="C33" i="6"/>
  <c r="C32" i="6"/>
  <c r="E37" i="7"/>
  <c r="F37" i="7" s="1"/>
  <c r="E38" i="7"/>
  <c r="F38" i="7" s="1"/>
  <c r="E39" i="7"/>
  <c r="E40" i="7"/>
  <c r="F40" i="7" s="1"/>
  <c r="E41" i="7"/>
  <c r="F41" i="7" s="1"/>
  <c r="F11" i="6"/>
  <c r="G11" i="6" s="1"/>
  <c r="D33" i="6"/>
  <c r="D32" i="6"/>
  <c r="F32" i="6" s="1"/>
  <c r="G32" i="6" s="1"/>
  <c r="E35" i="6"/>
  <c r="D34" i="6"/>
  <c r="F39" i="7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AA5" i="1" s="1"/>
  <c r="AB5" i="1"/>
  <c r="AD5" i="1" s="1"/>
  <c r="B6" i="1"/>
  <c r="G6" i="1"/>
  <c r="L6" i="1"/>
  <c r="R6" i="1"/>
  <c r="V6" i="1"/>
  <c r="W6" i="1" s="1"/>
  <c r="X6" i="1"/>
  <c r="Y6" i="1" s="1"/>
  <c r="Z6" i="1"/>
  <c r="AA6" i="1" s="1"/>
  <c r="B7" i="1"/>
  <c r="G7" i="1"/>
  <c r="L7" i="1"/>
  <c r="R7" i="1"/>
  <c r="V7" i="1"/>
  <c r="W7" i="1" s="1"/>
  <c r="X7" i="1"/>
  <c r="Y7" i="1"/>
  <c r="Z7" i="1"/>
  <c r="AB7" i="1" s="1"/>
  <c r="AD7" i="1" s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AA9" i="1" s="1"/>
  <c r="B10" i="1"/>
  <c r="G10" i="1"/>
  <c r="L10" i="1"/>
  <c r="R10" i="1"/>
  <c r="V10" i="1"/>
  <c r="W10" i="1" s="1"/>
  <c r="X10" i="1"/>
  <c r="Y10" i="1" s="1"/>
  <c r="Z10" i="1"/>
  <c r="B11" i="1"/>
  <c r="G11" i="1"/>
  <c r="L11" i="1"/>
  <c r="R11" i="1"/>
  <c r="V11" i="1"/>
  <c r="W11" i="1"/>
  <c r="X11" i="1"/>
  <c r="Y11" i="1" s="1"/>
  <c r="Z11" i="1"/>
  <c r="AB11" i="1" s="1"/>
  <c r="AD11" i="1" s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 s="1"/>
  <c r="X13" i="1"/>
  <c r="Y13" i="1" s="1"/>
  <c r="Z13" i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AB15" i="1" s="1"/>
  <c r="AD15" i="1" s="1"/>
  <c r="AC15" i="1"/>
  <c r="B16" i="1"/>
  <c r="G16" i="1"/>
  <c r="L16" i="1"/>
  <c r="R16" i="1"/>
  <c r="V16" i="1"/>
  <c r="W16" i="1" s="1"/>
  <c r="X16" i="1"/>
  <c r="Y16" i="1" s="1"/>
  <c r="Z16" i="1"/>
  <c r="AA16" i="1" s="1"/>
  <c r="AB16" i="1"/>
  <c r="AC16" i="1" s="1"/>
  <c r="B17" i="1"/>
  <c r="G17" i="1"/>
  <c r="L17" i="1"/>
  <c r="R17" i="1"/>
  <c r="V17" i="1"/>
  <c r="W17" i="1" s="1"/>
  <c r="X17" i="1"/>
  <c r="Y17" i="1" s="1"/>
  <c r="Z17" i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AB19" i="1" s="1"/>
  <c r="AC19" i="1" s="1"/>
  <c r="B20" i="1"/>
  <c r="G20" i="1"/>
  <c r="L20" i="1"/>
  <c r="R20" i="1"/>
  <c r="V20" i="1"/>
  <c r="W20" i="1" s="1"/>
  <c r="X20" i="1"/>
  <c r="Y20" i="1" s="1"/>
  <c r="Z20" i="1"/>
  <c r="B21" i="1"/>
  <c r="G21" i="1"/>
  <c r="L21" i="1"/>
  <c r="R21" i="1"/>
  <c r="V21" i="1"/>
  <c r="W21" i="1"/>
  <c r="X21" i="1"/>
  <c r="Y21" i="1" s="1"/>
  <c r="Z21" i="1"/>
  <c r="AA21" i="1" s="1"/>
  <c r="AB21" i="1"/>
  <c r="AD21" i="1" s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AB23" i="1" s="1"/>
  <c r="B24" i="1"/>
  <c r="G24" i="1"/>
  <c r="L24" i="1"/>
  <c r="R24" i="1"/>
  <c r="V24" i="1"/>
  <c r="W24" i="1" s="1"/>
  <c r="X24" i="1"/>
  <c r="Y24" i="1" s="1"/>
  <c r="Z24" i="1"/>
  <c r="AA24" i="1" s="1"/>
  <c r="B25" i="1"/>
  <c r="G25" i="1"/>
  <c r="L25" i="1"/>
  <c r="R25" i="1"/>
  <c r="V25" i="1"/>
  <c r="W25" i="1" s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B27" i="1"/>
  <c r="G27" i="1"/>
  <c r="L27" i="1"/>
  <c r="R27" i="1"/>
  <c r="V27" i="1"/>
  <c r="W27" i="1" s="1"/>
  <c r="X27" i="1"/>
  <c r="Y27" i="1" s="1"/>
  <c r="Z27" i="1"/>
  <c r="AA27" i="1" s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B31" i="1"/>
  <c r="G31" i="1"/>
  <c r="L31" i="1"/>
  <c r="R31" i="1"/>
  <c r="V31" i="1"/>
  <c r="W31" i="1" s="1"/>
  <c r="X31" i="1"/>
  <c r="Y31" i="1" s="1"/>
  <c r="Z31" i="1"/>
  <c r="AA31" i="1" s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/>
  <c r="X34" i="1"/>
  <c r="Y34" i="1" s="1"/>
  <c r="Z34" i="1"/>
  <c r="AA34" i="1" s="1"/>
  <c r="B35" i="1"/>
  <c r="G35" i="1"/>
  <c r="L35" i="1"/>
  <c r="R35" i="1"/>
  <c r="V35" i="1"/>
  <c r="W35" i="1" s="1"/>
  <c r="X35" i="1"/>
  <c r="Y35" i="1" s="1"/>
  <c r="Z35" i="1"/>
  <c r="AA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 s="1"/>
  <c r="Z39" i="1"/>
  <c r="AA39" i="1" s="1"/>
  <c r="B40" i="1"/>
  <c r="G40" i="1"/>
  <c r="L40" i="1"/>
  <c r="R40" i="1"/>
  <c r="V40" i="1"/>
  <c r="W40" i="1" s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/>
  <c r="X43" i="1"/>
  <c r="Y43" i="1" s="1"/>
  <c r="Z43" i="1"/>
  <c r="AA43" i="1" s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AA47" i="1"/>
  <c r="AB47" i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/>
  <c r="X51" i="1"/>
  <c r="Y51" i="1" s="1"/>
  <c r="Z51" i="1"/>
  <c r="AA51" i="1" s="1"/>
  <c r="AB51" i="1"/>
  <c r="AD51" i="1" s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AA54" i="1"/>
  <c r="AB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AB57" i="1" s="1"/>
  <c r="AC57" i="1" s="1"/>
  <c r="AA57" i="1"/>
  <c r="AE57" i="1" s="1"/>
  <c r="AF57" i="1" s="1"/>
  <c r="AD57" i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 s="1"/>
  <c r="X59" i="1"/>
  <c r="Y59" i="1" s="1"/>
  <c r="Z59" i="1"/>
  <c r="AA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/>
  <c r="X61" i="1"/>
  <c r="Y61" i="1" s="1"/>
  <c r="Z61" i="1"/>
  <c r="AB61" i="1" s="1"/>
  <c r="AC61" i="1" s="1"/>
  <c r="AD61" i="1"/>
  <c r="B62" i="1"/>
  <c r="G62" i="1"/>
  <c r="L62" i="1"/>
  <c r="R62" i="1"/>
  <c r="V62" i="1"/>
  <c r="W62" i="1" s="1"/>
  <c r="X62" i="1"/>
  <c r="Y62" i="1" s="1"/>
  <c r="Z62" i="1"/>
  <c r="AA62" i="1" s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AB65" i="1" s="1"/>
  <c r="AC65" i="1" s="1"/>
  <c r="B66" i="1"/>
  <c r="G66" i="1"/>
  <c r="L66" i="1"/>
  <c r="R66" i="1"/>
  <c r="V66" i="1"/>
  <c r="W66" i="1" s="1"/>
  <c r="X66" i="1"/>
  <c r="Y66" i="1" s="1"/>
  <c r="Z66" i="1"/>
  <c r="AA66" i="1"/>
  <c r="AB66" i="1"/>
  <c r="B67" i="1"/>
  <c r="G67" i="1"/>
  <c r="L67" i="1"/>
  <c r="R67" i="1"/>
  <c r="V67" i="1"/>
  <c r="W67" i="1" s="1"/>
  <c r="X67" i="1"/>
  <c r="Y67" i="1" s="1"/>
  <c r="Z67" i="1"/>
  <c r="AA67" i="1" s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AB69" i="1" s="1"/>
  <c r="AD69" i="1" s="1"/>
  <c r="AA69" i="1"/>
  <c r="AC69" i="1"/>
  <c r="B70" i="1"/>
  <c r="G70" i="1"/>
  <c r="L70" i="1"/>
  <c r="R70" i="1"/>
  <c r="V70" i="1"/>
  <c r="W70" i="1" s="1"/>
  <c r="X70" i="1"/>
  <c r="Y70" i="1" s="1"/>
  <c r="Z70" i="1"/>
  <c r="AA70" i="1" s="1"/>
  <c r="B71" i="1"/>
  <c r="G71" i="1"/>
  <c r="L71" i="1"/>
  <c r="R71" i="1"/>
  <c r="V71" i="1"/>
  <c r="W71" i="1" s="1"/>
  <c r="X71" i="1"/>
  <c r="Y71" i="1" s="1"/>
  <c r="Z71" i="1"/>
  <c r="AA71" i="1" s="1"/>
  <c r="B72" i="1"/>
  <c r="G72" i="1"/>
  <c r="L72" i="1"/>
  <c r="R72" i="1"/>
  <c r="V72" i="1"/>
  <c r="W72" i="1" s="1"/>
  <c r="X72" i="1"/>
  <c r="Y72" i="1" s="1"/>
  <c r="Z72" i="1"/>
  <c r="AA72" i="1" s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AA74" i="1" s="1"/>
  <c r="AB74" i="1"/>
  <c r="B75" i="1"/>
  <c r="G75" i="1"/>
  <c r="L75" i="1"/>
  <c r="R75" i="1"/>
  <c r="V75" i="1"/>
  <c r="W75" i="1" s="1"/>
  <c r="X75" i="1"/>
  <c r="Y75" i="1" s="1"/>
  <c r="Z75" i="1"/>
  <c r="AA75" i="1" s="1"/>
  <c r="AB75" i="1"/>
  <c r="B76" i="1"/>
  <c r="G76" i="1"/>
  <c r="L76" i="1"/>
  <c r="R76" i="1"/>
  <c r="V76" i="1"/>
  <c r="W76" i="1" s="1"/>
  <c r="X76" i="1"/>
  <c r="Y76" i="1" s="1"/>
  <c r="Z76" i="1"/>
  <c r="AA76" i="1" s="1"/>
  <c r="B77" i="1"/>
  <c r="G77" i="1"/>
  <c r="L77" i="1"/>
  <c r="R77" i="1"/>
  <c r="V77" i="1"/>
  <c r="W77" i="1" s="1"/>
  <c r="X77" i="1"/>
  <c r="Y77" i="1" s="1"/>
  <c r="Z77" i="1"/>
  <c r="AB77" i="1" s="1"/>
  <c r="AC77" i="1" s="1"/>
  <c r="B78" i="1"/>
  <c r="G78" i="1"/>
  <c r="L78" i="1"/>
  <c r="R78" i="1"/>
  <c r="V78" i="1"/>
  <c r="W78" i="1" s="1"/>
  <c r="X78" i="1"/>
  <c r="Y78" i="1" s="1"/>
  <c r="Z78" i="1"/>
  <c r="AB78" i="1" s="1"/>
  <c r="B79" i="1"/>
  <c r="G79" i="1"/>
  <c r="L79" i="1"/>
  <c r="R79" i="1"/>
  <c r="V79" i="1"/>
  <c r="W79" i="1" s="1"/>
  <c r="X79" i="1"/>
  <c r="Y79" i="1" s="1"/>
  <c r="Z79" i="1"/>
  <c r="B80" i="1"/>
  <c r="G80" i="1"/>
  <c r="L80" i="1"/>
  <c r="R80" i="1"/>
  <c r="V80" i="1"/>
  <c r="W80" i="1" s="1"/>
  <c r="X80" i="1"/>
  <c r="Y80" i="1" s="1"/>
  <c r="Z80" i="1"/>
  <c r="AA80" i="1" s="1"/>
  <c r="B81" i="1"/>
  <c r="G81" i="1"/>
  <c r="L81" i="1"/>
  <c r="R81" i="1"/>
  <c r="V81" i="1"/>
  <c r="W81" i="1" s="1"/>
  <c r="X81" i="1"/>
  <c r="Y81" i="1" s="1"/>
  <c r="Z81" i="1"/>
  <c r="AB81" i="1" s="1"/>
  <c r="AC81" i="1" s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A84" i="1" s="1"/>
  <c r="B85" i="1"/>
  <c r="G85" i="1"/>
  <c r="L85" i="1"/>
  <c r="R85" i="1"/>
  <c r="V85" i="1"/>
  <c r="W85" i="1" s="1"/>
  <c r="X85" i="1"/>
  <c r="Y85" i="1"/>
  <c r="Z85" i="1"/>
  <c r="AB85" i="1" s="1"/>
  <c r="AC85" i="1" s="1"/>
  <c r="B86" i="1"/>
  <c r="G86" i="1"/>
  <c r="L86" i="1"/>
  <c r="R86" i="1"/>
  <c r="V86" i="1"/>
  <c r="W86" i="1" s="1"/>
  <c r="X86" i="1"/>
  <c r="Y86" i="1" s="1"/>
  <c r="Z86" i="1"/>
  <c r="AB86" i="1" s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 s="1"/>
  <c r="X90" i="1"/>
  <c r="Y90" i="1" s="1"/>
  <c r="Z90" i="1"/>
  <c r="AA90" i="1" s="1"/>
  <c r="B91" i="1"/>
  <c r="G91" i="1"/>
  <c r="L91" i="1"/>
  <c r="R91" i="1"/>
  <c r="V91" i="1"/>
  <c r="W91" i="1" s="1"/>
  <c r="X91" i="1"/>
  <c r="Y91" i="1" s="1"/>
  <c r="Z91" i="1"/>
  <c r="AA91" i="1" s="1"/>
  <c r="AB91" i="1"/>
  <c r="AC91" i="1" s="1"/>
  <c r="B92" i="1"/>
  <c r="G92" i="1"/>
  <c r="L92" i="1"/>
  <c r="R92" i="1"/>
  <c r="V92" i="1"/>
  <c r="W92" i="1" s="1"/>
  <c r="X92" i="1"/>
  <c r="Y92" i="1" s="1"/>
  <c r="Z92" i="1"/>
  <c r="AB92" i="1" s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A94" i="1" s="1"/>
  <c r="B95" i="1"/>
  <c r="G95" i="1"/>
  <c r="L95" i="1"/>
  <c r="R95" i="1"/>
  <c r="V95" i="1"/>
  <c r="W95" i="1" s="1"/>
  <c r="X95" i="1"/>
  <c r="Y95" i="1" s="1"/>
  <c r="Z95" i="1"/>
  <c r="B96" i="1"/>
  <c r="G96" i="1"/>
  <c r="L96" i="1"/>
  <c r="R96" i="1"/>
  <c r="V96" i="1"/>
  <c r="W96" i="1" s="1"/>
  <c r="X96" i="1"/>
  <c r="Y96" i="1" s="1"/>
  <c r="Z96" i="1"/>
  <c r="AB96" i="1" s="1"/>
  <c r="B97" i="1"/>
  <c r="G97" i="1"/>
  <c r="L97" i="1"/>
  <c r="R97" i="1"/>
  <c r="V97" i="1"/>
  <c r="W97" i="1" s="1"/>
  <c r="X97" i="1"/>
  <c r="Y97" i="1" s="1"/>
  <c r="Z97" i="1"/>
  <c r="AA97" i="1" s="1"/>
  <c r="B98" i="1"/>
  <c r="G98" i="1"/>
  <c r="L98" i="1"/>
  <c r="R98" i="1"/>
  <c r="V98" i="1"/>
  <c r="W98" i="1" s="1"/>
  <c r="X98" i="1"/>
  <c r="Y98" i="1" s="1"/>
  <c r="Z98" i="1"/>
  <c r="AA98" i="1" s="1"/>
  <c r="G99" i="1"/>
  <c r="L99" i="1"/>
  <c r="R99" i="1"/>
  <c r="V99" i="1"/>
  <c r="W99" i="1" s="1"/>
  <c r="X99" i="1"/>
  <c r="Y99" i="1" s="1"/>
  <c r="Z99" i="1"/>
  <c r="AB99" i="1" s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 s="1"/>
  <c r="Z101" i="1"/>
  <c r="AA101" i="1"/>
  <c r="AB101" i="1"/>
  <c r="AD101" i="1" s="1"/>
  <c r="B102" i="1"/>
  <c r="G102" i="1"/>
  <c r="L102" i="1"/>
  <c r="R102" i="1"/>
  <c r="V102" i="1"/>
  <c r="W102" i="1" s="1"/>
  <c r="X102" i="1"/>
  <c r="Y102" i="1" s="1"/>
  <c r="Z102" i="1"/>
  <c r="AA102" i="1" s="1"/>
  <c r="B103" i="1"/>
  <c r="G103" i="1"/>
  <c r="L103" i="1"/>
  <c r="R103" i="1"/>
  <c r="V103" i="1"/>
  <c r="W103" i="1" s="1"/>
  <c r="X103" i="1"/>
  <c r="Y103" i="1" s="1"/>
  <c r="Z103" i="1"/>
  <c r="AB103" i="1" s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 s="1"/>
  <c r="X105" i="1"/>
  <c r="Y105" i="1" s="1"/>
  <c r="Z105" i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/>
  <c r="Z109" i="1"/>
  <c r="AA109" i="1" s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/>
  <c r="Z111" i="1"/>
  <c r="AB111" i="1" s="1"/>
  <c r="B112" i="1"/>
  <c r="G112" i="1"/>
  <c r="L112" i="1"/>
  <c r="R112" i="1"/>
  <c r="V112" i="1"/>
  <c r="W112" i="1" s="1"/>
  <c r="X112" i="1"/>
  <c r="Y112" i="1" s="1"/>
  <c r="Z112" i="1"/>
  <c r="AA112" i="1" s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 s="1"/>
  <c r="X114" i="1"/>
  <c r="Y114" i="1" s="1"/>
  <c r="Z114" i="1"/>
  <c r="AA114" i="1" s="1"/>
  <c r="B115" i="1"/>
  <c r="G115" i="1"/>
  <c r="L115" i="1"/>
  <c r="R115" i="1"/>
  <c r="V115" i="1"/>
  <c r="W115" i="1" s="1"/>
  <c r="X115" i="1"/>
  <c r="Y115" i="1" s="1"/>
  <c r="Z115" i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AB117" i="1" s="1"/>
  <c r="B118" i="1"/>
  <c r="G118" i="1"/>
  <c r="L118" i="1"/>
  <c r="R118" i="1"/>
  <c r="V118" i="1"/>
  <c r="W118" i="1" s="1"/>
  <c r="X118" i="1"/>
  <c r="Y118" i="1" s="1"/>
  <c r="Z118" i="1"/>
  <c r="AA118" i="1" s="1"/>
  <c r="B119" i="1"/>
  <c r="G119" i="1"/>
  <c r="L119" i="1"/>
  <c r="R119" i="1"/>
  <c r="V119" i="1"/>
  <c r="W119" i="1" s="1"/>
  <c r="X119" i="1"/>
  <c r="Y119" i="1" s="1"/>
  <c r="Z119" i="1"/>
  <c r="AB119" i="1" s="1"/>
  <c r="AA119" i="1"/>
  <c r="B120" i="1"/>
  <c r="G120" i="1"/>
  <c r="L120" i="1"/>
  <c r="R120" i="1"/>
  <c r="V120" i="1"/>
  <c r="W120" i="1" s="1"/>
  <c r="X120" i="1"/>
  <c r="Y120" i="1" s="1"/>
  <c r="Z120" i="1"/>
  <c r="AA120" i="1" s="1"/>
  <c r="B121" i="1"/>
  <c r="G121" i="1"/>
  <c r="L121" i="1"/>
  <c r="R121" i="1"/>
  <c r="V121" i="1"/>
  <c r="W121" i="1" s="1"/>
  <c r="X121" i="1"/>
  <c r="Y121" i="1" s="1"/>
  <c r="Z121" i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 s="1"/>
  <c r="X123" i="1"/>
  <c r="Y123" i="1" s="1"/>
  <c r="Z123" i="1"/>
  <c r="AB123" i="1" s="1"/>
  <c r="B124" i="1"/>
  <c r="G124" i="1"/>
  <c r="L124" i="1"/>
  <c r="R124" i="1"/>
  <c r="V124" i="1"/>
  <c r="W124" i="1" s="1"/>
  <c r="X124" i="1"/>
  <c r="Y124" i="1" s="1"/>
  <c r="Z124" i="1"/>
  <c r="AA124" i="1" s="1"/>
  <c r="B125" i="1"/>
  <c r="G125" i="1"/>
  <c r="L125" i="1"/>
  <c r="R125" i="1"/>
  <c r="V125" i="1"/>
  <c r="W125" i="1" s="1"/>
  <c r="X125" i="1"/>
  <c r="Y125" i="1" s="1"/>
  <c r="Z125" i="1"/>
  <c r="AA125" i="1" s="1"/>
  <c r="B126" i="1"/>
  <c r="G126" i="1"/>
  <c r="L126" i="1"/>
  <c r="R126" i="1"/>
  <c r="V126" i="1"/>
  <c r="W126" i="1" s="1"/>
  <c r="X126" i="1"/>
  <c r="Y126" i="1" s="1"/>
  <c r="Z126" i="1"/>
  <c r="B127" i="1"/>
  <c r="G127" i="1"/>
  <c r="L127" i="1"/>
  <c r="R127" i="1"/>
  <c r="V127" i="1"/>
  <c r="W127" i="1"/>
  <c r="X127" i="1"/>
  <c r="Y127" i="1" s="1"/>
  <c r="Z127" i="1"/>
  <c r="AB127" i="1" s="1"/>
  <c r="B128" i="1"/>
  <c r="G128" i="1"/>
  <c r="L128" i="1"/>
  <c r="R128" i="1"/>
  <c r="V128" i="1"/>
  <c r="W128" i="1" s="1"/>
  <c r="X128" i="1"/>
  <c r="Y128" i="1" s="1"/>
  <c r="Z128" i="1"/>
  <c r="AA128" i="1" s="1"/>
  <c r="B129" i="1"/>
  <c r="G129" i="1"/>
  <c r="L129" i="1"/>
  <c r="R129" i="1"/>
  <c r="V129" i="1"/>
  <c r="W129" i="1" s="1"/>
  <c r="X129" i="1"/>
  <c r="Y129" i="1"/>
  <c r="Z129" i="1"/>
  <c r="AB129" i="1" s="1"/>
  <c r="B130" i="1"/>
  <c r="G130" i="1"/>
  <c r="L130" i="1"/>
  <c r="R130" i="1"/>
  <c r="V130" i="1"/>
  <c r="W130" i="1" s="1"/>
  <c r="X130" i="1"/>
  <c r="Y130" i="1" s="1"/>
  <c r="Z130" i="1"/>
  <c r="AA130" i="1" s="1"/>
  <c r="B131" i="1"/>
  <c r="G131" i="1"/>
  <c r="L131" i="1"/>
  <c r="R131" i="1"/>
  <c r="V131" i="1"/>
  <c r="W131" i="1" s="1"/>
  <c r="X131" i="1"/>
  <c r="Y131" i="1" s="1"/>
  <c r="Z131" i="1"/>
  <c r="AB131" i="1" s="1"/>
  <c r="AC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/>
  <c r="X133" i="1"/>
  <c r="Y133" i="1" s="1"/>
  <c r="Z133" i="1"/>
  <c r="AB133" i="1" s="1"/>
  <c r="B134" i="1"/>
  <c r="G134" i="1"/>
  <c r="L134" i="1"/>
  <c r="R134" i="1"/>
  <c r="V134" i="1"/>
  <c r="W134" i="1" s="1"/>
  <c r="X134" i="1"/>
  <c r="Y134" i="1" s="1"/>
  <c r="Z134" i="1"/>
  <c r="AA134" i="1" s="1"/>
  <c r="B135" i="1"/>
  <c r="G135" i="1"/>
  <c r="L135" i="1"/>
  <c r="R135" i="1"/>
  <c r="V135" i="1"/>
  <c r="W135" i="1" s="1"/>
  <c r="X135" i="1"/>
  <c r="Y135" i="1" s="1"/>
  <c r="Z135" i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/>
  <c r="X137" i="1"/>
  <c r="Y137" i="1" s="1"/>
  <c r="Z137" i="1"/>
  <c r="AB137" i="1" s="1"/>
  <c r="AA137" i="1"/>
  <c r="B138" i="1"/>
  <c r="G138" i="1"/>
  <c r="L138" i="1"/>
  <c r="R138" i="1"/>
  <c r="V138" i="1"/>
  <c r="W138" i="1" s="1"/>
  <c r="X138" i="1"/>
  <c r="Y138" i="1" s="1"/>
  <c r="Z138" i="1"/>
  <c r="AA138" i="1" s="1"/>
  <c r="AB138" i="1"/>
  <c r="AC138" i="1" s="1"/>
  <c r="B139" i="1"/>
  <c r="G139" i="1"/>
  <c r="L139" i="1"/>
  <c r="R139" i="1"/>
  <c r="V139" i="1"/>
  <c r="W139" i="1" s="1"/>
  <c r="X139" i="1"/>
  <c r="Y139" i="1"/>
  <c r="Z139" i="1"/>
  <c r="AB139" i="1" s="1"/>
  <c r="B140" i="1"/>
  <c r="G140" i="1"/>
  <c r="L140" i="1"/>
  <c r="R140" i="1"/>
  <c r="V140" i="1"/>
  <c r="W140" i="1" s="1"/>
  <c r="X140" i="1"/>
  <c r="Y140" i="1" s="1"/>
  <c r="Z140" i="1"/>
  <c r="AA140" i="1" s="1"/>
  <c r="B141" i="1"/>
  <c r="G141" i="1"/>
  <c r="L141" i="1"/>
  <c r="R141" i="1"/>
  <c r="V141" i="1"/>
  <c r="W141" i="1" s="1"/>
  <c r="X141" i="1"/>
  <c r="Y141" i="1" s="1"/>
  <c r="Z141" i="1"/>
  <c r="AB141" i="1" s="1"/>
  <c r="B142" i="1"/>
  <c r="G142" i="1"/>
  <c r="L142" i="1"/>
  <c r="R142" i="1"/>
  <c r="V142" i="1"/>
  <c r="W142" i="1" s="1"/>
  <c r="X142" i="1"/>
  <c r="Y142" i="1" s="1"/>
  <c r="Z142" i="1"/>
  <c r="AA142" i="1" s="1"/>
  <c r="B143" i="1"/>
  <c r="G143" i="1"/>
  <c r="L143" i="1"/>
  <c r="R143" i="1"/>
  <c r="V143" i="1"/>
  <c r="W143" i="1" s="1"/>
  <c r="X143" i="1"/>
  <c r="Y143" i="1"/>
  <c r="Z143" i="1"/>
  <c r="AB143" i="1" s="1"/>
  <c r="AD143" i="1" s="1"/>
  <c r="B144" i="1"/>
  <c r="G144" i="1"/>
  <c r="L144" i="1"/>
  <c r="R144" i="1"/>
  <c r="V144" i="1"/>
  <c r="W144" i="1" s="1"/>
  <c r="X144" i="1"/>
  <c r="Y144" i="1" s="1"/>
  <c r="Z144" i="1"/>
  <c r="AA144" i="1" s="1"/>
  <c r="AB144" i="1"/>
  <c r="AC144" i="1" s="1"/>
  <c r="B145" i="1"/>
  <c r="G145" i="1"/>
  <c r="L145" i="1"/>
  <c r="R145" i="1"/>
  <c r="V145" i="1"/>
  <c r="W145" i="1" s="1"/>
  <c r="X145" i="1"/>
  <c r="Y145" i="1" s="1"/>
  <c r="Z145" i="1"/>
  <c r="AB145" i="1" s="1"/>
  <c r="AD145" i="1" s="1"/>
  <c r="G146" i="1"/>
  <c r="L146" i="1"/>
  <c r="R146" i="1"/>
  <c r="V146" i="1"/>
  <c r="W146" i="1"/>
  <c r="X146" i="1"/>
  <c r="Y146" i="1" s="1"/>
  <c r="Z146" i="1"/>
  <c r="AA146" i="1"/>
  <c r="AB146" i="1"/>
  <c r="B147" i="1"/>
  <c r="G147" i="1"/>
  <c r="L147" i="1"/>
  <c r="R147" i="1"/>
  <c r="V147" i="1"/>
  <c r="W147" i="1" s="1"/>
  <c r="X147" i="1"/>
  <c r="Y147" i="1" s="1"/>
  <c r="Z147" i="1"/>
  <c r="B148" i="1"/>
  <c r="G148" i="1"/>
  <c r="L148" i="1"/>
  <c r="R148" i="1"/>
  <c r="V148" i="1"/>
  <c r="W148" i="1" s="1"/>
  <c r="X148" i="1"/>
  <c r="Y148" i="1" s="1"/>
  <c r="Z148" i="1"/>
  <c r="AB148" i="1" s="1"/>
  <c r="AD148" i="1" s="1"/>
  <c r="AA148" i="1"/>
  <c r="B149" i="1"/>
  <c r="G149" i="1"/>
  <c r="L149" i="1"/>
  <c r="R149" i="1"/>
  <c r="V149" i="1"/>
  <c r="W149" i="1" s="1"/>
  <c r="X149" i="1"/>
  <c r="Y149" i="1" s="1"/>
  <c r="Z149" i="1"/>
  <c r="AA149" i="1" s="1"/>
  <c r="B150" i="1"/>
  <c r="G150" i="1"/>
  <c r="L150" i="1"/>
  <c r="R150" i="1"/>
  <c r="V150" i="1"/>
  <c r="W150" i="1" s="1"/>
  <c r="X150" i="1"/>
  <c r="Y150" i="1" s="1"/>
  <c r="Z150" i="1"/>
  <c r="AB150" i="1" s="1"/>
  <c r="AD150" i="1" s="1"/>
  <c r="AA150" i="1"/>
  <c r="B151" i="1"/>
  <c r="G151" i="1"/>
  <c r="L151" i="1"/>
  <c r="R151" i="1"/>
  <c r="V151" i="1"/>
  <c r="W151" i="1" s="1"/>
  <c r="X151" i="1"/>
  <c r="Y151" i="1" s="1"/>
  <c r="Z151" i="1"/>
  <c r="AA151" i="1" s="1"/>
  <c r="AB151" i="1"/>
  <c r="B152" i="1"/>
  <c r="G152" i="1"/>
  <c r="L152" i="1"/>
  <c r="R152" i="1"/>
  <c r="V152" i="1"/>
  <c r="W152" i="1" s="1"/>
  <c r="X152" i="1"/>
  <c r="Y152" i="1" s="1"/>
  <c r="Z152" i="1"/>
  <c r="AB152" i="1" s="1"/>
  <c r="AD152" i="1" s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/>
  <c r="X154" i="1"/>
  <c r="Y154" i="1" s="1"/>
  <c r="Z154" i="1"/>
  <c r="AB154" i="1" s="1"/>
  <c r="AD154" i="1" s="1"/>
  <c r="B155" i="1"/>
  <c r="G155" i="1"/>
  <c r="L155" i="1"/>
  <c r="R155" i="1"/>
  <c r="V155" i="1"/>
  <c r="W155" i="1" s="1"/>
  <c r="X155" i="1"/>
  <c r="Y155" i="1" s="1"/>
  <c r="Z155" i="1"/>
  <c r="AA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A157" i="1" s="1"/>
  <c r="B158" i="1"/>
  <c r="G158" i="1"/>
  <c r="L158" i="1"/>
  <c r="R158" i="1"/>
  <c r="V158" i="1"/>
  <c r="W158" i="1"/>
  <c r="X158" i="1"/>
  <c r="Y158" i="1" s="1"/>
  <c r="Z158" i="1"/>
  <c r="AB158" i="1" s="1"/>
  <c r="AC158" i="1" s="1"/>
  <c r="AA158" i="1"/>
  <c r="B159" i="1"/>
  <c r="G159" i="1"/>
  <c r="L159" i="1"/>
  <c r="R159" i="1"/>
  <c r="V159" i="1"/>
  <c r="W159" i="1" s="1"/>
  <c r="X159" i="1"/>
  <c r="Y159" i="1" s="1"/>
  <c r="Z159" i="1"/>
  <c r="AA159" i="1" s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 s="1"/>
  <c r="X161" i="1"/>
  <c r="Y161" i="1" s="1"/>
  <c r="Z161" i="1"/>
  <c r="AB161" i="1" s="1"/>
  <c r="AC161" i="1" s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 s="1"/>
  <c r="Z165" i="1"/>
  <c r="AA165" i="1"/>
  <c r="AB165" i="1"/>
  <c r="AC165" i="1" s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/>
  <c r="Z167" i="1"/>
  <c r="AA167" i="1" s="1"/>
  <c r="B168" i="1"/>
  <c r="G168" i="1"/>
  <c r="L168" i="1"/>
  <c r="R168" i="1"/>
  <c r="V168" i="1"/>
  <c r="W168" i="1" s="1"/>
  <c r="X168" i="1"/>
  <c r="Y168" i="1" s="1"/>
  <c r="Z168" i="1"/>
  <c r="AA168" i="1" s="1"/>
  <c r="B169" i="1"/>
  <c r="G169" i="1"/>
  <c r="L169" i="1"/>
  <c r="R169" i="1"/>
  <c r="V169" i="1"/>
  <c r="W169" i="1" s="1"/>
  <c r="X169" i="1"/>
  <c r="Y169" i="1" s="1"/>
  <c r="Z169" i="1"/>
  <c r="AA169" i="1" s="1"/>
  <c r="G170" i="1"/>
  <c r="L170" i="1"/>
  <c r="R170" i="1"/>
  <c r="V170" i="1"/>
  <c r="W170" i="1" s="1"/>
  <c r="X170" i="1"/>
  <c r="Y170" i="1" s="1"/>
  <c r="Z170" i="1"/>
  <c r="AA170" i="1" s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 s="1"/>
  <c r="X172" i="1"/>
  <c r="Y172" i="1" s="1"/>
  <c r="Z172" i="1"/>
  <c r="AA172" i="1"/>
  <c r="AB172" i="1"/>
  <c r="AC172" i="1" s="1"/>
  <c r="B173" i="1"/>
  <c r="G173" i="1"/>
  <c r="L173" i="1"/>
  <c r="R173" i="1"/>
  <c r="V173" i="1"/>
  <c r="W173" i="1" s="1"/>
  <c r="X173" i="1"/>
  <c r="Y173" i="1" s="1"/>
  <c r="Z173" i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/>
  <c r="X176" i="1"/>
  <c r="Y176" i="1" s="1"/>
  <c r="Z176" i="1"/>
  <c r="AA176" i="1" s="1"/>
  <c r="AB176" i="1"/>
  <c r="AC176" i="1" s="1"/>
  <c r="B177" i="1"/>
  <c r="G177" i="1"/>
  <c r="L177" i="1"/>
  <c r="R177" i="1"/>
  <c r="V177" i="1"/>
  <c r="W177" i="1" s="1"/>
  <c r="X177" i="1"/>
  <c r="Y177" i="1" s="1"/>
  <c r="Z177" i="1"/>
  <c r="AA177" i="1" s="1"/>
  <c r="AB177" i="1"/>
  <c r="AC177" i="1" s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AB180" i="1" s="1"/>
  <c r="AC180" i="1" s="1"/>
  <c r="B181" i="1"/>
  <c r="G181" i="1"/>
  <c r="L181" i="1"/>
  <c r="R181" i="1"/>
  <c r="V181" i="1"/>
  <c r="W181" i="1"/>
  <c r="X181" i="1"/>
  <c r="Y181" i="1" s="1"/>
  <c r="Z181" i="1"/>
  <c r="AA181" i="1" s="1"/>
  <c r="B182" i="1"/>
  <c r="G182" i="1"/>
  <c r="L182" i="1"/>
  <c r="R182" i="1"/>
  <c r="V182" i="1"/>
  <c r="W182" i="1" s="1"/>
  <c r="X182" i="1"/>
  <c r="Y182" i="1" s="1"/>
  <c r="Z182" i="1"/>
  <c r="AA182" i="1" s="1"/>
  <c r="B183" i="1"/>
  <c r="G183" i="1"/>
  <c r="L183" i="1"/>
  <c r="R183" i="1"/>
  <c r="V183" i="1"/>
  <c r="W183" i="1" s="1"/>
  <c r="X183" i="1"/>
  <c r="Y183" i="1" s="1"/>
  <c r="Z183" i="1"/>
  <c r="AA183" i="1" s="1"/>
  <c r="B184" i="1"/>
  <c r="G184" i="1"/>
  <c r="L184" i="1"/>
  <c r="R184" i="1"/>
  <c r="V184" i="1"/>
  <c r="W184" i="1" s="1"/>
  <c r="X184" i="1"/>
  <c r="Y184" i="1" s="1"/>
  <c r="Z184" i="1"/>
  <c r="AA184" i="1" s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AA186" i="1" s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AA188" i="1" s="1"/>
  <c r="AB188" i="1"/>
  <c r="AC188" i="1" s="1"/>
  <c r="B189" i="1"/>
  <c r="G189" i="1"/>
  <c r="L189" i="1"/>
  <c r="R189" i="1"/>
  <c r="V189" i="1"/>
  <c r="W189" i="1" s="1"/>
  <c r="X189" i="1"/>
  <c r="Y189" i="1" s="1"/>
  <c r="Z189" i="1"/>
  <c r="AB189" i="1" s="1"/>
  <c r="AC189" i="1" s="1"/>
  <c r="AA189" i="1"/>
  <c r="B190" i="1"/>
  <c r="G190" i="1"/>
  <c r="L190" i="1"/>
  <c r="R190" i="1"/>
  <c r="V190" i="1"/>
  <c r="W190" i="1" s="1"/>
  <c r="X190" i="1"/>
  <c r="Y190" i="1"/>
  <c r="Z190" i="1"/>
  <c r="AA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AA193" i="1"/>
  <c r="AB193" i="1"/>
  <c r="AC193" i="1" s="1"/>
  <c r="G194" i="1"/>
  <c r="L194" i="1"/>
  <c r="R194" i="1"/>
  <c r="V194" i="1"/>
  <c r="W194" i="1" s="1"/>
  <c r="X194" i="1"/>
  <c r="Y194" i="1" s="1"/>
  <c r="Z194" i="1"/>
  <c r="AA194" i="1" s="1"/>
  <c r="B195" i="1"/>
  <c r="G195" i="1"/>
  <c r="L195" i="1"/>
  <c r="R195" i="1"/>
  <c r="V195" i="1"/>
  <c r="W195" i="1" s="1"/>
  <c r="X195" i="1"/>
  <c r="Y195" i="1" s="1"/>
  <c r="Z195" i="1"/>
  <c r="AA195" i="1"/>
  <c r="AB195" i="1"/>
  <c r="AC195" i="1" s="1"/>
  <c r="B196" i="1"/>
  <c r="G196" i="1"/>
  <c r="L196" i="1"/>
  <c r="R196" i="1"/>
  <c r="V196" i="1"/>
  <c r="W196" i="1" s="1"/>
  <c r="X196" i="1"/>
  <c r="Y196" i="1" s="1"/>
  <c r="Z196" i="1"/>
  <c r="AB196" i="1" s="1"/>
  <c r="AC196" i="1" s="1"/>
  <c r="B197" i="1"/>
  <c r="G197" i="1"/>
  <c r="L197" i="1"/>
  <c r="R197" i="1"/>
  <c r="V197" i="1"/>
  <c r="W197" i="1" s="1"/>
  <c r="X197" i="1"/>
  <c r="Y197" i="1"/>
  <c r="Z197" i="1"/>
  <c r="AA197" i="1" s="1"/>
  <c r="B198" i="1"/>
  <c r="G198" i="1"/>
  <c r="L198" i="1"/>
  <c r="R198" i="1"/>
  <c r="V198" i="1"/>
  <c r="W198" i="1" s="1"/>
  <c r="X198" i="1"/>
  <c r="Y198" i="1" s="1"/>
  <c r="Z198" i="1"/>
  <c r="AA198" i="1" s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AA200" i="1" s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 s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AB203" i="1" s="1"/>
  <c r="AC203" i="1" s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/>
  <c r="Z205" i="1"/>
  <c r="AA205" i="1" s="1"/>
  <c r="B206" i="1"/>
  <c r="G206" i="1"/>
  <c r="L206" i="1"/>
  <c r="R206" i="1"/>
  <c r="V206" i="1"/>
  <c r="W206" i="1" s="1"/>
  <c r="X206" i="1"/>
  <c r="Y206" i="1" s="1"/>
  <c r="Z206" i="1"/>
  <c r="AA206" i="1" s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 s="1"/>
  <c r="X208" i="1"/>
  <c r="Y208" i="1" s="1"/>
  <c r="Z208" i="1"/>
  <c r="AB208" i="1" s="1"/>
  <c r="AC208" i="1" s="1"/>
  <c r="AA208" i="1"/>
  <c r="B209" i="1"/>
  <c r="G209" i="1"/>
  <c r="L209" i="1"/>
  <c r="R209" i="1"/>
  <c r="V209" i="1"/>
  <c r="W209" i="1" s="1"/>
  <c r="X209" i="1"/>
  <c r="Y209" i="1"/>
  <c r="Z209" i="1"/>
  <c r="AA209" i="1" s="1"/>
  <c r="B210" i="1"/>
  <c r="G210" i="1"/>
  <c r="L210" i="1"/>
  <c r="R210" i="1"/>
  <c r="V210" i="1"/>
  <c r="W210" i="1" s="1"/>
  <c r="X210" i="1"/>
  <c r="Y210" i="1"/>
  <c r="Z210" i="1"/>
  <c r="AA210" i="1" s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/>
  <c r="X212" i="1"/>
  <c r="Y212" i="1" s="1"/>
  <c r="Z212" i="1"/>
  <c r="AA212" i="1" s="1"/>
  <c r="B213" i="1"/>
  <c r="G213" i="1"/>
  <c r="L213" i="1"/>
  <c r="R213" i="1"/>
  <c r="V213" i="1"/>
  <c r="W213" i="1" s="1"/>
  <c r="X213" i="1"/>
  <c r="Y213" i="1" s="1"/>
  <c r="Z213" i="1"/>
  <c r="AA213" i="1" s="1"/>
  <c r="B214" i="1"/>
  <c r="G214" i="1"/>
  <c r="L214" i="1"/>
  <c r="R214" i="1"/>
  <c r="V214" i="1"/>
  <c r="W214" i="1" s="1"/>
  <c r="X214" i="1"/>
  <c r="Y214" i="1" s="1"/>
  <c r="Z214" i="1"/>
  <c r="AA214" i="1" s="1"/>
  <c r="B215" i="1"/>
  <c r="G215" i="1"/>
  <c r="L215" i="1"/>
  <c r="R215" i="1"/>
  <c r="V215" i="1"/>
  <c r="W215" i="1" s="1"/>
  <c r="X215" i="1"/>
  <c r="Y215" i="1" s="1"/>
  <c r="Z215" i="1"/>
  <c r="AB215" i="1" s="1"/>
  <c r="AC215" i="1" s="1"/>
  <c r="B216" i="1"/>
  <c r="G216" i="1"/>
  <c r="L216" i="1"/>
  <c r="R216" i="1"/>
  <c r="V216" i="1"/>
  <c r="W216" i="1" s="1"/>
  <c r="X216" i="1"/>
  <c r="Y216" i="1" s="1"/>
  <c r="Z216" i="1"/>
  <c r="AA216" i="1" s="1"/>
  <c r="AB216" i="1"/>
  <c r="AC216" i="1" s="1"/>
  <c r="B217" i="1"/>
  <c r="G217" i="1"/>
  <c r="L217" i="1"/>
  <c r="R217" i="1"/>
  <c r="V217" i="1"/>
  <c r="W217" i="1" s="1"/>
  <c r="X217" i="1"/>
  <c r="Y217" i="1" s="1"/>
  <c r="Z217" i="1"/>
  <c r="AA217" i="1" s="1"/>
  <c r="B218" i="1"/>
  <c r="G218" i="1"/>
  <c r="L218" i="1"/>
  <c r="R218" i="1"/>
  <c r="V218" i="1"/>
  <c r="W218" i="1" s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 s="1"/>
  <c r="Z219" i="1"/>
  <c r="AB219" i="1" s="1"/>
  <c r="AC219" i="1" s="1"/>
  <c r="AA219" i="1"/>
  <c r="B220" i="1"/>
  <c r="G220" i="1"/>
  <c r="L220" i="1"/>
  <c r="R220" i="1"/>
  <c r="V220" i="1"/>
  <c r="W220" i="1" s="1"/>
  <c r="X220" i="1"/>
  <c r="Y220" i="1" s="1"/>
  <c r="Z220" i="1"/>
  <c r="B221" i="1"/>
  <c r="G221" i="1"/>
  <c r="L221" i="1"/>
  <c r="R221" i="1"/>
  <c r="V221" i="1"/>
  <c r="W221" i="1" s="1"/>
  <c r="X221" i="1"/>
  <c r="Y221" i="1"/>
  <c r="Z221" i="1"/>
  <c r="AA221" i="1" s="1"/>
  <c r="B222" i="1"/>
  <c r="G222" i="1"/>
  <c r="L222" i="1"/>
  <c r="R222" i="1"/>
  <c r="V222" i="1"/>
  <c r="W222" i="1" s="1"/>
  <c r="X222" i="1"/>
  <c r="Y222" i="1" s="1"/>
  <c r="Z222" i="1"/>
  <c r="AA222" i="1" s="1"/>
  <c r="B223" i="1"/>
  <c r="G223" i="1"/>
  <c r="L223" i="1"/>
  <c r="R223" i="1"/>
  <c r="V223" i="1"/>
  <c r="W223" i="1"/>
  <c r="X223" i="1"/>
  <c r="Y223" i="1" s="1"/>
  <c r="Z223" i="1"/>
  <c r="B224" i="1"/>
  <c r="G224" i="1"/>
  <c r="L224" i="1"/>
  <c r="R224" i="1"/>
  <c r="V224" i="1"/>
  <c r="W224" i="1" s="1"/>
  <c r="X224" i="1"/>
  <c r="Y224" i="1" s="1"/>
  <c r="Z224" i="1"/>
  <c r="AA224" i="1"/>
  <c r="AB224" i="1"/>
  <c r="AC224" i="1" s="1"/>
  <c r="B225" i="1"/>
  <c r="G225" i="1"/>
  <c r="L225" i="1"/>
  <c r="R225" i="1"/>
  <c r="V225" i="1"/>
  <c r="W225" i="1" s="1"/>
  <c r="X225" i="1"/>
  <c r="Y225" i="1"/>
  <c r="Z225" i="1"/>
  <c r="AA225" i="1" s="1"/>
  <c r="B226" i="1"/>
  <c r="G226" i="1"/>
  <c r="L226" i="1"/>
  <c r="R226" i="1"/>
  <c r="V226" i="1"/>
  <c r="W226" i="1" s="1"/>
  <c r="X226" i="1"/>
  <c r="Y226" i="1"/>
  <c r="Z226" i="1"/>
  <c r="AA226" i="1" s="1"/>
  <c r="B227" i="1"/>
  <c r="G227" i="1"/>
  <c r="L227" i="1"/>
  <c r="R227" i="1"/>
  <c r="V227" i="1"/>
  <c r="W227" i="1" s="1"/>
  <c r="X227" i="1"/>
  <c r="Y227" i="1" s="1"/>
  <c r="Z227" i="1"/>
  <c r="AB227" i="1" s="1"/>
  <c r="AC227" i="1" s="1"/>
  <c r="AA227" i="1"/>
  <c r="B228" i="1"/>
  <c r="G228" i="1"/>
  <c r="L228" i="1"/>
  <c r="R228" i="1"/>
  <c r="V228" i="1"/>
  <c r="W228" i="1" s="1"/>
  <c r="X228" i="1"/>
  <c r="Y228" i="1" s="1"/>
  <c r="Z228" i="1"/>
  <c r="B229" i="1"/>
  <c r="G229" i="1"/>
  <c r="L229" i="1"/>
  <c r="R229" i="1"/>
  <c r="V229" i="1"/>
  <c r="W229" i="1" s="1"/>
  <c r="X229" i="1"/>
  <c r="Y229" i="1" s="1"/>
  <c r="Z229" i="1"/>
  <c r="AA229" i="1" s="1"/>
  <c r="B230" i="1"/>
  <c r="G230" i="1"/>
  <c r="L230" i="1"/>
  <c r="R230" i="1"/>
  <c r="V230" i="1"/>
  <c r="W230" i="1" s="1"/>
  <c r="X230" i="1"/>
  <c r="Y230" i="1" s="1"/>
  <c r="Z230" i="1"/>
  <c r="AB230" i="1" s="1"/>
  <c r="AC230" i="1" s="1"/>
  <c r="AA230" i="1"/>
  <c r="AD230" i="1"/>
  <c r="AE230" i="1"/>
  <c r="AF230" i="1" s="1"/>
  <c r="B231" i="1"/>
  <c r="G231" i="1"/>
  <c r="L231" i="1"/>
  <c r="R231" i="1"/>
  <c r="V231" i="1"/>
  <c r="W231" i="1" s="1"/>
  <c r="X231" i="1"/>
  <c r="Y231" i="1" s="1"/>
  <c r="Z231" i="1"/>
  <c r="B232" i="1"/>
  <c r="G232" i="1"/>
  <c r="L232" i="1"/>
  <c r="R232" i="1"/>
  <c r="V232" i="1"/>
  <c r="W232" i="1" s="1"/>
  <c r="X232" i="1"/>
  <c r="Y232" i="1" s="1"/>
  <c r="Z232" i="1"/>
  <c r="AA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/>
  <c r="X234" i="1"/>
  <c r="Y234" i="1" s="1"/>
  <c r="Z234" i="1"/>
  <c r="AB234" i="1" s="1"/>
  <c r="AA234" i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/>
  <c r="X236" i="1"/>
  <c r="Y236" i="1" s="1"/>
  <c r="Z236" i="1"/>
  <c r="AA236" i="1"/>
  <c r="AB236" i="1"/>
  <c r="AD236" i="1" s="1"/>
  <c r="B237" i="1"/>
  <c r="G237" i="1"/>
  <c r="L237" i="1"/>
  <c r="R237" i="1"/>
  <c r="V237" i="1"/>
  <c r="W237" i="1" s="1"/>
  <c r="X237" i="1"/>
  <c r="Y237" i="1" s="1"/>
  <c r="Z237" i="1"/>
  <c r="AA237" i="1" s="1"/>
  <c r="B238" i="1"/>
  <c r="G238" i="1"/>
  <c r="L238" i="1"/>
  <c r="R238" i="1"/>
  <c r="V238" i="1"/>
  <c r="W238" i="1" s="1"/>
  <c r="X238" i="1"/>
  <c r="Y238" i="1"/>
  <c r="Z238" i="1"/>
  <c r="AB238" i="1" s="1"/>
  <c r="B239" i="1"/>
  <c r="G239" i="1"/>
  <c r="L239" i="1"/>
  <c r="R239" i="1"/>
  <c r="V239" i="1"/>
  <c r="W239" i="1"/>
  <c r="X239" i="1"/>
  <c r="Y239" i="1" s="1"/>
  <c r="Z239" i="1"/>
  <c r="AA239" i="1" s="1"/>
  <c r="AB239" i="1"/>
  <c r="AC239" i="1" s="1"/>
  <c r="B240" i="1"/>
  <c r="G240" i="1"/>
  <c r="L240" i="1"/>
  <c r="R240" i="1"/>
  <c r="V240" i="1"/>
  <c r="W240" i="1" s="1"/>
  <c r="X240" i="1"/>
  <c r="Y240" i="1"/>
  <c r="Z240" i="1"/>
  <c r="AB240" i="1" s="1"/>
  <c r="AD240" i="1" s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/>
  <c r="X242" i="1"/>
  <c r="Y242" i="1" s="1"/>
  <c r="Z242" i="1"/>
  <c r="AB242" i="1" s="1"/>
  <c r="AA242" i="1"/>
  <c r="B243" i="1"/>
  <c r="G243" i="1"/>
  <c r="L243" i="1"/>
  <c r="R243" i="1"/>
  <c r="V243" i="1"/>
  <c r="W243" i="1" s="1"/>
  <c r="X243" i="1"/>
  <c r="Y243" i="1" s="1"/>
  <c r="Z243" i="1"/>
  <c r="AA243" i="1" s="1"/>
  <c r="AB243" i="1"/>
  <c r="AC243" i="1" s="1"/>
  <c r="B244" i="1"/>
  <c r="G244" i="1"/>
  <c r="L244" i="1"/>
  <c r="R244" i="1"/>
  <c r="V244" i="1"/>
  <c r="W244" i="1"/>
  <c r="X244" i="1"/>
  <c r="Y244" i="1"/>
  <c r="Z244" i="1"/>
  <c r="AB244" i="1" s="1"/>
  <c r="AD244" i="1" s="1"/>
  <c r="AA244" i="1"/>
  <c r="AC244" i="1"/>
  <c r="AE244" i="1" s="1"/>
  <c r="AF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/>
  <c r="X246" i="1"/>
  <c r="Y246" i="1" s="1"/>
  <c r="Z246" i="1"/>
  <c r="AB246" i="1" s="1"/>
  <c r="AA246" i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/>
  <c r="X248" i="1"/>
  <c r="Y248" i="1" s="1"/>
  <c r="Z248" i="1"/>
  <c r="AB248" i="1" s="1"/>
  <c r="AD248" i="1" s="1"/>
  <c r="AA248" i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/>
  <c r="X250" i="1"/>
  <c r="Y250" i="1"/>
  <c r="Z250" i="1"/>
  <c r="AB250" i="1" s="1"/>
  <c r="AA250" i="1"/>
  <c r="B251" i="1"/>
  <c r="G251" i="1"/>
  <c r="L251" i="1"/>
  <c r="R251" i="1"/>
  <c r="V251" i="1"/>
  <c r="W251" i="1"/>
  <c r="X251" i="1"/>
  <c r="Y251" i="1" s="1"/>
  <c r="Z251" i="1"/>
  <c r="AA251" i="1" s="1"/>
  <c r="B252" i="1"/>
  <c r="G252" i="1"/>
  <c r="L252" i="1"/>
  <c r="R252" i="1"/>
  <c r="V252" i="1"/>
  <c r="W252" i="1"/>
  <c r="X252" i="1"/>
  <c r="Y252" i="1" s="1"/>
  <c r="Z252" i="1"/>
  <c r="AB252" i="1" s="1"/>
  <c r="AD252" i="1" s="1"/>
  <c r="AA252" i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/>
  <c r="X254" i="1"/>
  <c r="Y254" i="1"/>
  <c r="Z254" i="1"/>
  <c r="AB254" i="1" s="1"/>
  <c r="AA254" i="1"/>
  <c r="B255" i="1"/>
  <c r="G255" i="1"/>
  <c r="L255" i="1"/>
  <c r="R255" i="1"/>
  <c r="V255" i="1"/>
  <c r="W255" i="1"/>
  <c r="X255" i="1"/>
  <c r="Y255" i="1" s="1"/>
  <c r="Z255" i="1"/>
  <c r="AA255" i="1" s="1"/>
  <c r="B256" i="1"/>
  <c r="G256" i="1"/>
  <c r="L256" i="1"/>
  <c r="R256" i="1"/>
  <c r="V256" i="1"/>
  <c r="W256" i="1"/>
  <c r="X256" i="1"/>
  <c r="Y256" i="1" s="1"/>
  <c r="Z256" i="1"/>
  <c r="AB256" i="1" s="1"/>
  <c r="AD256" i="1" s="1"/>
  <c r="AA256" i="1"/>
  <c r="AC256" i="1"/>
  <c r="AE256" i="1" s="1"/>
  <c r="AF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/>
  <c r="Z258" i="1"/>
  <c r="AB258" i="1" s="1"/>
  <c r="B259" i="1"/>
  <c r="G259" i="1"/>
  <c r="L259" i="1"/>
  <c r="R259" i="1"/>
  <c r="V259" i="1"/>
  <c r="W259" i="1"/>
  <c r="X259" i="1"/>
  <c r="Y259" i="1" s="1"/>
  <c r="Z259" i="1"/>
  <c r="AA259" i="1" s="1"/>
  <c r="AB259" i="1"/>
  <c r="AC259" i="1" s="1"/>
  <c r="B260" i="1"/>
  <c r="G260" i="1"/>
  <c r="L260" i="1"/>
  <c r="R260" i="1"/>
  <c r="V260" i="1"/>
  <c r="W260" i="1"/>
  <c r="X260" i="1"/>
  <c r="Y260" i="1"/>
  <c r="Z260" i="1"/>
  <c r="AB260" i="1" s="1"/>
  <c r="AD260" i="1" s="1"/>
  <c r="AA260" i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/>
  <c r="X262" i="1"/>
  <c r="Y262" i="1"/>
  <c r="Z262" i="1"/>
  <c r="AB262" i="1" s="1"/>
  <c r="AA262" i="1"/>
  <c r="B263" i="1"/>
  <c r="G263" i="1"/>
  <c r="L263" i="1"/>
  <c r="R263" i="1"/>
  <c r="V263" i="1"/>
  <c r="W263" i="1"/>
  <c r="X263" i="1"/>
  <c r="Y263" i="1" s="1"/>
  <c r="Z263" i="1"/>
  <c r="AA263" i="1" s="1"/>
  <c r="AB263" i="1"/>
  <c r="AC263" i="1" s="1"/>
  <c r="B264" i="1"/>
  <c r="G264" i="1"/>
  <c r="L264" i="1"/>
  <c r="R264" i="1"/>
  <c r="V264" i="1"/>
  <c r="W264" i="1" s="1"/>
  <c r="X264" i="1"/>
  <c r="Y264" i="1"/>
  <c r="Z264" i="1"/>
  <c r="AB264" i="1" s="1"/>
  <c r="AD264" i="1" s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/>
  <c r="X266" i="1"/>
  <c r="Y266" i="1"/>
  <c r="Z266" i="1"/>
  <c r="AB266" i="1" s="1"/>
  <c r="AA266" i="1"/>
  <c r="B267" i="1"/>
  <c r="G267" i="1"/>
  <c r="L267" i="1"/>
  <c r="R267" i="1"/>
  <c r="V267" i="1"/>
  <c r="W267" i="1"/>
  <c r="X267" i="1"/>
  <c r="Y267" i="1" s="1"/>
  <c r="Z267" i="1"/>
  <c r="AA267" i="1" s="1"/>
  <c r="AB267" i="1"/>
  <c r="AC267" i="1" s="1"/>
  <c r="B268" i="1"/>
  <c r="G268" i="1"/>
  <c r="L268" i="1"/>
  <c r="R268" i="1"/>
  <c r="V268" i="1"/>
  <c r="W268" i="1" s="1"/>
  <c r="X268" i="1"/>
  <c r="Y268" i="1"/>
  <c r="Z268" i="1"/>
  <c r="AB268" i="1" s="1"/>
  <c r="AD268" i="1" s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/>
  <c r="X270" i="1"/>
  <c r="Y270" i="1"/>
  <c r="Z270" i="1"/>
  <c r="AB270" i="1" s="1"/>
  <c r="AA270" i="1"/>
  <c r="B271" i="1"/>
  <c r="G271" i="1"/>
  <c r="L271" i="1"/>
  <c r="R271" i="1"/>
  <c r="V271" i="1"/>
  <c r="W271" i="1"/>
  <c r="X271" i="1"/>
  <c r="Y271" i="1" s="1"/>
  <c r="Z271" i="1"/>
  <c r="AA271" i="1" s="1"/>
  <c r="AB271" i="1"/>
  <c r="AC271" i="1" s="1"/>
  <c r="B272" i="1"/>
  <c r="G272" i="1"/>
  <c r="L272" i="1"/>
  <c r="R272" i="1"/>
  <c r="V272" i="1"/>
  <c r="W272" i="1" s="1"/>
  <c r="X272" i="1"/>
  <c r="Y272" i="1"/>
  <c r="Z272" i="1"/>
  <c r="AB272" i="1" s="1"/>
  <c r="AD272" i="1" s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/>
  <c r="X274" i="1"/>
  <c r="Y274" i="1" s="1"/>
  <c r="Z274" i="1"/>
  <c r="AB274" i="1" s="1"/>
  <c r="AA274" i="1"/>
  <c r="B275" i="1"/>
  <c r="G275" i="1"/>
  <c r="L275" i="1"/>
  <c r="R275" i="1"/>
  <c r="V275" i="1"/>
  <c r="W275" i="1" s="1"/>
  <c r="X275" i="1"/>
  <c r="Y275" i="1" s="1"/>
  <c r="Z275" i="1"/>
  <c r="AA275" i="1" s="1"/>
  <c r="AB275" i="1"/>
  <c r="AC275" i="1" s="1"/>
  <c r="B276" i="1"/>
  <c r="G276" i="1"/>
  <c r="L276" i="1"/>
  <c r="R276" i="1"/>
  <c r="V276" i="1"/>
  <c r="W276" i="1"/>
  <c r="X276" i="1"/>
  <c r="Y276" i="1"/>
  <c r="Z276" i="1"/>
  <c r="AB276" i="1" s="1"/>
  <c r="AD276" i="1" s="1"/>
  <c r="AA276" i="1"/>
  <c r="AC276" i="1"/>
  <c r="AE276" i="1" s="1"/>
  <c r="AF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 s="1"/>
  <c r="X278" i="1"/>
  <c r="Y278" i="1" s="1"/>
  <c r="Z278" i="1"/>
  <c r="AB278" i="1" s="1"/>
  <c r="B279" i="1"/>
  <c r="G279" i="1"/>
  <c r="L279" i="1"/>
  <c r="R279" i="1"/>
  <c r="V279" i="1"/>
  <c r="W279" i="1"/>
  <c r="X279" i="1"/>
  <c r="Y279" i="1" s="1"/>
  <c r="Z279" i="1"/>
  <c r="AA279" i="1" s="1"/>
  <c r="AB279" i="1"/>
  <c r="AC279" i="1" s="1"/>
  <c r="B280" i="1"/>
  <c r="G280" i="1"/>
  <c r="L280" i="1"/>
  <c r="R280" i="1"/>
  <c r="V280" i="1"/>
  <c r="W280" i="1" s="1"/>
  <c r="X280" i="1"/>
  <c r="Y280" i="1"/>
  <c r="Z280" i="1"/>
  <c r="AB280" i="1" s="1"/>
  <c r="AD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/>
  <c r="X282" i="1"/>
  <c r="Y282" i="1" s="1"/>
  <c r="Z282" i="1"/>
  <c r="AB282" i="1" s="1"/>
  <c r="AA282" i="1"/>
  <c r="B283" i="1"/>
  <c r="G283" i="1"/>
  <c r="L283" i="1"/>
  <c r="R283" i="1"/>
  <c r="V283" i="1"/>
  <c r="W283" i="1" s="1"/>
  <c r="X283" i="1"/>
  <c r="Y283" i="1" s="1"/>
  <c r="Z283" i="1"/>
  <c r="AA283" i="1" s="1"/>
  <c r="AB283" i="1"/>
  <c r="AC283" i="1" s="1"/>
  <c r="B284" i="1"/>
  <c r="G284" i="1"/>
  <c r="L284" i="1"/>
  <c r="R284" i="1"/>
  <c r="V284" i="1"/>
  <c r="W284" i="1"/>
  <c r="X284" i="1"/>
  <c r="Y284" i="1"/>
  <c r="Z284" i="1"/>
  <c r="AB284" i="1" s="1"/>
  <c r="AD284" i="1" s="1"/>
  <c r="AA284" i="1"/>
  <c r="AC284" i="1"/>
  <c r="B285" i="1"/>
  <c r="G285" i="1"/>
  <c r="L285" i="1"/>
  <c r="R285" i="1"/>
  <c r="V285" i="1"/>
  <c r="W285" i="1" s="1"/>
  <c r="X285" i="1"/>
  <c r="Y285" i="1" s="1"/>
  <c r="Z285" i="1"/>
  <c r="B286" i="1"/>
  <c r="G286" i="1"/>
  <c r="L286" i="1"/>
  <c r="R286" i="1"/>
  <c r="V286" i="1"/>
  <c r="W286" i="1"/>
  <c r="X286" i="1"/>
  <c r="Y286" i="1"/>
  <c r="Z286" i="1"/>
  <c r="AB286" i="1" s="1"/>
  <c r="AA286" i="1"/>
  <c r="B287" i="1"/>
  <c r="G287" i="1"/>
  <c r="L287" i="1"/>
  <c r="R287" i="1"/>
  <c r="V287" i="1"/>
  <c r="W287" i="1"/>
  <c r="X287" i="1"/>
  <c r="Y287" i="1" s="1"/>
  <c r="Z287" i="1"/>
  <c r="AA287" i="1" s="1"/>
  <c r="B288" i="1"/>
  <c r="G288" i="1"/>
  <c r="L288" i="1"/>
  <c r="R288" i="1"/>
  <c r="V288" i="1"/>
  <c r="W288" i="1"/>
  <c r="X288" i="1"/>
  <c r="Y288" i="1" s="1"/>
  <c r="Z288" i="1"/>
  <c r="AB288" i="1" s="1"/>
  <c r="AD288" i="1" s="1"/>
  <c r="AA288" i="1"/>
  <c r="B289" i="1"/>
  <c r="G289" i="1"/>
  <c r="L289" i="1"/>
  <c r="R289" i="1"/>
  <c r="V289" i="1"/>
  <c r="W289" i="1" s="1"/>
  <c r="X289" i="1"/>
  <c r="Y289" i="1" s="1"/>
  <c r="Z289" i="1"/>
  <c r="B290" i="1"/>
  <c r="G290" i="1"/>
  <c r="L290" i="1"/>
  <c r="R290" i="1"/>
  <c r="V290" i="1"/>
  <c r="W290" i="1"/>
  <c r="X290" i="1"/>
  <c r="Y290" i="1"/>
  <c r="Z290" i="1"/>
  <c r="AB290" i="1" s="1"/>
  <c r="AA290" i="1"/>
  <c r="B291" i="1"/>
  <c r="G291" i="1"/>
  <c r="L291" i="1"/>
  <c r="R291" i="1"/>
  <c r="V291" i="1"/>
  <c r="W291" i="1"/>
  <c r="X291" i="1"/>
  <c r="Y291" i="1" s="1"/>
  <c r="Z291" i="1"/>
  <c r="AA291" i="1" s="1"/>
  <c r="B292" i="1"/>
  <c r="G292" i="1"/>
  <c r="L292" i="1"/>
  <c r="R292" i="1"/>
  <c r="V292" i="1"/>
  <c r="W292" i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B294" i="1"/>
  <c r="G294" i="1"/>
  <c r="L294" i="1"/>
  <c r="R294" i="1"/>
  <c r="V294" i="1"/>
  <c r="W294" i="1"/>
  <c r="X294" i="1"/>
  <c r="Y294" i="1"/>
  <c r="Z294" i="1"/>
  <c r="AB294" i="1" s="1"/>
  <c r="AA294" i="1"/>
  <c r="AC294" i="1"/>
  <c r="AD294" i="1"/>
  <c r="B295" i="1"/>
  <c r="G295" i="1"/>
  <c r="L295" i="1"/>
  <c r="R295" i="1"/>
  <c r="V295" i="1"/>
  <c r="W295" i="1" s="1"/>
  <c r="X295" i="1"/>
  <c r="Y295" i="1" s="1"/>
  <c r="Z295" i="1"/>
  <c r="AB295" i="1" s="1"/>
  <c r="AC295" i="1" s="1"/>
  <c r="AA295" i="1"/>
  <c r="B296" i="1"/>
  <c r="G296" i="1"/>
  <c r="L296" i="1"/>
  <c r="R296" i="1"/>
  <c r="V296" i="1"/>
  <c r="W296" i="1"/>
  <c r="X296" i="1"/>
  <c r="Y296" i="1" s="1"/>
  <c r="Z296" i="1"/>
  <c r="AB296" i="1" s="1"/>
  <c r="AD296" i="1" s="1"/>
  <c r="AA296" i="1"/>
  <c r="AC296" i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B299" i="1"/>
  <c r="G299" i="1"/>
  <c r="L299" i="1"/>
  <c r="R299" i="1"/>
  <c r="V299" i="1"/>
  <c r="W299" i="1" s="1"/>
  <c r="X299" i="1"/>
  <c r="Y299" i="1" s="1"/>
  <c r="Z299" i="1"/>
  <c r="AA299" i="1" s="1"/>
  <c r="AB299" i="1"/>
  <c r="B300" i="1"/>
  <c r="C7" i="4" s="1"/>
  <c r="G300" i="1"/>
  <c r="L300" i="1"/>
  <c r="R300" i="1"/>
  <c r="V300" i="1"/>
  <c r="W300" i="1" s="1"/>
  <c r="X300" i="1"/>
  <c r="Y300" i="1" s="1"/>
  <c r="Z300" i="1"/>
  <c r="AA300" i="1" s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/>
  <c r="X302" i="1"/>
  <c r="Y302" i="1"/>
  <c r="Z302" i="1"/>
  <c r="AB302" i="1" s="1"/>
  <c r="AC302" i="1" s="1"/>
  <c r="AA302" i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/>
  <c r="X306" i="1"/>
  <c r="Y306" i="1" s="1"/>
  <c r="Z306" i="1"/>
  <c r="AB306" i="1" s="1"/>
  <c r="AC306" i="1" s="1"/>
  <c r="AA306" i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 s="1"/>
  <c r="X310" i="1"/>
  <c r="Y310" i="1" s="1"/>
  <c r="Z310" i="1"/>
  <c r="B311" i="1"/>
  <c r="G311" i="1"/>
  <c r="L311" i="1"/>
  <c r="R311" i="1"/>
  <c r="V311" i="1"/>
  <c r="W311" i="1" s="1"/>
  <c r="X311" i="1"/>
  <c r="Y311" i="1" s="1"/>
  <c r="Z311" i="1"/>
  <c r="AA311" i="1" s="1"/>
  <c r="B312" i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/>
  <c r="X313" i="1"/>
  <c r="Y313" i="1" s="1"/>
  <c r="Z313" i="1"/>
  <c r="AB313" i="1" s="1"/>
  <c r="B314" i="1"/>
  <c r="G314" i="1"/>
  <c r="L314" i="1"/>
  <c r="R314" i="1"/>
  <c r="V314" i="1"/>
  <c r="W314" i="1" s="1"/>
  <c r="X314" i="1"/>
  <c r="Y314" i="1" s="1"/>
  <c r="Z314" i="1"/>
  <c r="AA314" i="1" s="1"/>
  <c r="B315" i="1"/>
  <c r="G315" i="1"/>
  <c r="L315" i="1"/>
  <c r="R315" i="1"/>
  <c r="V315" i="1"/>
  <c r="W315" i="1" s="1"/>
  <c r="X315" i="1"/>
  <c r="Y315" i="1" s="1"/>
  <c r="Z315" i="1"/>
  <c r="AA315" i="1" s="1"/>
  <c r="AB315" i="1"/>
  <c r="AD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/>
  <c r="X319" i="1"/>
  <c r="Y319" i="1" s="1"/>
  <c r="Z319" i="1"/>
  <c r="AA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B323" i="1" s="1"/>
  <c r="AD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/>
  <c r="Z329" i="1"/>
  <c r="AB329" i="1" s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AD331" i="1" s="1"/>
  <c r="AA331" i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/>
  <c r="Z333" i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AA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B339" i="1"/>
  <c r="G339" i="1"/>
  <c r="L339" i="1"/>
  <c r="R339" i="1"/>
  <c r="V339" i="1"/>
  <c r="W339" i="1" s="1"/>
  <c r="X339" i="1"/>
  <c r="Y339" i="1" s="1"/>
  <c r="Z339" i="1"/>
  <c r="AA339" i="1" s="1"/>
  <c r="AB339" i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 s="1"/>
  <c r="X341" i="1"/>
  <c r="Y341" i="1" s="1"/>
  <c r="Z341" i="1"/>
  <c r="AB341" i="1" s="1"/>
  <c r="B342" i="1"/>
  <c r="G342" i="1"/>
  <c r="L342" i="1"/>
  <c r="R342" i="1"/>
  <c r="V342" i="1"/>
  <c r="W342" i="1" s="1"/>
  <c r="X342" i="1"/>
  <c r="Y342" i="1" s="1"/>
  <c r="Z342" i="1"/>
  <c r="AA342" i="1" s="1"/>
  <c r="B343" i="1"/>
  <c r="G343" i="1"/>
  <c r="L343" i="1"/>
  <c r="R343" i="1"/>
  <c r="V343" i="1"/>
  <c r="W343" i="1"/>
  <c r="X343" i="1"/>
  <c r="Y343" i="1" s="1"/>
  <c r="Z343" i="1"/>
  <c r="AA343" i="1" s="1"/>
  <c r="AB343" i="1"/>
  <c r="AD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AB345" i="1" s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 s="1"/>
  <c r="X347" i="1"/>
  <c r="Y347" i="1" s="1"/>
  <c r="Z347" i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/>
  <c r="X349" i="1"/>
  <c r="Y349" i="1" s="1"/>
  <c r="Z349" i="1"/>
  <c r="AB349" i="1" s="1"/>
  <c r="AA349" i="1"/>
  <c r="B350" i="1"/>
  <c r="G350" i="1"/>
  <c r="L350" i="1"/>
  <c r="R350" i="1"/>
  <c r="V350" i="1"/>
  <c r="W350" i="1" s="1"/>
  <c r="X350" i="1"/>
  <c r="Y350" i="1" s="1"/>
  <c r="Z350" i="1"/>
  <c r="AA350" i="1" s="1"/>
  <c r="AB350" i="1"/>
  <c r="AC350" i="1" s="1"/>
  <c r="B351" i="1"/>
  <c r="G351" i="1"/>
  <c r="L351" i="1"/>
  <c r="R351" i="1"/>
  <c r="V351" i="1"/>
  <c r="W351" i="1" s="1"/>
  <c r="X351" i="1"/>
  <c r="Y351" i="1" s="1"/>
  <c r="H8" i="4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AB355" i="1" s="1"/>
  <c r="AA355" i="1"/>
  <c r="B356" i="1"/>
  <c r="G356" i="1"/>
  <c r="L356" i="1"/>
  <c r="R356" i="1"/>
  <c r="V356" i="1"/>
  <c r="W356" i="1" s="1"/>
  <c r="X356" i="1"/>
  <c r="Y356" i="1"/>
  <c r="Z356" i="1"/>
  <c r="AA356" i="1" s="1"/>
  <c r="B357" i="1"/>
  <c r="G357" i="1"/>
  <c r="L357" i="1"/>
  <c r="R357" i="1"/>
  <c r="V357" i="1"/>
  <c r="W357" i="1" s="1"/>
  <c r="X357" i="1"/>
  <c r="Y357" i="1"/>
  <c r="Z357" i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AB359" i="1" s="1"/>
  <c r="AA359" i="1"/>
  <c r="B360" i="1"/>
  <c r="G360" i="1"/>
  <c r="L360" i="1"/>
  <c r="R360" i="1"/>
  <c r="V360" i="1"/>
  <c r="W360" i="1" s="1"/>
  <c r="X360" i="1"/>
  <c r="Y360" i="1"/>
  <c r="Z360" i="1"/>
  <c r="AA360" i="1" s="1"/>
  <c r="B361" i="1"/>
  <c r="G361" i="1"/>
  <c r="L361" i="1"/>
  <c r="R361" i="1"/>
  <c r="V361" i="1"/>
  <c r="W361" i="1" s="1"/>
  <c r="X361" i="1"/>
  <c r="Y361" i="1"/>
  <c r="Z361" i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A363" i="1" s="1"/>
  <c r="B364" i="1"/>
  <c r="G364" i="1"/>
  <c r="L364" i="1"/>
  <c r="R364" i="1"/>
  <c r="V364" i="1"/>
  <c r="W364" i="1"/>
  <c r="X364" i="1"/>
  <c r="Y364" i="1" s="1"/>
  <c r="Z364" i="1"/>
  <c r="AB364" i="1" s="1"/>
  <c r="AC364" i="1" s="1"/>
  <c r="B365" i="1"/>
  <c r="G365" i="1"/>
  <c r="L365" i="1"/>
  <c r="R365" i="1"/>
  <c r="V365" i="1"/>
  <c r="W365" i="1" s="1"/>
  <c r="X365" i="1"/>
  <c r="Y365" i="1" s="1"/>
  <c r="Z365" i="1"/>
  <c r="AB365" i="1" s="1"/>
  <c r="AA365" i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AB367" i="1" s="1"/>
  <c r="AD367" i="1" s="1"/>
  <c r="AA367" i="1"/>
  <c r="B368" i="1"/>
  <c r="G368" i="1"/>
  <c r="L368" i="1"/>
  <c r="R368" i="1"/>
  <c r="V368" i="1"/>
  <c r="W368" i="1" s="1"/>
  <c r="X368" i="1"/>
  <c r="Y368" i="1" s="1"/>
  <c r="Z368" i="1"/>
  <c r="AA368" i="1" s="1"/>
  <c r="B369" i="1"/>
  <c r="G369" i="1"/>
  <c r="L369" i="1"/>
  <c r="R369" i="1"/>
  <c r="V369" i="1"/>
  <c r="W369" i="1"/>
  <c r="X369" i="1"/>
  <c r="Y369" i="1" s="1"/>
  <c r="Z369" i="1"/>
  <c r="AB369" i="1" s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/>
  <c r="X371" i="1"/>
  <c r="Y371" i="1" s="1"/>
  <c r="Z371" i="1"/>
  <c r="AB371" i="1" s="1"/>
  <c r="AD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/>
  <c r="X373" i="1"/>
  <c r="Y373" i="1" s="1"/>
  <c r="Z373" i="1"/>
  <c r="AB373" i="1" s="1"/>
  <c r="AA373" i="1"/>
  <c r="B374" i="1"/>
  <c r="G374" i="1"/>
  <c r="L374" i="1"/>
  <c r="R374" i="1"/>
  <c r="V374" i="1"/>
  <c r="W374" i="1" s="1"/>
  <c r="X374" i="1"/>
  <c r="Y374" i="1" s="1"/>
  <c r="Z374" i="1"/>
  <c r="B375" i="1"/>
  <c r="G375" i="1"/>
  <c r="L375" i="1"/>
  <c r="R375" i="1"/>
  <c r="V375" i="1"/>
  <c r="W375" i="1"/>
  <c r="X375" i="1"/>
  <c r="Y375" i="1" s="1"/>
  <c r="Z375" i="1"/>
  <c r="AA375" i="1"/>
  <c r="AB375" i="1"/>
  <c r="AD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/>
  <c r="X377" i="1"/>
  <c r="Y377" i="1" s="1"/>
  <c r="Z377" i="1"/>
  <c r="AB377" i="1" s="1"/>
  <c r="AA377" i="1"/>
  <c r="B378" i="1"/>
  <c r="G378" i="1"/>
  <c r="L378" i="1"/>
  <c r="R378" i="1"/>
  <c r="V378" i="1"/>
  <c r="W378" i="1" s="1"/>
  <c r="X378" i="1"/>
  <c r="Y378" i="1" s="1"/>
  <c r="Z378" i="1"/>
  <c r="B379" i="1"/>
  <c r="G379" i="1"/>
  <c r="L379" i="1"/>
  <c r="R379" i="1"/>
  <c r="V379" i="1"/>
  <c r="W379" i="1"/>
  <c r="X379" i="1"/>
  <c r="Y379" i="1" s="1"/>
  <c r="Z379" i="1"/>
  <c r="AA379" i="1"/>
  <c r="AB379" i="1"/>
  <c r="AD379" i="1" s="1"/>
  <c r="B380" i="1"/>
  <c r="G380" i="1"/>
  <c r="L380" i="1"/>
  <c r="R380" i="1"/>
  <c r="V380" i="1"/>
  <c r="W380" i="1" s="1"/>
  <c r="X380" i="1"/>
  <c r="Y380" i="1" s="1"/>
  <c r="Z380" i="1"/>
  <c r="AA380" i="1" s="1"/>
  <c r="B381" i="1"/>
  <c r="G381" i="1"/>
  <c r="L381" i="1"/>
  <c r="R381" i="1"/>
  <c r="V381" i="1"/>
  <c r="W381" i="1" s="1"/>
  <c r="X381" i="1"/>
  <c r="Y381" i="1" s="1"/>
  <c r="Z381" i="1"/>
  <c r="AB381" i="1" s="1"/>
  <c r="AA381" i="1"/>
  <c r="B382" i="1"/>
  <c r="G382" i="1"/>
  <c r="L382" i="1"/>
  <c r="R382" i="1"/>
  <c r="V382" i="1"/>
  <c r="W382" i="1" s="1"/>
  <c r="X382" i="1"/>
  <c r="Y382" i="1" s="1"/>
  <c r="Z382" i="1"/>
  <c r="B383" i="1"/>
  <c r="G383" i="1"/>
  <c r="L383" i="1"/>
  <c r="R383" i="1"/>
  <c r="V383" i="1"/>
  <c r="W383" i="1" s="1"/>
  <c r="X383" i="1"/>
  <c r="Y383" i="1" s="1"/>
  <c r="Z383" i="1"/>
  <c r="AB383" i="1" s="1"/>
  <c r="AD383" i="1" s="1"/>
  <c r="AA383" i="1"/>
  <c r="C3" i="4"/>
  <c r="C4" i="4"/>
  <c r="C5" i="4"/>
  <c r="C6" i="4"/>
  <c r="C8" i="4"/>
  <c r="C9" i="4"/>
  <c r="C10" i="4"/>
  <c r="C11" i="4"/>
  <c r="C12" i="4"/>
  <c r="C13" i="4"/>
  <c r="Z42" i="3"/>
  <c r="AC42" i="3" s="1"/>
  <c r="Z43" i="3"/>
  <c r="Z41" i="3"/>
  <c r="AC41" i="3" s="1"/>
  <c r="Z30" i="3"/>
  <c r="AC30" i="3" s="1"/>
  <c r="Z31" i="3"/>
  <c r="Z32" i="3"/>
  <c r="AC32" i="3" s="1"/>
  <c r="Z33" i="3"/>
  <c r="AA33" i="3" s="1"/>
  <c r="AD33" i="3" s="1"/>
  <c r="Z34" i="3"/>
  <c r="Z35" i="3"/>
  <c r="AC35" i="3" s="1"/>
  <c r="Z36" i="3"/>
  <c r="AC36" i="3" s="1"/>
  <c r="Z37" i="3"/>
  <c r="Z38" i="3"/>
  <c r="AC38" i="3" s="1"/>
  <c r="Z39" i="3"/>
  <c r="Z40" i="3"/>
  <c r="Z29" i="3"/>
  <c r="AC29" i="3" s="1"/>
  <c r="Z22" i="3"/>
  <c r="AC22" i="3"/>
  <c r="Z23" i="3"/>
  <c r="AC23" i="3" s="1"/>
  <c r="Z24" i="3"/>
  <c r="AC24" i="3" s="1"/>
  <c r="Z25" i="3"/>
  <c r="Z26" i="3"/>
  <c r="AC26" i="3" s="1"/>
  <c r="Z27" i="3"/>
  <c r="Z28" i="3"/>
  <c r="Z21" i="3"/>
  <c r="AB21" i="3" s="1"/>
  <c r="Z13" i="3"/>
  <c r="AC13" i="3" s="1"/>
  <c r="Z14" i="3"/>
  <c r="AC14" i="3" s="1"/>
  <c r="Z15" i="3"/>
  <c r="AC15" i="3" s="1"/>
  <c r="Z16" i="3"/>
  <c r="Z17" i="3"/>
  <c r="AC17" i="3" s="1"/>
  <c r="Z18" i="3"/>
  <c r="AA18" i="3" s="1"/>
  <c r="Z19" i="3"/>
  <c r="Z20" i="3"/>
  <c r="AC20" i="3" s="1"/>
  <c r="Z12" i="3"/>
  <c r="AC12" i="3" s="1"/>
  <c r="Z5" i="3"/>
  <c r="Z6" i="3"/>
  <c r="AC6" i="3" s="1"/>
  <c r="Z7" i="3"/>
  <c r="AC7" i="3" s="1"/>
  <c r="Z8" i="3"/>
  <c r="AC8" i="3" s="1"/>
  <c r="Z9" i="3"/>
  <c r="AC9" i="3" s="1"/>
  <c r="Z10" i="3"/>
  <c r="Z11" i="3"/>
  <c r="AC11" i="3" s="1"/>
  <c r="AB40" i="3"/>
  <c r="AC21" i="3"/>
  <c r="AB33" i="3"/>
  <c r="AB28" i="3"/>
  <c r="AA22" i="3"/>
  <c r="AB41" i="3"/>
  <c r="AB22" i="3"/>
  <c r="AC33" i="3"/>
  <c r="AA32" i="3"/>
  <c r="AA29" i="3"/>
  <c r="AB29" i="3"/>
  <c r="AB17" i="3"/>
  <c r="AB20" i="3"/>
  <c r="AA25" i="3"/>
  <c r="AA13" i="3"/>
  <c r="AB13" i="3"/>
  <c r="AA24" i="3"/>
  <c r="AA9" i="3"/>
  <c r="AB9" i="3"/>
  <c r="AB24" i="3"/>
  <c r="AC18" i="3"/>
  <c r="AB18" i="3"/>
  <c r="AC27" i="3"/>
  <c r="AB27" i="3"/>
  <c r="AA27" i="3"/>
  <c r="AC39" i="3"/>
  <c r="AB39" i="3"/>
  <c r="AA39" i="3"/>
  <c r="AD39" i="3" s="1"/>
  <c r="AB8" i="3"/>
  <c r="AA38" i="3"/>
  <c r="AB38" i="3"/>
  <c r="AB30" i="3"/>
  <c r="AB14" i="3"/>
  <c r="AB37" i="3"/>
  <c r="AA36" i="3"/>
  <c r="AA12" i="3"/>
  <c r="AB36" i="3"/>
  <c r="AB12" i="3"/>
  <c r="AA11" i="3"/>
  <c r="AB11" i="3"/>
  <c r="AA42" i="3"/>
  <c r="AB10" i="3"/>
  <c r="AB42" i="3"/>
  <c r="AA23" i="3"/>
  <c r="AA15" i="3"/>
  <c r="AA7" i="3"/>
  <c r="AB15" i="3"/>
  <c r="AB7" i="3"/>
  <c r="AA30" i="3"/>
  <c r="AA6" i="3"/>
  <c r="AB6" i="3"/>
  <c r="F33" i="6"/>
  <c r="G33" i="6" s="1"/>
  <c r="F34" i="6"/>
  <c r="G34" i="6" s="1"/>
  <c r="B23" i="3"/>
  <c r="B33" i="3"/>
  <c r="B28" i="3"/>
  <c r="B30" i="3"/>
  <c r="B4" i="3"/>
  <c r="G4" i="3"/>
  <c r="O4" i="3"/>
  <c r="Q4" i="3"/>
  <c r="R4" i="3" s="1"/>
  <c r="S4" i="3"/>
  <c r="T4" i="3" s="1"/>
  <c r="B5" i="3"/>
  <c r="G5" i="3"/>
  <c r="O5" i="3"/>
  <c r="Q5" i="3"/>
  <c r="R5" i="3" s="1"/>
  <c r="S5" i="3"/>
  <c r="B6" i="3"/>
  <c r="G6" i="3"/>
  <c r="O6" i="3"/>
  <c r="Q6" i="3"/>
  <c r="R6" i="3" s="1"/>
  <c r="S6" i="3"/>
  <c r="T6" i="3"/>
  <c r="U6" i="3"/>
  <c r="V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T8" i="3" s="1"/>
  <c r="B9" i="3"/>
  <c r="G9" i="3"/>
  <c r="O9" i="3"/>
  <c r="Q9" i="3"/>
  <c r="R9" i="3" s="1"/>
  <c r="S9" i="3"/>
  <c r="T9" i="3"/>
  <c r="U9" i="3"/>
  <c r="W9" i="3" s="1"/>
  <c r="B10" i="3"/>
  <c r="G10" i="3"/>
  <c r="O10" i="3"/>
  <c r="Q10" i="3"/>
  <c r="R10" i="3" s="1"/>
  <c r="S10" i="3"/>
  <c r="U10" i="3" s="1"/>
  <c r="B11" i="3"/>
  <c r="G11" i="3"/>
  <c r="O11" i="3"/>
  <c r="Q11" i="3"/>
  <c r="R11" i="3" s="1"/>
  <c r="S11" i="3"/>
  <c r="U11" i="3" s="1"/>
  <c r="B12" i="3"/>
  <c r="G12" i="3"/>
  <c r="O12" i="3"/>
  <c r="Q12" i="3"/>
  <c r="R12" i="3" s="1"/>
  <c r="S12" i="3"/>
  <c r="U12" i="3" s="1"/>
  <c r="B13" i="3"/>
  <c r="G13" i="3"/>
  <c r="O13" i="3"/>
  <c r="Q13" i="3"/>
  <c r="R13" i="3" s="1"/>
  <c r="S13" i="3"/>
  <c r="U13" i="3" s="1"/>
  <c r="B14" i="3"/>
  <c r="G14" i="3"/>
  <c r="O14" i="3"/>
  <c r="Q14" i="3"/>
  <c r="R14" i="3" s="1"/>
  <c r="S14" i="3"/>
  <c r="U14" i="3" s="1"/>
  <c r="B15" i="3"/>
  <c r="G15" i="3"/>
  <c r="O15" i="3"/>
  <c r="Q15" i="3"/>
  <c r="R15" i="3" s="1"/>
  <c r="S15" i="3"/>
  <c r="U15" i="3" s="1"/>
  <c r="B16" i="3"/>
  <c r="G16" i="3"/>
  <c r="O16" i="3"/>
  <c r="Q16" i="3"/>
  <c r="R16" i="3" s="1"/>
  <c r="S16" i="3"/>
  <c r="U16" i="3" s="1"/>
  <c r="B17" i="3"/>
  <c r="G17" i="3"/>
  <c r="O17" i="3"/>
  <c r="Q17" i="3"/>
  <c r="R17" i="3" s="1"/>
  <c r="S17" i="3"/>
  <c r="U17" i="3" s="1"/>
  <c r="B18" i="3"/>
  <c r="G18" i="3"/>
  <c r="O18" i="3"/>
  <c r="Q18" i="3"/>
  <c r="R18" i="3" s="1"/>
  <c r="S18" i="3"/>
  <c r="U18" i="3" s="1"/>
  <c r="B19" i="3"/>
  <c r="G19" i="3"/>
  <c r="O19" i="3"/>
  <c r="Q19" i="3"/>
  <c r="R19" i="3" s="1"/>
  <c r="S19" i="3"/>
  <c r="U19" i="3" s="1"/>
  <c r="B20" i="3"/>
  <c r="G20" i="3"/>
  <c r="O20" i="3"/>
  <c r="Q20" i="3"/>
  <c r="R20" i="3" s="1"/>
  <c r="S20" i="3"/>
  <c r="U20" i="3" s="1"/>
  <c r="B21" i="3"/>
  <c r="G21" i="3"/>
  <c r="O21" i="3"/>
  <c r="Q21" i="3"/>
  <c r="R21" i="3" s="1"/>
  <c r="S21" i="3"/>
  <c r="U21" i="3" s="1"/>
  <c r="B22" i="3"/>
  <c r="G22" i="3"/>
  <c r="O22" i="3"/>
  <c r="Q22" i="3"/>
  <c r="R22" i="3" s="1"/>
  <c r="S22" i="3"/>
  <c r="U22" i="3" s="1"/>
  <c r="G23" i="3"/>
  <c r="O23" i="3"/>
  <c r="Q23" i="3"/>
  <c r="R23" i="3" s="1"/>
  <c r="S23" i="3"/>
  <c r="T23" i="3" s="1"/>
  <c r="B24" i="3"/>
  <c r="G24" i="3"/>
  <c r="O24" i="3"/>
  <c r="Q24" i="3"/>
  <c r="R24" i="3" s="1"/>
  <c r="S24" i="3"/>
  <c r="T24" i="3" s="1"/>
  <c r="B25" i="3"/>
  <c r="G25" i="3"/>
  <c r="O25" i="3"/>
  <c r="Q25" i="3"/>
  <c r="R25" i="3" s="1"/>
  <c r="S25" i="3"/>
  <c r="T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B29" i="3"/>
  <c r="G29" i="3"/>
  <c r="O29" i="3"/>
  <c r="Q29" i="3"/>
  <c r="R29" i="3" s="1"/>
  <c r="S29" i="3"/>
  <c r="U29" i="3" s="1"/>
  <c r="W29" i="3" s="1"/>
  <c r="T29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B32" i="3"/>
  <c r="G32" i="3"/>
  <c r="O32" i="3"/>
  <c r="Q32" i="3"/>
  <c r="R32" i="3" s="1"/>
  <c r="S32" i="3"/>
  <c r="T32" i="3"/>
  <c r="U32" i="3"/>
  <c r="V32" i="3" s="1"/>
  <c r="G33" i="3"/>
  <c r="O33" i="3"/>
  <c r="Q33" i="3"/>
  <c r="R33" i="3" s="1"/>
  <c r="S33" i="3"/>
  <c r="U33" i="3" s="1"/>
  <c r="B34" i="3"/>
  <c r="G34" i="3"/>
  <c r="O34" i="3"/>
  <c r="Q34" i="3"/>
  <c r="R34" i="3" s="1"/>
  <c r="S34" i="3"/>
  <c r="U34" i="3" s="1"/>
  <c r="B35" i="3"/>
  <c r="G35" i="3"/>
  <c r="O35" i="3"/>
  <c r="Q35" i="3"/>
  <c r="R35" i="3" s="1"/>
  <c r="S35" i="3"/>
  <c r="U35" i="3" s="1"/>
  <c r="B36" i="3"/>
  <c r="G36" i="3"/>
  <c r="O36" i="3"/>
  <c r="Q36" i="3"/>
  <c r="R36" i="3" s="1"/>
  <c r="S36" i="3"/>
  <c r="U36" i="3" s="1"/>
  <c r="B37" i="3"/>
  <c r="G37" i="3"/>
  <c r="O37" i="3"/>
  <c r="Q37" i="3"/>
  <c r="R37" i="3" s="1"/>
  <c r="S37" i="3"/>
  <c r="U37" i="3" s="1"/>
  <c r="B38" i="3"/>
  <c r="G38" i="3"/>
  <c r="O38" i="3"/>
  <c r="Q38" i="3"/>
  <c r="R38" i="3"/>
  <c r="S38" i="3"/>
  <c r="U38" i="3" s="1"/>
  <c r="B39" i="3"/>
  <c r="G39" i="3"/>
  <c r="O39" i="3"/>
  <c r="Q39" i="3"/>
  <c r="R39" i="3" s="1"/>
  <c r="S39" i="3"/>
  <c r="U39" i="3" s="1"/>
  <c r="B40" i="3"/>
  <c r="G40" i="3"/>
  <c r="O40" i="3"/>
  <c r="Q40" i="3"/>
  <c r="R40" i="3" s="1"/>
  <c r="S40" i="3"/>
  <c r="U40" i="3" s="1"/>
  <c r="B41" i="3"/>
  <c r="G41" i="3"/>
  <c r="O41" i="3"/>
  <c r="Q41" i="3"/>
  <c r="R41" i="3" s="1"/>
  <c r="S41" i="3"/>
  <c r="U41" i="3" s="1"/>
  <c r="B42" i="3"/>
  <c r="G42" i="3"/>
  <c r="O42" i="3"/>
  <c r="Q42" i="3"/>
  <c r="R42" i="3" s="1"/>
  <c r="S42" i="3"/>
  <c r="U42" i="3" s="1"/>
  <c r="B43" i="3"/>
  <c r="G43" i="3"/>
  <c r="O43" i="3"/>
  <c r="Q43" i="3"/>
  <c r="R43" i="3" s="1"/>
  <c r="S43" i="3"/>
  <c r="U43" i="3" s="1"/>
  <c r="M6" i="5"/>
  <c r="M7" i="5"/>
  <c r="M8" i="5"/>
  <c r="M9" i="5"/>
  <c r="M10" i="5"/>
  <c r="M3" i="5"/>
  <c r="B428" i="1"/>
  <c r="B449" i="1"/>
  <c r="B460" i="1"/>
  <c r="B454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AA387" i="1" s="1"/>
  <c r="B388" i="1"/>
  <c r="G388" i="1"/>
  <c r="L388" i="1"/>
  <c r="R388" i="1"/>
  <c r="V388" i="1"/>
  <c r="W388" i="1" s="1"/>
  <c r="X388" i="1"/>
  <c r="Y388" i="1" s="1"/>
  <c r="Z388" i="1"/>
  <c r="AA388" i="1" s="1"/>
  <c r="B389" i="1"/>
  <c r="G389" i="1"/>
  <c r="L389" i="1"/>
  <c r="R389" i="1"/>
  <c r="V389" i="1"/>
  <c r="W389" i="1" s="1"/>
  <c r="X389" i="1"/>
  <c r="Y389" i="1" s="1"/>
  <c r="Z389" i="1"/>
  <c r="AB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B391" i="1" s="1"/>
  <c r="AD391" i="1" s="1"/>
  <c r="AA391" i="1"/>
  <c r="B392" i="1"/>
  <c r="G392" i="1"/>
  <c r="L392" i="1"/>
  <c r="R392" i="1"/>
  <c r="V392" i="1"/>
  <c r="W392" i="1" s="1"/>
  <c r="X392" i="1"/>
  <c r="Y392" i="1" s="1"/>
  <c r="Z392" i="1"/>
  <c r="AA392" i="1" s="1"/>
  <c r="B393" i="1"/>
  <c r="G393" i="1"/>
  <c r="L393" i="1"/>
  <c r="R393" i="1"/>
  <c r="V393" i="1"/>
  <c r="W393" i="1" s="1"/>
  <c r="X393" i="1"/>
  <c r="Y393" i="1"/>
  <c r="Z393" i="1"/>
  <c r="AB393" i="1" s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 s="1"/>
  <c r="Z395" i="1"/>
  <c r="AA395" i="1"/>
  <c r="AB395" i="1"/>
  <c r="AD395" i="1" s="1"/>
  <c r="B396" i="1"/>
  <c r="G396" i="1"/>
  <c r="L396" i="1"/>
  <c r="R396" i="1"/>
  <c r="V396" i="1"/>
  <c r="W396" i="1" s="1"/>
  <c r="X396" i="1"/>
  <c r="Y396" i="1" s="1"/>
  <c r="Z396" i="1"/>
  <c r="B397" i="1"/>
  <c r="G397" i="1"/>
  <c r="L397" i="1"/>
  <c r="R397" i="1"/>
  <c r="V397" i="1"/>
  <c r="W397" i="1" s="1"/>
  <c r="X397" i="1"/>
  <c r="Y397" i="1" s="1"/>
  <c r="Z397" i="1"/>
  <c r="AB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AB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AA403" i="1" s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AB405" i="1" s="1"/>
  <c r="AD405" i="1" s="1"/>
  <c r="B406" i="1"/>
  <c r="G406" i="1"/>
  <c r="L406" i="1"/>
  <c r="R406" i="1"/>
  <c r="V406" i="1"/>
  <c r="W406" i="1" s="1"/>
  <c r="X406" i="1"/>
  <c r="Y406" i="1" s="1"/>
  <c r="Z406" i="1"/>
  <c r="AB406" i="1" s="1"/>
  <c r="AC406" i="1" s="1"/>
  <c r="B407" i="1"/>
  <c r="G407" i="1"/>
  <c r="L407" i="1"/>
  <c r="R407" i="1"/>
  <c r="V407" i="1"/>
  <c r="W407" i="1" s="1"/>
  <c r="X407" i="1"/>
  <c r="Y407" i="1" s="1"/>
  <c r="Z407" i="1"/>
  <c r="B408" i="1"/>
  <c r="G408" i="1"/>
  <c r="R408" i="1"/>
  <c r="V408" i="1"/>
  <c r="W408" i="1" s="1"/>
  <c r="X408" i="1"/>
  <c r="Y408" i="1" s="1"/>
  <c r="Z408" i="1"/>
  <c r="B409" i="1"/>
  <c r="G409" i="1"/>
  <c r="R409" i="1"/>
  <c r="V409" i="1"/>
  <c r="W409" i="1" s="1"/>
  <c r="X409" i="1"/>
  <c r="Y409" i="1" s="1"/>
  <c r="Z409" i="1"/>
  <c r="B410" i="1"/>
  <c r="G410" i="1"/>
  <c r="R410" i="1"/>
  <c r="V410" i="1"/>
  <c r="W410" i="1" s="1"/>
  <c r="X410" i="1"/>
  <c r="Y410" i="1"/>
  <c r="Z410" i="1"/>
  <c r="B411" i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/>
  <c r="Z414" i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 s="1"/>
  <c r="Z416" i="1"/>
  <c r="B417" i="1"/>
  <c r="G417" i="1"/>
  <c r="L417" i="1"/>
  <c r="R417" i="1"/>
  <c r="V417" i="1"/>
  <c r="W417" i="1" s="1"/>
  <c r="X417" i="1"/>
  <c r="Y417" i="1" s="1"/>
  <c r="Z417" i="1"/>
  <c r="B418" i="1"/>
  <c r="G418" i="1"/>
  <c r="L418" i="1"/>
  <c r="R418" i="1"/>
  <c r="V418" i="1"/>
  <c r="W418" i="1" s="1"/>
  <c r="X418" i="1"/>
  <c r="Y418" i="1" s="1"/>
  <c r="Z418" i="1"/>
  <c r="AA418" i="1"/>
  <c r="AB418" i="1"/>
  <c r="AD418" i="1" s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/>
  <c r="X420" i="1"/>
  <c r="Y420" i="1" s="1"/>
  <c r="Z420" i="1"/>
  <c r="AB420" i="1" s="1"/>
  <c r="AC420" i="1" s="1"/>
  <c r="AD420" i="1"/>
  <c r="B421" i="1"/>
  <c r="G421" i="1"/>
  <c r="L421" i="1"/>
  <c r="R421" i="1"/>
  <c r="V421" i="1"/>
  <c r="W421" i="1" s="1"/>
  <c r="X421" i="1"/>
  <c r="Y421" i="1" s="1"/>
  <c r="Z421" i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 s="1"/>
  <c r="Z423" i="1"/>
  <c r="AB423" i="1" s="1"/>
  <c r="B424" i="1"/>
  <c r="G424" i="1"/>
  <c r="L424" i="1"/>
  <c r="R424" i="1"/>
  <c r="V424" i="1"/>
  <c r="W424" i="1" s="1"/>
  <c r="X424" i="1"/>
  <c r="Y424" i="1" s="1"/>
  <c r="Z424" i="1"/>
  <c r="AA424" i="1" s="1"/>
  <c r="B425" i="1"/>
  <c r="G425" i="1"/>
  <c r="L425" i="1"/>
  <c r="R425" i="1"/>
  <c r="V425" i="1"/>
  <c r="W425" i="1" s="1"/>
  <c r="X425" i="1"/>
  <c r="Y425" i="1" s="1"/>
  <c r="Z425" i="1"/>
  <c r="AB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AB428" i="1" s="1"/>
  <c r="AA428" i="1"/>
  <c r="B429" i="1"/>
  <c r="G429" i="1"/>
  <c r="L429" i="1"/>
  <c r="R429" i="1"/>
  <c r="V429" i="1"/>
  <c r="W429" i="1" s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 s="1"/>
  <c r="Z430" i="1"/>
  <c r="AB430" i="1" s="1"/>
  <c r="B431" i="1"/>
  <c r="G431" i="1"/>
  <c r="L431" i="1"/>
  <c r="R431" i="1"/>
  <c r="V431" i="1"/>
  <c r="W431" i="1" s="1"/>
  <c r="X431" i="1"/>
  <c r="Y431" i="1" s="1"/>
  <c r="Z431" i="1"/>
  <c r="AA431" i="1" s="1"/>
  <c r="B432" i="1"/>
  <c r="G432" i="1"/>
  <c r="L432" i="1"/>
  <c r="R432" i="1"/>
  <c r="V432" i="1"/>
  <c r="W432" i="1" s="1"/>
  <c r="X432" i="1"/>
  <c r="Y432" i="1"/>
  <c r="Z432" i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/>
  <c r="X434" i="1"/>
  <c r="Y434" i="1"/>
  <c r="Z434" i="1"/>
  <c r="AB434" i="1" s="1"/>
  <c r="AA434" i="1"/>
  <c r="B435" i="1"/>
  <c r="G435" i="1"/>
  <c r="L435" i="1"/>
  <c r="R435" i="1"/>
  <c r="V435" i="1"/>
  <c r="W435" i="1" s="1"/>
  <c r="X435" i="1"/>
  <c r="Y435" i="1" s="1"/>
  <c r="Z435" i="1"/>
  <c r="AA435" i="1" s="1"/>
  <c r="AB435" i="1"/>
  <c r="AC435" i="1" s="1"/>
  <c r="B436" i="1"/>
  <c r="G436" i="1"/>
  <c r="L436" i="1"/>
  <c r="R436" i="1"/>
  <c r="V436" i="1"/>
  <c r="W436" i="1"/>
  <c r="X436" i="1"/>
  <c r="Y436" i="1"/>
  <c r="Z436" i="1"/>
  <c r="AB436" i="1" s="1"/>
  <c r="AA436" i="1"/>
  <c r="B437" i="1"/>
  <c r="G437" i="1"/>
  <c r="L437" i="1"/>
  <c r="R437" i="1"/>
  <c r="V437" i="1"/>
  <c r="W437" i="1" s="1"/>
  <c r="X437" i="1"/>
  <c r="Y437" i="1" s="1"/>
  <c r="Z437" i="1"/>
  <c r="AA437" i="1" s="1"/>
  <c r="B438" i="1"/>
  <c r="G438" i="1"/>
  <c r="L438" i="1"/>
  <c r="R438" i="1"/>
  <c r="V438" i="1"/>
  <c r="W438" i="1" s="1"/>
  <c r="X438" i="1"/>
  <c r="Y438" i="1"/>
  <c r="Z438" i="1"/>
  <c r="AA438" i="1" s="1"/>
  <c r="AB438" i="1"/>
  <c r="AD438" i="1" s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/>
  <c r="Z440" i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/>
  <c r="X442" i="1"/>
  <c r="Y442" i="1"/>
  <c r="Z442" i="1"/>
  <c r="AB442" i="1" s="1"/>
  <c r="AA442" i="1"/>
  <c r="B443" i="1"/>
  <c r="G443" i="1"/>
  <c r="L443" i="1"/>
  <c r="R443" i="1"/>
  <c r="V443" i="1"/>
  <c r="W443" i="1" s="1"/>
  <c r="X443" i="1"/>
  <c r="Y443" i="1" s="1"/>
  <c r="Z443" i="1"/>
  <c r="AA443" i="1" s="1"/>
  <c r="AB443" i="1"/>
  <c r="AC443" i="1" s="1"/>
  <c r="B444" i="1"/>
  <c r="G444" i="1"/>
  <c r="L444" i="1"/>
  <c r="R444" i="1"/>
  <c r="V444" i="1"/>
  <c r="W444" i="1"/>
  <c r="X444" i="1"/>
  <c r="Y444" i="1"/>
  <c r="Z444" i="1"/>
  <c r="AB444" i="1" s="1"/>
  <c r="AA444" i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 s="1"/>
  <c r="X446" i="1"/>
  <c r="Y446" i="1" s="1"/>
  <c r="Z446" i="1"/>
  <c r="AB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B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B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/>
  <c r="X453" i="1"/>
  <c r="Y453" i="1"/>
  <c r="Z453" i="1"/>
  <c r="AB453" i="1" s="1"/>
  <c r="AA453" i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/>
  <c r="X456" i="1"/>
  <c r="Y456" i="1"/>
  <c r="Z456" i="1"/>
  <c r="AB456" i="1" s="1"/>
  <c r="AA456" i="1"/>
  <c r="B457" i="1"/>
  <c r="G457" i="1"/>
  <c r="L457" i="1"/>
  <c r="R457" i="1"/>
  <c r="V457" i="1"/>
  <c r="W457" i="1" s="1"/>
  <c r="X457" i="1"/>
  <c r="Y457" i="1" s="1"/>
  <c r="Z457" i="1"/>
  <c r="AA457" i="1" s="1"/>
  <c r="AB457" i="1"/>
  <c r="AC457" i="1" s="1"/>
  <c r="B458" i="1"/>
  <c r="G458" i="1"/>
  <c r="L458" i="1"/>
  <c r="R458" i="1"/>
  <c r="V458" i="1"/>
  <c r="W458" i="1"/>
  <c r="X458" i="1"/>
  <c r="Y458" i="1"/>
  <c r="Z458" i="1"/>
  <c r="AB458" i="1" s="1"/>
  <c r="AA458" i="1"/>
  <c r="B459" i="1"/>
  <c r="G459" i="1"/>
  <c r="L459" i="1"/>
  <c r="R459" i="1"/>
  <c r="V459" i="1"/>
  <c r="W459" i="1" s="1"/>
  <c r="X459" i="1"/>
  <c r="Y459" i="1" s="1"/>
  <c r="H6" i="5" s="1"/>
  <c r="Z459" i="1"/>
  <c r="AA459" i="1" s="1"/>
  <c r="G460" i="1"/>
  <c r="L460" i="1"/>
  <c r="R460" i="1"/>
  <c r="V460" i="1"/>
  <c r="W460" i="1" s="1"/>
  <c r="X460" i="1"/>
  <c r="Y460" i="1" s="1"/>
  <c r="Z460" i="1"/>
  <c r="AA460" i="1" s="1"/>
  <c r="AB460" i="1"/>
  <c r="AC460" i="1" s="1"/>
  <c r="B461" i="1"/>
  <c r="G461" i="1"/>
  <c r="L461" i="1"/>
  <c r="R461" i="1"/>
  <c r="V461" i="1"/>
  <c r="W461" i="1" s="1"/>
  <c r="X461" i="1"/>
  <c r="Y461" i="1" s="1"/>
  <c r="Z461" i="1"/>
  <c r="AB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H5" i="5" s="1"/>
  <c r="Z463" i="1"/>
  <c r="AA463" i="1"/>
  <c r="AB463" i="1"/>
  <c r="AD463" i="1" s="1"/>
  <c r="B464" i="1"/>
  <c r="G464" i="1"/>
  <c r="L464" i="1"/>
  <c r="R464" i="1"/>
  <c r="V464" i="1"/>
  <c r="W464" i="1" s="1"/>
  <c r="X464" i="1"/>
  <c r="Y464" i="1" s="1"/>
  <c r="Z464" i="1"/>
  <c r="AA464" i="1" s="1"/>
  <c r="B465" i="1"/>
  <c r="G465" i="1"/>
  <c r="L465" i="1"/>
  <c r="R465" i="1"/>
  <c r="V465" i="1"/>
  <c r="W465" i="1"/>
  <c r="X465" i="1"/>
  <c r="Y465" i="1" s="1"/>
  <c r="Z465" i="1"/>
  <c r="AB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/>
  <c r="X467" i="1"/>
  <c r="Y467" i="1"/>
  <c r="Z467" i="1"/>
  <c r="AB467" i="1" s="1"/>
  <c r="AA467" i="1"/>
  <c r="B468" i="1"/>
  <c r="G468" i="1"/>
  <c r="L468" i="1"/>
  <c r="R468" i="1"/>
  <c r="V468" i="1"/>
  <c r="W468" i="1" s="1"/>
  <c r="X468" i="1"/>
  <c r="Y468" i="1" s="1"/>
  <c r="Z468" i="1"/>
  <c r="AA468" i="1" s="1"/>
  <c r="AB468" i="1"/>
  <c r="AC468" i="1" s="1"/>
  <c r="B469" i="1"/>
  <c r="G469" i="1"/>
  <c r="L469" i="1"/>
  <c r="R469" i="1"/>
  <c r="V469" i="1"/>
  <c r="W469" i="1"/>
  <c r="X469" i="1"/>
  <c r="Y469" i="1"/>
  <c r="Z469" i="1"/>
  <c r="AB469" i="1" s="1"/>
  <c r="AA469" i="1"/>
  <c r="B470" i="1"/>
  <c r="G470" i="1"/>
  <c r="L470" i="1"/>
  <c r="R470" i="1"/>
  <c r="V470" i="1"/>
  <c r="W470" i="1" s="1"/>
  <c r="X470" i="1"/>
  <c r="Y470" i="1" s="1"/>
  <c r="Z470" i="1"/>
  <c r="AA470" i="1" s="1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E42" i="7"/>
  <c r="F42" i="7" s="1"/>
  <c r="E43" i="7"/>
  <c r="F43" i="7" s="1"/>
  <c r="D12" i="6"/>
  <c r="N5" i="5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O5" i="4" s="1"/>
  <c r="E6" i="4"/>
  <c r="G6" i="4" s="1"/>
  <c r="E7" i="4"/>
  <c r="G7" i="4"/>
  <c r="E8" i="4"/>
  <c r="G8" i="4" s="1"/>
  <c r="E9" i="4"/>
  <c r="G9" i="4" s="1"/>
  <c r="E10" i="4"/>
  <c r="G10" i="4" s="1"/>
  <c r="E11" i="4"/>
  <c r="G11" i="4" s="1"/>
  <c r="E12" i="4"/>
  <c r="G12" i="4" s="1"/>
  <c r="E13" i="4"/>
  <c r="G13" i="4"/>
  <c r="I13" i="4" s="1"/>
  <c r="E14" i="4"/>
  <c r="G14" i="4" s="1"/>
  <c r="D7" i="4"/>
  <c r="D8" i="4"/>
  <c r="D9" i="4"/>
  <c r="D10" i="4"/>
  <c r="D11" i="4"/>
  <c r="D12" i="4"/>
  <c r="D13" i="4"/>
  <c r="D14" i="4"/>
  <c r="N3" i="4"/>
  <c r="Z4" i="3"/>
  <c r="AA4" i="3" s="1"/>
  <c r="E3" i="5"/>
  <c r="J3" i="5"/>
  <c r="E4" i="5"/>
  <c r="G4" i="5" s="1"/>
  <c r="G11" i="5" s="1"/>
  <c r="D3" i="5"/>
  <c r="H3" i="5"/>
  <c r="D4" i="5"/>
  <c r="I20" i="4"/>
  <c r="I23" i="4"/>
  <c r="I22" i="4"/>
  <c r="D3" i="4"/>
  <c r="D5" i="4"/>
  <c r="D4" i="4"/>
  <c r="D6" i="4"/>
  <c r="AC4" i="3"/>
  <c r="G9" i="6"/>
  <c r="H4" i="4"/>
  <c r="B59" i="6"/>
  <c r="E47" i="7"/>
  <c r="F47" i="7" s="1"/>
  <c r="E46" i="7"/>
  <c r="F46" i="7" s="1"/>
  <c r="E45" i="7"/>
  <c r="F45" i="7" s="1"/>
  <c r="E44" i="7"/>
  <c r="F44" i="7" s="1"/>
  <c r="E36" i="7"/>
  <c r="F36" i="7" s="1"/>
  <c r="E35" i="7"/>
  <c r="F35" i="7" s="1"/>
  <c r="F34" i="7"/>
  <c r="E60" i="6"/>
  <c r="B58" i="6"/>
  <c r="G50" i="6"/>
  <c r="G49" i="6"/>
  <c r="F45" i="6"/>
  <c r="G45" i="6"/>
  <c r="F44" i="6"/>
  <c r="G44" i="6" s="1"/>
  <c r="C60" i="6"/>
  <c r="G60" i="6"/>
  <c r="D60" i="6"/>
  <c r="F60" i="6"/>
  <c r="F35" i="6"/>
  <c r="G35" i="6" s="1"/>
  <c r="E30" i="7"/>
  <c r="F30" i="7" s="1"/>
  <c r="E29" i="7"/>
  <c r="F29" i="7" s="1"/>
  <c r="E28" i="7"/>
  <c r="F28" i="7"/>
  <c r="E27" i="7"/>
  <c r="F27" i="7" s="1"/>
  <c r="E26" i="7"/>
  <c r="F26" i="7" s="1"/>
  <c r="E25" i="7"/>
  <c r="F25" i="7" s="1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6" i="6"/>
  <c r="F16" i="6" s="1"/>
  <c r="G16" i="6" s="1"/>
  <c r="E15" i="6"/>
  <c r="E14" i="6"/>
  <c r="E12" i="6"/>
  <c r="F30" i="6"/>
  <c r="G30" i="6" s="1"/>
  <c r="F29" i="6"/>
  <c r="G29" i="6" s="1"/>
  <c r="F10" i="6"/>
  <c r="G10" i="6" s="1"/>
  <c r="D16" i="6"/>
  <c r="D15" i="6"/>
  <c r="D14" i="6"/>
  <c r="E4" i="7"/>
  <c r="F4" i="7" s="1"/>
  <c r="E5" i="7"/>
  <c r="F5" i="7" s="1"/>
  <c r="E6" i="7"/>
  <c r="F6" i="7" s="1"/>
  <c r="E7" i="7"/>
  <c r="F7" i="7" s="1"/>
  <c r="E8" i="7"/>
  <c r="F8" i="7" s="1"/>
  <c r="E9" i="7"/>
  <c r="F9" i="7"/>
  <c r="E3" i="7"/>
  <c r="F3" i="7" s="1"/>
  <c r="G7" i="5"/>
  <c r="K7" i="5" s="1"/>
  <c r="G8" i="5"/>
  <c r="T8" i="5" s="1"/>
  <c r="G9" i="5"/>
  <c r="K9" i="5" s="1"/>
  <c r="G10" i="5"/>
  <c r="T10" i="5" s="1"/>
  <c r="G3" i="5"/>
  <c r="Q3" i="5" s="1"/>
  <c r="G5" i="5"/>
  <c r="G6" i="5"/>
  <c r="F12" i="6"/>
  <c r="G12" i="6" s="1"/>
  <c r="F14" i="6"/>
  <c r="G14" i="6" s="1"/>
  <c r="O8" i="5"/>
  <c r="O7" i="5"/>
  <c r="I7" i="5"/>
  <c r="I9" i="5"/>
  <c r="T7" i="5"/>
  <c r="Q8" i="5"/>
  <c r="O10" i="5"/>
  <c r="Q7" i="5"/>
  <c r="O5" i="5"/>
  <c r="K3" i="5"/>
  <c r="I3" i="5"/>
  <c r="O3" i="5"/>
  <c r="O6" i="5"/>
  <c r="G19" i="4"/>
  <c r="H5" i="4"/>
  <c r="H6" i="4"/>
  <c r="I6" i="4" s="1"/>
  <c r="E3" i="4"/>
  <c r="G3" i="4" s="1"/>
  <c r="H3" i="4"/>
  <c r="H7" i="4"/>
  <c r="I7" i="4" s="1"/>
  <c r="P3" i="4"/>
  <c r="P4" i="4"/>
  <c r="P4" i="5"/>
  <c r="P5" i="4"/>
  <c r="P5" i="5"/>
  <c r="Q5" i="5"/>
  <c r="P6" i="4"/>
  <c r="I19" i="4"/>
  <c r="K19" i="4"/>
  <c r="M19" i="4"/>
  <c r="O13" i="4"/>
  <c r="Q13" i="4"/>
  <c r="T13" i="4"/>
  <c r="O7" i="4"/>
  <c r="K20" i="4" l="1"/>
  <c r="M20" i="4"/>
  <c r="AD7" i="2"/>
  <c r="AF7" i="2" s="1"/>
  <c r="AG7" i="2" s="1"/>
  <c r="AC12" i="2"/>
  <c r="AC4" i="2"/>
  <c r="AC9" i="2"/>
  <c r="AC13" i="2"/>
  <c r="AB11" i="2"/>
  <c r="AD19" i="2"/>
  <c r="P8" i="4"/>
  <c r="P6" i="5"/>
  <c r="Q6" i="5" s="1"/>
  <c r="P7" i="4"/>
  <c r="Q7" i="4" s="1"/>
  <c r="AB4" i="3"/>
  <c r="AD4" i="3" s="1"/>
  <c r="AD15" i="3"/>
  <c r="AD11" i="3"/>
  <c r="U7" i="3"/>
  <c r="V7" i="3" s="1"/>
  <c r="AD9" i="3"/>
  <c r="U8" i="3"/>
  <c r="AD42" i="3"/>
  <c r="AD24" i="3"/>
  <c r="AD7" i="3"/>
  <c r="AD22" i="3"/>
  <c r="I9" i="4"/>
  <c r="Q9" i="4"/>
  <c r="R9" i="4" s="1"/>
  <c r="T9" i="4"/>
  <c r="U9" i="4" s="1"/>
  <c r="K9" i="4"/>
  <c r="M9" i="4" s="1"/>
  <c r="O9" i="4"/>
  <c r="Q4" i="5"/>
  <c r="K10" i="5"/>
  <c r="U10" i="5" s="1"/>
  <c r="AB454" i="1"/>
  <c r="AD454" i="1" s="1"/>
  <c r="AB431" i="1"/>
  <c r="AC431" i="1" s="1"/>
  <c r="AA430" i="1"/>
  <c r="AB424" i="1"/>
  <c r="AC424" i="1" s="1"/>
  <c r="AA423" i="1"/>
  <c r="AC405" i="1"/>
  <c r="AB404" i="1"/>
  <c r="AA371" i="1"/>
  <c r="AA369" i="1"/>
  <c r="AA364" i="1"/>
  <c r="AB362" i="1"/>
  <c r="I10" i="5"/>
  <c r="R10" i="5" s="1"/>
  <c r="Q10" i="5"/>
  <c r="AB325" i="1"/>
  <c r="AA325" i="1"/>
  <c r="AC315" i="1"/>
  <c r="Q5" i="4"/>
  <c r="I5" i="4"/>
  <c r="T3" i="5"/>
  <c r="U3" i="5" s="1"/>
  <c r="I8" i="5"/>
  <c r="R8" i="5" s="1"/>
  <c r="K8" i="5"/>
  <c r="AA465" i="1"/>
  <c r="AA449" i="1"/>
  <c r="AA425" i="1"/>
  <c r="AA420" i="1"/>
  <c r="AB392" i="1"/>
  <c r="AC392" i="1" s="1"/>
  <c r="AB388" i="1"/>
  <c r="AC388" i="1" s="1"/>
  <c r="AD364" i="1"/>
  <c r="AA326" i="1"/>
  <c r="AB326" i="1"/>
  <c r="AC326" i="1" s="1"/>
  <c r="AB321" i="1"/>
  <c r="AA321" i="1"/>
  <c r="AA327" i="1"/>
  <c r="AB327" i="1"/>
  <c r="AD327" i="1" s="1"/>
  <c r="AA322" i="1"/>
  <c r="AB322" i="1"/>
  <c r="AC322" i="1" s="1"/>
  <c r="AB314" i="1"/>
  <c r="AC314" i="1" s="1"/>
  <c r="AA313" i="1"/>
  <c r="AC11" i="1"/>
  <c r="AC154" i="1"/>
  <c r="AB134" i="1"/>
  <c r="AC134" i="1" s="1"/>
  <c r="AA133" i="1"/>
  <c r="AA131" i="1"/>
  <c r="AB94" i="1"/>
  <c r="AA61" i="1"/>
  <c r="AE61" i="1" s="1"/>
  <c r="AF61" i="1" s="1"/>
  <c r="AB39" i="1"/>
  <c r="AB35" i="1"/>
  <c r="AB27" i="1"/>
  <c r="AD19" i="1"/>
  <c r="AB14" i="1"/>
  <c r="AA11" i="1"/>
  <c r="AB9" i="1"/>
  <c r="AB308" i="1"/>
  <c r="AB304" i="1"/>
  <c r="AB303" i="1"/>
  <c r="AC280" i="1"/>
  <c r="AC272" i="1"/>
  <c r="AE272" i="1" s="1"/>
  <c r="AF272" i="1" s="1"/>
  <c r="AC240" i="1"/>
  <c r="AA238" i="1"/>
  <c r="AB212" i="1"/>
  <c r="AC212" i="1" s="1"/>
  <c r="AB200" i="1"/>
  <c r="AC200" i="1" s="1"/>
  <c r="AB184" i="1"/>
  <c r="AC184" i="1" s="1"/>
  <c r="AB181" i="1"/>
  <c r="AC181" i="1" s="1"/>
  <c r="AB169" i="1"/>
  <c r="AC169" i="1" s="1"/>
  <c r="AA161" i="1"/>
  <c r="AA154" i="1"/>
  <c r="AC152" i="1"/>
  <c r="AC143" i="1"/>
  <c r="AB142" i="1"/>
  <c r="AA141" i="1"/>
  <c r="AA139" i="1"/>
  <c r="AA127" i="1"/>
  <c r="AB125" i="1"/>
  <c r="AB98" i="1"/>
  <c r="AD98" i="1" s="1"/>
  <c r="AD81" i="1"/>
  <c r="AB59" i="1"/>
  <c r="AD59" i="1" s="1"/>
  <c r="AB43" i="1"/>
  <c r="AB6" i="1"/>
  <c r="AC5" i="1"/>
  <c r="AD295" i="1"/>
  <c r="AE295" i="1" s="1"/>
  <c r="AF295" i="1" s="1"/>
  <c r="AB291" i="1"/>
  <c r="AB287" i="1"/>
  <c r="AA280" i="1"/>
  <c r="AA272" i="1"/>
  <c r="AA268" i="1"/>
  <c r="AA264" i="1"/>
  <c r="AC260" i="1"/>
  <c r="AE260" i="1" s="1"/>
  <c r="AF260" i="1" s="1"/>
  <c r="AA258" i="1"/>
  <c r="AB255" i="1"/>
  <c r="AC255" i="1" s="1"/>
  <c r="AB251" i="1"/>
  <c r="AC251" i="1" s="1"/>
  <c r="AB247" i="1"/>
  <c r="AC247" i="1" s="1"/>
  <c r="AA240" i="1"/>
  <c r="AC236" i="1"/>
  <c r="AE236" i="1" s="1"/>
  <c r="AF236" i="1" s="1"/>
  <c r="AB235" i="1"/>
  <c r="AC235" i="1" s="1"/>
  <c r="AA215" i="1"/>
  <c r="AA203" i="1"/>
  <c r="AA196" i="1"/>
  <c r="AA180" i="1"/>
  <c r="AB166" i="1"/>
  <c r="AC166" i="1" s="1"/>
  <c r="AA152" i="1"/>
  <c r="AE152" i="1" s="1"/>
  <c r="AF152" i="1" s="1"/>
  <c r="AA143" i="1"/>
  <c r="AE143" i="1" s="1"/>
  <c r="AF143" i="1" s="1"/>
  <c r="AB130" i="1"/>
  <c r="AC130" i="1" s="1"/>
  <c r="AB110" i="1"/>
  <c r="AC110" i="1" s="1"/>
  <c r="AA103" i="1"/>
  <c r="AB83" i="1"/>
  <c r="AA81" i="1"/>
  <c r="AE81" i="1" s="1"/>
  <c r="AF81" i="1" s="1"/>
  <c r="AD467" i="1"/>
  <c r="AC467" i="1"/>
  <c r="AD458" i="1"/>
  <c r="AC458" i="1"/>
  <c r="K22" i="4"/>
  <c r="M22" i="4"/>
  <c r="K11" i="4"/>
  <c r="Q11" i="4"/>
  <c r="O11" i="4"/>
  <c r="I11" i="4"/>
  <c r="T11" i="4"/>
  <c r="I5" i="5"/>
  <c r="R5" i="5" s="1"/>
  <c r="G81" i="6" s="1"/>
  <c r="E31" i="7"/>
  <c r="E19" i="6" s="1"/>
  <c r="F19" i="6" s="1"/>
  <c r="G19" i="6" s="1"/>
  <c r="E48" i="7"/>
  <c r="E21" i="6" s="1"/>
  <c r="F21" i="6" s="1"/>
  <c r="G21" i="6" s="1"/>
  <c r="AA461" i="1"/>
  <c r="AB448" i="1"/>
  <c r="AB427" i="1"/>
  <c r="AA427" i="1"/>
  <c r="AA413" i="1"/>
  <c r="AB413" i="1"/>
  <c r="AA396" i="1"/>
  <c r="AB396" i="1"/>
  <c r="AC396" i="1" s="1"/>
  <c r="T5" i="3"/>
  <c r="U5" i="3"/>
  <c r="V5" i="3" s="1"/>
  <c r="AD13" i="3"/>
  <c r="AC10" i="3"/>
  <c r="AA10" i="3"/>
  <c r="AA28" i="3"/>
  <c r="AD28" i="3" s="1"/>
  <c r="AC28" i="3"/>
  <c r="AC34" i="3"/>
  <c r="AA34" i="3"/>
  <c r="AB34" i="3"/>
  <c r="AC31" i="3"/>
  <c r="AB31" i="3"/>
  <c r="AA31" i="3"/>
  <c r="AA374" i="1"/>
  <c r="AB374" i="1"/>
  <c r="AC374" i="1" s="1"/>
  <c r="AD362" i="1"/>
  <c r="AC362" i="1"/>
  <c r="AB353" i="1"/>
  <c r="AA353" i="1"/>
  <c r="R3" i="5"/>
  <c r="F15" i="6"/>
  <c r="E21" i="7"/>
  <c r="E17" i="6" s="1"/>
  <c r="F17" i="6" s="1"/>
  <c r="G17" i="6" s="1"/>
  <c r="AB464" i="1"/>
  <c r="AC464" i="1" s="1"/>
  <c r="AC463" i="1"/>
  <c r="AC454" i="1"/>
  <c r="AA451" i="1"/>
  <c r="AA417" i="1"/>
  <c r="AB417" i="1"/>
  <c r="AC417" i="1" s="1"/>
  <c r="AA411" i="1"/>
  <c r="AB411" i="1"/>
  <c r="AA16" i="3"/>
  <c r="AB16" i="3"/>
  <c r="AC37" i="3"/>
  <c r="AA37" i="3"/>
  <c r="AD37" i="3" s="1"/>
  <c r="AA370" i="1"/>
  <c r="AB370" i="1"/>
  <c r="AC370" i="1" s="1"/>
  <c r="AE362" i="1"/>
  <c r="AF362" i="1" s="1"/>
  <c r="AA334" i="1"/>
  <c r="AB334" i="1"/>
  <c r="AC334" i="1" s="1"/>
  <c r="R13" i="4"/>
  <c r="AE463" i="1"/>
  <c r="AF463" i="1" s="1"/>
  <c r="J5" i="5" s="1"/>
  <c r="K5" i="5" s="1"/>
  <c r="I6" i="5"/>
  <c r="R6" i="5" s="1"/>
  <c r="G82" i="6" s="1"/>
  <c r="AB421" i="1"/>
  <c r="AA421" i="1"/>
  <c r="AA409" i="1"/>
  <c r="AB409" i="1"/>
  <c r="AA399" i="1"/>
  <c r="AB399" i="1"/>
  <c r="AD399" i="1" s="1"/>
  <c r="T31" i="3"/>
  <c r="U31" i="3"/>
  <c r="V31" i="3" s="1"/>
  <c r="T28" i="3"/>
  <c r="U28" i="3"/>
  <c r="W28" i="3" s="1"/>
  <c r="M4" i="5"/>
  <c r="M5" i="5"/>
  <c r="AB19" i="3"/>
  <c r="AA19" i="3"/>
  <c r="AC40" i="3"/>
  <c r="AA40" i="3"/>
  <c r="AA382" i="1"/>
  <c r="AB382" i="1"/>
  <c r="AC382" i="1" s="1"/>
  <c r="AA366" i="1"/>
  <c r="AB366" i="1"/>
  <c r="AC366" i="1" s="1"/>
  <c r="AB337" i="1"/>
  <c r="AA337" i="1"/>
  <c r="R5" i="4"/>
  <c r="G72" i="6" s="1"/>
  <c r="O4" i="5"/>
  <c r="R7" i="5"/>
  <c r="E10" i="7"/>
  <c r="U8" i="5"/>
  <c r="F48" i="7"/>
  <c r="H4" i="5"/>
  <c r="I4" i="5" s="1"/>
  <c r="R4" i="5" s="1"/>
  <c r="G80" i="6" s="1"/>
  <c r="AB447" i="1"/>
  <c r="AC447" i="1" s="1"/>
  <c r="AA446" i="1"/>
  <c r="AB440" i="1"/>
  <c r="AA440" i="1"/>
  <c r="AB439" i="1"/>
  <c r="AC439" i="1" s="1"/>
  <c r="AC438" i="1"/>
  <c r="AE438" i="1" s="1"/>
  <c r="AF438" i="1" s="1"/>
  <c r="AB432" i="1"/>
  <c r="AA432" i="1"/>
  <c r="AA415" i="1"/>
  <c r="AB415" i="1"/>
  <c r="AA407" i="1"/>
  <c r="AB407" i="1"/>
  <c r="W8" i="3"/>
  <c r="V8" i="3"/>
  <c r="X8" i="3" s="1"/>
  <c r="Y8" i="3" s="1"/>
  <c r="AC5" i="3"/>
  <c r="AB5" i="3"/>
  <c r="AA5" i="3"/>
  <c r="AC25" i="3"/>
  <c r="AB25" i="3"/>
  <c r="AC43" i="3"/>
  <c r="AA43" i="3"/>
  <c r="AB43" i="3"/>
  <c r="AA378" i="1"/>
  <c r="AB378" i="1"/>
  <c r="AC378" i="1" s="1"/>
  <c r="AA347" i="1"/>
  <c r="AB347" i="1"/>
  <c r="AD339" i="1"/>
  <c r="AC339" i="1"/>
  <c r="AE339" i="1" s="1"/>
  <c r="AF339" i="1" s="1"/>
  <c r="AA338" i="1"/>
  <c r="AB338" i="1"/>
  <c r="AC338" i="1" s="1"/>
  <c r="AD308" i="1"/>
  <c r="AC308" i="1"/>
  <c r="AE308" i="1" s="1"/>
  <c r="AF308" i="1" s="1"/>
  <c r="AB307" i="1"/>
  <c r="AA307" i="1"/>
  <c r="AD304" i="1"/>
  <c r="AC304" i="1"/>
  <c r="AC303" i="1"/>
  <c r="AD303" i="1"/>
  <c r="AE303" i="1" s="1"/>
  <c r="AF303" i="1" s="1"/>
  <c r="J4" i="4" s="1"/>
  <c r="K4" i="4" s="1"/>
  <c r="M4" i="4" s="1"/>
  <c r="AA220" i="1"/>
  <c r="AB220" i="1"/>
  <c r="AC220" i="1" s="1"/>
  <c r="AA207" i="1"/>
  <c r="AB207" i="1"/>
  <c r="AC207" i="1" s="1"/>
  <c r="AA192" i="1"/>
  <c r="AB192" i="1"/>
  <c r="AC192" i="1" s="1"/>
  <c r="AA147" i="1"/>
  <c r="AB147" i="1"/>
  <c r="AB135" i="1"/>
  <c r="AA135" i="1"/>
  <c r="AD94" i="1"/>
  <c r="AC94" i="1"/>
  <c r="AC15" i="2"/>
  <c r="AE15" i="2" s="1"/>
  <c r="AB15" i="2"/>
  <c r="AB17" i="2"/>
  <c r="AC17" i="2"/>
  <c r="AE420" i="1"/>
  <c r="AF420" i="1" s="1"/>
  <c r="AB403" i="1"/>
  <c r="AD403" i="1" s="1"/>
  <c r="AB387" i="1"/>
  <c r="AD387" i="1" s="1"/>
  <c r="U30" i="3"/>
  <c r="V30" i="3" s="1"/>
  <c r="U4" i="3"/>
  <c r="V4" i="3" s="1"/>
  <c r="AD30" i="3"/>
  <c r="AB23" i="3"/>
  <c r="AB26" i="3"/>
  <c r="AB35" i="3"/>
  <c r="AA35" i="3"/>
  <c r="AB32" i="3"/>
  <c r="AD32" i="3" s="1"/>
  <c r="AD12" i="3"/>
  <c r="AB358" i="1"/>
  <c r="AC358" i="1" s="1"/>
  <c r="AB354" i="1"/>
  <c r="AC354" i="1" s="1"/>
  <c r="AB351" i="1"/>
  <c r="AB346" i="1"/>
  <c r="AC346" i="1" s="1"/>
  <c r="AA345" i="1"/>
  <c r="AB335" i="1"/>
  <c r="AC323" i="1"/>
  <c r="AB319" i="1"/>
  <c r="AB309" i="1"/>
  <c r="AA309" i="1"/>
  <c r="AE304" i="1"/>
  <c r="AF304" i="1" s="1"/>
  <c r="AB300" i="1"/>
  <c r="AC299" i="1"/>
  <c r="AD299" i="1"/>
  <c r="AE296" i="1"/>
  <c r="AF296" i="1" s="1"/>
  <c r="AC268" i="1"/>
  <c r="AE268" i="1" s="1"/>
  <c r="AF268" i="1" s="1"/>
  <c r="AC252" i="1"/>
  <c r="AE252" i="1" s="1"/>
  <c r="AF252" i="1" s="1"/>
  <c r="AA228" i="1"/>
  <c r="AB228" i="1"/>
  <c r="AC228" i="1" s="1"/>
  <c r="AA223" i="1"/>
  <c r="AB223" i="1"/>
  <c r="AC223" i="1" s="1"/>
  <c r="AA156" i="1"/>
  <c r="AB156" i="1"/>
  <c r="AA13" i="1"/>
  <c r="AB13" i="1"/>
  <c r="AD9" i="1"/>
  <c r="AC9" i="1"/>
  <c r="AC418" i="1"/>
  <c r="AE418" i="1" s="1"/>
  <c r="AF418" i="1" s="1"/>
  <c r="AB400" i="1"/>
  <c r="AC400" i="1" s="1"/>
  <c r="V9" i="3"/>
  <c r="X9" i="3" s="1"/>
  <c r="Y9" i="3" s="1"/>
  <c r="AE9" i="3" s="1"/>
  <c r="AA8" i="3"/>
  <c r="AA26" i="3"/>
  <c r="AA14" i="3"/>
  <c r="AA17" i="3"/>
  <c r="AD17" i="3" s="1"/>
  <c r="AA20" i="3"/>
  <c r="AD20" i="3" s="1"/>
  <c r="AA41" i="3"/>
  <c r="AD41" i="3" s="1"/>
  <c r="AD6" i="3"/>
  <c r="AD29" i="3"/>
  <c r="AD38" i="3"/>
  <c r="AC383" i="1"/>
  <c r="AE383" i="1" s="1"/>
  <c r="AF383" i="1" s="1"/>
  <c r="AC379" i="1"/>
  <c r="AE379" i="1" s="1"/>
  <c r="AF379" i="1" s="1"/>
  <c r="AC375" i="1"/>
  <c r="AE375" i="1" s="1"/>
  <c r="AF375" i="1" s="1"/>
  <c r="AC371" i="1"/>
  <c r="AE371" i="1" s="1"/>
  <c r="AF371" i="1" s="1"/>
  <c r="AC367" i="1"/>
  <c r="AE367" i="1" s="1"/>
  <c r="AF367" i="1" s="1"/>
  <c r="AC343" i="1"/>
  <c r="AE343" i="1" s="1"/>
  <c r="AF343" i="1" s="1"/>
  <c r="AB342" i="1"/>
  <c r="AC342" i="1" s="1"/>
  <c r="AA341" i="1"/>
  <c r="AC331" i="1"/>
  <c r="AE331" i="1" s="1"/>
  <c r="AF331" i="1" s="1"/>
  <c r="AB330" i="1"/>
  <c r="AC330" i="1" s="1"/>
  <c r="AA329" i="1"/>
  <c r="AA323" i="1"/>
  <c r="AB317" i="1"/>
  <c r="AA317" i="1"/>
  <c r="AE315" i="1"/>
  <c r="AF315" i="1" s="1"/>
  <c r="AB311" i="1"/>
  <c r="AA310" i="1"/>
  <c r="AB310" i="1"/>
  <c r="AC310" i="1" s="1"/>
  <c r="AB298" i="1"/>
  <c r="AA298" i="1"/>
  <c r="AE294" i="1"/>
  <c r="AF294" i="1" s="1"/>
  <c r="AC288" i="1"/>
  <c r="AC264" i="1"/>
  <c r="AE264" i="1" s="1"/>
  <c r="AF264" i="1" s="1"/>
  <c r="AC248" i="1"/>
  <c r="AE248" i="1" s="1"/>
  <c r="AF248" i="1" s="1"/>
  <c r="AA185" i="1"/>
  <c r="AB185" i="1"/>
  <c r="AC185" i="1" s="1"/>
  <c r="AA162" i="1"/>
  <c r="AB162" i="1"/>
  <c r="AC162" i="1" s="1"/>
  <c r="AA153" i="1"/>
  <c r="AB153" i="1"/>
  <c r="AC153" i="1" s="1"/>
  <c r="AD139" i="1"/>
  <c r="AC139" i="1"/>
  <c r="AA126" i="1"/>
  <c r="AB126" i="1"/>
  <c r="AC126" i="1" s="1"/>
  <c r="AA63" i="1"/>
  <c r="AB63" i="1"/>
  <c r="AA50" i="1"/>
  <c r="AB50" i="1"/>
  <c r="AA20" i="1"/>
  <c r="AB20" i="1"/>
  <c r="AD14" i="3"/>
  <c r="AD27" i="3"/>
  <c r="AD18" i="3"/>
  <c r="AD8" i="3"/>
  <c r="AE8" i="3" s="1"/>
  <c r="AD23" i="3"/>
  <c r="AB333" i="1"/>
  <c r="AA333" i="1"/>
  <c r="AC327" i="1"/>
  <c r="AE327" i="1" s="1"/>
  <c r="AF327" i="1" s="1"/>
  <c r="AA318" i="1"/>
  <c r="AB318" i="1"/>
  <c r="AC318" i="1" s="1"/>
  <c r="AB292" i="1"/>
  <c r="AD292" i="1" s="1"/>
  <c r="AE284" i="1"/>
  <c r="AF284" i="1" s="1"/>
  <c r="AA231" i="1"/>
  <c r="AB231" i="1"/>
  <c r="AA211" i="1"/>
  <c r="AB211" i="1"/>
  <c r="AC211" i="1" s="1"/>
  <c r="AA204" i="1"/>
  <c r="AB204" i="1"/>
  <c r="AC204" i="1" s="1"/>
  <c r="AA199" i="1"/>
  <c r="AB199" i="1"/>
  <c r="AC199" i="1" s="1"/>
  <c r="AA173" i="1"/>
  <c r="AB173" i="1"/>
  <c r="AC173" i="1" s="1"/>
  <c r="AC151" i="1"/>
  <c r="AD151" i="1"/>
  <c r="AD146" i="1"/>
  <c r="AC146" i="1"/>
  <c r="AD75" i="1"/>
  <c r="AC75" i="1"/>
  <c r="AC74" i="1"/>
  <c r="AD74" i="1"/>
  <c r="AD306" i="1"/>
  <c r="AE306" i="1" s="1"/>
  <c r="AF306" i="1" s="1"/>
  <c r="AD302" i="1"/>
  <c r="AE302" i="1" s="1"/>
  <c r="AF302" i="1" s="1"/>
  <c r="AB232" i="1"/>
  <c r="AE154" i="1"/>
  <c r="AF154" i="1" s="1"/>
  <c r="AB115" i="1"/>
  <c r="AA115" i="1"/>
  <c r="AB107" i="1"/>
  <c r="AA107" i="1"/>
  <c r="AA95" i="1"/>
  <c r="AB95" i="1"/>
  <c r="AC95" i="1" s="1"/>
  <c r="AE75" i="1"/>
  <c r="AF75" i="1" s="1"/>
  <c r="AB73" i="1"/>
  <c r="AA73" i="1"/>
  <c r="AA42" i="1"/>
  <c r="AB42" i="1"/>
  <c r="AC42" i="1" s="1"/>
  <c r="AA30" i="1"/>
  <c r="AB30" i="1"/>
  <c r="AC30" i="1" s="1"/>
  <c r="AA10" i="1"/>
  <c r="AB10" i="1"/>
  <c r="AB23" i="2"/>
  <c r="AC23" i="2"/>
  <c r="AA278" i="1"/>
  <c r="AB149" i="1"/>
  <c r="AC149" i="1" s="1"/>
  <c r="AA145" i="1"/>
  <c r="AD131" i="1"/>
  <c r="AE131" i="1" s="1"/>
  <c r="AF131" i="1" s="1"/>
  <c r="AA129" i="1"/>
  <c r="AA87" i="1"/>
  <c r="AB87" i="1"/>
  <c r="AE69" i="1"/>
  <c r="AF69" i="1" s="1"/>
  <c r="AA55" i="1"/>
  <c r="AB55" i="1"/>
  <c r="AC23" i="1"/>
  <c r="AD23" i="1"/>
  <c r="AA17" i="1"/>
  <c r="AB17" i="1"/>
  <c r="AB5" i="2"/>
  <c r="AC5" i="2"/>
  <c r="AE9" i="2"/>
  <c r="AD9" i="2"/>
  <c r="AF9" i="2" s="1"/>
  <c r="AG9" i="2" s="1"/>
  <c r="AC148" i="1"/>
  <c r="AE148" i="1" s="1"/>
  <c r="AF148" i="1" s="1"/>
  <c r="AD129" i="1"/>
  <c r="AC129" i="1"/>
  <c r="AD125" i="1"/>
  <c r="AC125" i="1"/>
  <c r="AA122" i="1"/>
  <c r="AB122" i="1"/>
  <c r="AC122" i="1" s="1"/>
  <c r="AA121" i="1"/>
  <c r="AB121" i="1"/>
  <c r="AA105" i="1"/>
  <c r="AB105" i="1"/>
  <c r="AB88" i="1"/>
  <c r="AA88" i="1"/>
  <c r="AD83" i="1"/>
  <c r="AC83" i="1"/>
  <c r="AB82" i="1"/>
  <c r="AA82" i="1"/>
  <c r="AA79" i="1"/>
  <c r="AB79" i="1"/>
  <c r="AB53" i="1"/>
  <c r="AA53" i="1"/>
  <c r="AA46" i="1"/>
  <c r="AB46" i="1"/>
  <c r="AC46" i="1" s="1"/>
  <c r="AE5" i="1"/>
  <c r="AF5" i="1" s="1"/>
  <c r="AB8" i="2"/>
  <c r="AC8" i="2"/>
  <c r="AF19" i="2"/>
  <c r="AG19" i="2" s="1"/>
  <c r="AA123" i="1"/>
  <c r="AB114" i="1"/>
  <c r="AC114" i="1" s="1"/>
  <c r="AA113" i="1"/>
  <c r="AB109" i="1"/>
  <c r="AB106" i="1"/>
  <c r="AC106" i="1" s="1"/>
  <c r="AA99" i="1"/>
  <c r="AA96" i="1"/>
  <c r="AB90" i="1"/>
  <c r="AA86" i="1"/>
  <c r="AD85" i="1"/>
  <c r="AA78" i="1"/>
  <c r="AD77" i="1"/>
  <c r="AE74" i="1"/>
  <c r="AF74" i="1" s="1"/>
  <c r="AB71" i="1"/>
  <c r="AB70" i="1"/>
  <c r="AB67" i="1"/>
  <c r="AD67" i="1" s="1"/>
  <c r="AB62" i="1"/>
  <c r="AB58" i="1"/>
  <c r="AB38" i="1"/>
  <c r="AC38" i="1" s="1"/>
  <c r="AB34" i="1"/>
  <c r="AC34" i="1" s="1"/>
  <c r="AB25" i="1"/>
  <c r="AD25" i="1" s="1"/>
  <c r="AE9" i="1"/>
  <c r="AF9" i="1" s="1"/>
  <c r="AB118" i="1"/>
  <c r="AC118" i="1" s="1"/>
  <c r="AA117" i="1"/>
  <c r="AA111" i="1"/>
  <c r="AB102" i="1"/>
  <c r="AC102" i="1" s="1"/>
  <c r="AC101" i="1"/>
  <c r="AE101" i="1" s="1"/>
  <c r="AF101" i="1" s="1"/>
  <c r="AC98" i="1"/>
  <c r="AE98" i="1" s="1"/>
  <c r="AF98" i="1" s="1"/>
  <c r="AA92" i="1"/>
  <c r="AA85" i="1"/>
  <c r="AE85" i="1" s="1"/>
  <c r="AF85" i="1" s="1"/>
  <c r="AA77" i="1"/>
  <c r="AC51" i="1"/>
  <c r="AE51" i="1" s="1"/>
  <c r="AF51" i="1" s="1"/>
  <c r="AB31" i="1"/>
  <c r="AA15" i="1"/>
  <c r="AE15" i="1" s="1"/>
  <c r="AF15" i="1" s="1"/>
  <c r="AA7" i="1"/>
  <c r="I3" i="4"/>
  <c r="Q3" i="4"/>
  <c r="O3" i="4"/>
  <c r="AC451" i="1"/>
  <c r="AD451" i="1"/>
  <c r="AD430" i="1"/>
  <c r="AC430" i="1"/>
  <c r="G83" i="6"/>
  <c r="AD449" i="1"/>
  <c r="AC449" i="1"/>
  <c r="AD442" i="1"/>
  <c r="AC442" i="1"/>
  <c r="AD434" i="1"/>
  <c r="AC434" i="1"/>
  <c r="AC428" i="1"/>
  <c r="AD428" i="1"/>
  <c r="AD423" i="1"/>
  <c r="AC423" i="1"/>
  <c r="I8" i="4"/>
  <c r="Q8" i="4"/>
  <c r="O8" i="4"/>
  <c r="R7" i="4"/>
  <c r="G74" i="6" s="1"/>
  <c r="F21" i="7"/>
  <c r="M23" i="4"/>
  <c r="K23" i="4"/>
  <c r="AD446" i="1"/>
  <c r="AC446" i="1"/>
  <c r="AE446" i="1" s="1"/>
  <c r="AF446" i="1" s="1"/>
  <c r="AC440" i="1"/>
  <c r="AD440" i="1"/>
  <c r="AC432" i="1"/>
  <c r="AD432" i="1"/>
  <c r="AD427" i="1"/>
  <c r="AC427" i="1"/>
  <c r="AE427" i="1" s="1"/>
  <c r="AF427" i="1" s="1"/>
  <c r="AC421" i="1"/>
  <c r="AD421" i="1"/>
  <c r="F31" i="7"/>
  <c r="I10" i="4"/>
  <c r="R10" i="4" s="1"/>
  <c r="Q10" i="4"/>
  <c r="K10" i="4"/>
  <c r="M10" i="4" s="1"/>
  <c r="T10" i="4"/>
  <c r="O10" i="4"/>
  <c r="G24" i="4"/>
  <c r="K21" i="4"/>
  <c r="AC469" i="1"/>
  <c r="AD469" i="1"/>
  <c r="G15" i="4"/>
  <c r="D28" i="6" s="1"/>
  <c r="F28" i="6" s="1"/>
  <c r="G28" i="6" s="1"/>
  <c r="Q12" i="4"/>
  <c r="I12" i="4"/>
  <c r="T12" i="4"/>
  <c r="O12" i="4"/>
  <c r="O4" i="4"/>
  <c r="I4" i="4"/>
  <c r="M21" i="4"/>
  <c r="M24" i="4" s="1"/>
  <c r="AC465" i="1"/>
  <c r="AD465" i="1"/>
  <c r="Q4" i="4"/>
  <c r="U7" i="5"/>
  <c r="F10" i="7"/>
  <c r="G15" i="6"/>
  <c r="T14" i="4"/>
  <c r="U14" i="4" s="1"/>
  <c r="Q14" i="4"/>
  <c r="O14" i="4"/>
  <c r="K14" i="4"/>
  <c r="M14" i="4" s="1"/>
  <c r="U11" i="4"/>
  <c r="M11" i="4"/>
  <c r="O6" i="4"/>
  <c r="Q6" i="4"/>
  <c r="R6" i="4" s="1"/>
  <c r="G73" i="6" s="1"/>
  <c r="I14" i="4"/>
  <c r="K12" i="4"/>
  <c r="M12" i="4" s="1"/>
  <c r="AC461" i="1"/>
  <c r="AD461" i="1"/>
  <c r="AD456" i="1"/>
  <c r="AC456" i="1"/>
  <c r="AE454" i="1"/>
  <c r="AF454" i="1" s="1"/>
  <c r="AD453" i="1"/>
  <c r="AC453" i="1"/>
  <c r="AC444" i="1"/>
  <c r="AD444" i="1"/>
  <c r="AC436" i="1"/>
  <c r="AD436" i="1"/>
  <c r="AC425" i="1"/>
  <c r="AD425" i="1"/>
  <c r="Q9" i="5"/>
  <c r="R9" i="5" s="1"/>
  <c r="R11" i="5" s="1"/>
  <c r="E27" i="6" s="1"/>
  <c r="F27" i="6" s="1"/>
  <c r="G27" i="6" s="1"/>
  <c r="AB470" i="1"/>
  <c r="AD468" i="1"/>
  <c r="AE468" i="1" s="1"/>
  <c r="AF468" i="1" s="1"/>
  <c r="AB466" i="1"/>
  <c r="AD464" i="1"/>
  <c r="AE464" i="1" s="1"/>
  <c r="AF464" i="1" s="1"/>
  <c r="AB462" i="1"/>
  <c r="AD460" i="1"/>
  <c r="AE460" i="1" s="1"/>
  <c r="AF460" i="1" s="1"/>
  <c r="AB459" i="1"/>
  <c r="AD457" i="1"/>
  <c r="AE457" i="1" s="1"/>
  <c r="AF457" i="1" s="1"/>
  <c r="AB455" i="1"/>
  <c r="AB452" i="1"/>
  <c r="AD447" i="1"/>
  <c r="AE447" i="1" s="1"/>
  <c r="AF447" i="1" s="1"/>
  <c r="AB445" i="1"/>
  <c r="AD443" i="1"/>
  <c r="AE443" i="1" s="1"/>
  <c r="AF443" i="1" s="1"/>
  <c r="AB441" i="1"/>
  <c r="AD439" i="1"/>
  <c r="AE439" i="1" s="1"/>
  <c r="AF439" i="1" s="1"/>
  <c r="AB437" i="1"/>
  <c r="AD435" i="1"/>
  <c r="AE435" i="1" s="1"/>
  <c r="AF435" i="1" s="1"/>
  <c r="AB433" i="1"/>
  <c r="AD431" i="1"/>
  <c r="AE431" i="1" s="1"/>
  <c r="AF431" i="1" s="1"/>
  <c r="AB429" i="1"/>
  <c r="AB426" i="1"/>
  <c r="AD424" i="1"/>
  <c r="AE424" i="1" s="1"/>
  <c r="AF424" i="1" s="1"/>
  <c r="AB422" i="1"/>
  <c r="AD417" i="1"/>
  <c r="AE417" i="1" s="1"/>
  <c r="AF417" i="1" s="1"/>
  <c r="AC389" i="1"/>
  <c r="AD389" i="1"/>
  <c r="AC381" i="1"/>
  <c r="AD381" i="1"/>
  <c r="AC377" i="1"/>
  <c r="AD377" i="1"/>
  <c r="AC373" i="1"/>
  <c r="AD373" i="1"/>
  <c r="AC369" i="1"/>
  <c r="AD369" i="1"/>
  <c r="AC365" i="1"/>
  <c r="AD365" i="1"/>
  <c r="K13" i="4"/>
  <c r="I21" i="4"/>
  <c r="I24" i="4" s="1"/>
  <c r="AC401" i="1"/>
  <c r="AD401" i="1"/>
  <c r="V43" i="3"/>
  <c r="W43" i="3"/>
  <c r="V41" i="3"/>
  <c r="W41" i="3"/>
  <c r="V39" i="3"/>
  <c r="W39" i="3"/>
  <c r="V37" i="3"/>
  <c r="W37" i="3"/>
  <c r="V35" i="3"/>
  <c r="W35" i="3"/>
  <c r="V33" i="3"/>
  <c r="W33" i="3"/>
  <c r="V21" i="3"/>
  <c r="W21" i="3"/>
  <c r="V19" i="3"/>
  <c r="W19" i="3"/>
  <c r="V17" i="3"/>
  <c r="W17" i="3"/>
  <c r="V15" i="3"/>
  <c r="W15" i="3"/>
  <c r="V13" i="3"/>
  <c r="W13" i="3"/>
  <c r="V11" i="3"/>
  <c r="W11" i="3"/>
  <c r="T9" i="5"/>
  <c r="U9" i="5" s="1"/>
  <c r="O9" i="5"/>
  <c r="O11" i="5" s="1"/>
  <c r="D26" i="6" s="1"/>
  <c r="F26" i="6" s="1"/>
  <c r="G26" i="6" s="1"/>
  <c r="AB450" i="1"/>
  <c r="AB416" i="1"/>
  <c r="AA416" i="1"/>
  <c r="AB414" i="1"/>
  <c r="AA414" i="1"/>
  <c r="AB412" i="1"/>
  <c r="AA412" i="1"/>
  <c r="AB410" i="1"/>
  <c r="AA410" i="1"/>
  <c r="AB408" i="1"/>
  <c r="AA408" i="1"/>
  <c r="AD406" i="1"/>
  <c r="AC404" i="1"/>
  <c r="AD404" i="1"/>
  <c r="AC397" i="1"/>
  <c r="AD397" i="1"/>
  <c r="AB419" i="1"/>
  <c r="AD415" i="1"/>
  <c r="AC415" i="1"/>
  <c r="AE415" i="1" s="1"/>
  <c r="AF415" i="1" s="1"/>
  <c r="AD413" i="1"/>
  <c r="AC413" i="1"/>
  <c r="AE413" i="1" s="1"/>
  <c r="AF413" i="1" s="1"/>
  <c r="AD411" i="1"/>
  <c r="AC411" i="1"/>
  <c r="AD409" i="1"/>
  <c r="AC409" i="1"/>
  <c r="AE409" i="1" s="1"/>
  <c r="AF409" i="1" s="1"/>
  <c r="AD407" i="1"/>
  <c r="AC407" i="1"/>
  <c r="AE407" i="1" s="1"/>
  <c r="AF407" i="1" s="1"/>
  <c r="AA406" i="1"/>
  <c r="AE406" i="1" s="1"/>
  <c r="AF406" i="1" s="1"/>
  <c r="AE404" i="1"/>
  <c r="AF404" i="1" s="1"/>
  <c r="AC393" i="1"/>
  <c r="AD393" i="1"/>
  <c r="V42" i="3"/>
  <c r="W42" i="3"/>
  <c r="V40" i="3"/>
  <c r="W40" i="3"/>
  <c r="V38" i="3"/>
  <c r="W38" i="3"/>
  <c r="V36" i="3"/>
  <c r="W36" i="3"/>
  <c r="V34" i="3"/>
  <c r="W34" i="3"/>
  <c r="V22" i="3"/>
  <c r="W22" i="3"/>
  <c r="V20" i="3"/>
  <c r="W20" i="3"/>
  <c r="V18" i="3"/>
  <c r="W18" i="3"/>
  <c r="V16" i="3"/>
  <c r="W16" i="3"/>
  <c r="V14" i="3"/>
  <c r="W14" i="3"/>
  <c r="V12" i="3"/>
  <c r="W12" i="3"/>
  <c r="V10" i="3"/>
  <c r="W10" i="3"/>
  <c r="AD36" i="3"/>
  <c r="AA405" i="1"/>
  <c r="AE405" i="1" s="1"/>
  <c r="AF405" i="1" s="1"/>
  <c r="AC403" i="1"/>
  <c r="AE403" i="1" s="1"/>
  <c r="AF403" i="1" s="1"/>
  <c r="AB402" i="1"/>
  <c r="AA401" i="1"/>
  <c r="AE401" i="1" s="1"/>
  <c r="AF401" i="1" s="1"/>
  <c r="AD400" i="1"/>
  <c r="AE400" i="1" s="1"/>
  <c r="AF400" i="1" s="1"/>
  <c r="AC399" i="1"/>
  <c r="AE399" i="1" s="1"/>
  <c r="AF399" i="1" s="1"/>
  <c r="AB398" i="1"/>
  <c r="AA397" i="1"/>
  <c r="AD396" i="1"/>
  <c r="AE396" i="1" s="1"/>
  <c r="AF396" i="1" s="1"/>
  <c r="AC395" i="1"/>
  <c r="AE395" i="1" s="1"/>
  <c r="AF395" i="1" s="1"/>
  <c r="AB394" i="1"/>
  <c r="AA393" i="1"/>
  <c r="AD392" i="1"/>
  <c r="AE392" i="1" s="1"/>
  <c r="AF392" i="1" s="1"/>
  <c r="AC391" i="1"/>
  <c r="AE391" i="1" s="1"/>
  <c r="AF391" i="1" s="1"/>
  <c r="AB390" i="1"/>
  <c r="AA389" i="1"/>
  <c r="AE389" i="1" s="1"/>
  <c r="AF389" i="1" s="1"/>
  <c r="AD388" i="1"/>
  <c r="AE388" i="1" s="1"/>
  <c r="AF388" i="1" s="1"/>
  <c r="AC387" i="1"/>
  <c r="AE387" i="1" s="1"/>
  <c r="AF387" i="1" s="1"/>
  <c r="AB386" i="1"/>
  <c r="T43" i="3"/>
  <c r="X43" i="3" s="1"/>
  <c r="Y43" i="3" s="1"/>
  <c r="T42" i="3"/>
  <c r="T41" i="3"/>
  <c r="X41" i="3" s="1"/>
  <c r="Y41" i="3" s="1"/>
  <c r="AE41" i="3" s="1"/>
  <c r="T40" i="3"/>
  <c r="T39" i="3"/>
  <c r="X39" i="3" s="1"/>
  <c r="Y39" i="3" s="1"/>
  <c r="AE39" i="3" s="1"/>
  <c r="T38" i="3"/>
  <c r="T37" i="3"/>
  <c r="X37" i="3" s="1"/>
  <c r="Y37" i="3" s="1"/>
  <c r="T36" i="3"/>
  <c r="T35" i="3"/>
  <c r="X35" i="3" s="1"/>
  <c r="Y35" i="3" s="1"/>
  <c r="T34" i="3"/>
  <c r="T33" i="3"/>
  <c r="X33" i="3" s="1"/>
  <c r="Y33" i="3" s="1"/>
  <c r="AE33" i="3" s="1"/>
  <c r="W32" i="3"/>
  <c r="X32" i="3" s="1"/>
  <c r="Y32" i="3" s="1"/>
  <c r="W31" i="3"/>
  <c r="X31" i="3" s="1"/>
  <c r="Y31" i="3" s="1"/>
  <c r="W30" i="3"/>
  <c r="X30" i="3" s="1"/>
  <c r="Y30" i="3" s="1"/>
  <c r="AE30" i="3" s="1"/>
  <c r="V29" i="3"/>
  <c r="X29" i="3" s="1"/>
  <c r="Y29" i="3" s="1"/>
  <c r="AE29" i="3" s="1"/>
  <c r="V28" i="3"/>
  <c r="X28" i="3" s="1"/>
  <c r="Y28" i="3" s="1"/>
  <c r="AE28" i="3" s="1"/>
  <c r="U27" i="3"/>
  <c r="U26" i="3"/>
  <c r="U25" i="3"/>
  <c r="U24" i="3"/>
  <c r="U23" i="3"/>
  <c r="T22" i="3"/>
  <c r="T21" i="3"/>
  <c r="X21" i="3" s="1"/>
  <c r="Y21" i="3" s="1"/>
  <c r="T20" i="3"/>
  <c r="T19" i="3"/>
  <c r="X19" i="3" s="1"/>
  <c r="Y19" i="3" s="1"/>
  <c r="T18" i="3"/>
  <c r="T17" i="3"/>
  <c r="X17" i="3" s="1"/>
  <c r="Y17" i="3" s="1"/>
  <c r="AE17" i="3" s="1"/>
  <c r="T16" i="3"/>
  <c r="T15" i="3"/>
  <c r="X15" i="3" s="1"/>
  <c r="Y15" i="3" s="1"/>
  <c r="AE15" i="3" s="1"/>
  <c r="T14" i="3"/>
  <c r="T13" i="3"/>
  <c r="X13" i="3" s="1"/>
  <c r="Y13" i="3" s="1"/>
  <c r="AE13" i="3" s="1"/>
  <c r="T12" i="3"/>
  <c r="T11" i="3"/>
  <c r="X11" i="3" s="1"/>
  <c r="Y11" i="3" s="1"/>
  <c r="AE11" i="3" s="1"/>
  <c r="T10" i="3"/>
  <c r="AD349" i="1"/>
  <c r="AC349" i="1"/>
  <c r="AD333" i="1"/>
  <c r="AC333" i="1"/>
  <c r="AD317" i="1"/>
  <c r="AC317" i="1"/>
  <c r="AC307" i="1"/>
  <c r="AD307" i="1"/>
  <c r="W7" i="3"/>
  <c r="X7" i="3" s="1"/>
  <c r="Y7" i="3" s="1"/>
  <c r="AE7" i="3" s="1"/>
  <c r="W6" i="3"/>
  <c r="X6" i="3" s="1"/>
  <c r="Y6" i="3" s="1"/>
  <c r="AE6" i="3" s="1"/>
  <c r="W5" i="3"/>
  <c r="X5" i="3" s="1"/>
  <c r="Y5" i="3" s="1"/>
  <c r="W4" i="3"/>
  <c r="X4" i="3" s="1"/>
  <c r="Y4" i="3" s="1"/>
  <c r="AC19" i="3"/>
  <c r="AD19" i="3" s="1"/>
  <c r="AE19" i="3" s="1"/>
  <c r="AC359" i="1"/>
  <c r="AD359" i="1"/>
  <c r="AC355" i="1"/>
  <c r="AD355" i="1"/>
  <c r="AD345" i="1"/>
  <c r="AC345" i="1"/>
  <c r="AE345" i="1" s="1"/>
  <c r="AF345" i="1" s="1"/>
  <c r="AD329" i="1"/>
  <c r="AC329" i="1"/>
  <c r="AE329" i="1" s="1"/>
  <c r="AF329" i="1" s="1"/>
  <c r="AD313" i="1"/>
  <c r="AC313" i="1"/>
  <c r="AE313" i="1" s="1"/>
  <c r="AF313" i="1" s="1"/>
  <c r="AC16" i="3"/>
  <c r="AD16" i="3" s="1"/>
  <c r="AA21" i="3"/>
  <c r="AD21" i="3" s="1"/>
  <c r="AE21" i="3" s="1"/>
  <c r="AD382" i="1"/>
  <c r="AE382" i="1" s="1"/>
  <c r="AF382" i="1" s="1"/>
  <c r="AB380" i="1"/>
  <c r="AD378" i="1"/>
  <c r="AE378" i="1" s="1"/>
  <c r="AF378" i="1" s="1"/>
  <c r="AB376" i="1"/>
  <c r="AD374" i="1"/>
  <c r="AE374" i="1" s="1"/>
  <c r="AF374" i="1" s="1"/>
  <c r="AB372" i="1"/>
  <c r="AD370" i="1"/>
  <c r="AE370" i="1" s="1"/>
  <c r="AF370" i="1" s="1"/>
  <c r="AB368" i="1"/>
  <c r="AD366" i="1"/>
  <c r="AE366" i="1" s="1"/>
  <c r="AF366" i="1" s="1"/>
  <c r="AD341" i="1"/>
  <c r="AC341" i="1"/>
  <c r="AD325" i="1"/>
  <c r="AC325" i="1"/>
  <c r="AD309" i="1"/>
  <c r="AC309" i="1"/>
  <c r="AB363" i="1"/>
  <c r="AA361" i="1"/>
  <c r="AB361" i="1"/>
  <c r="AA357" i="1"/>
  <c r="AB357" i="1"/>
  <c r="AD353" i="1"/>
  <c r="AC353" i="1"/>
  <c r="AE353" i="1" s="1"/>
  <c r="AF353" i="1" s="1"/>
  <c r="AD337" i="1"/>
  <c r="AC337" i="1"/>
  <c r="AD321" i="1"/>
  <c r="AC321" i="1"/>
  <c r="AE321" i="1" s="1"/>
  <c r="AF321" i="1" s="1"/>
  <c r="AB360" i="1"/>
  <c r="AD358" i="1"/>
  <c r="AE358" i="1" s="1"/>
  <c r="AF358" i="1" s="1"/>
  <c r="AB356" i="1"/>
  <c r="AD354" i="1"/>
  <c r="AE354" i="1" s="1"/>
  <c r="AF354" i="1" s="1"/>
  <c r="AB352" i="1"/>
  <c r="AD350" i="1"/>
  <c r="AE350" i="1" s="1"/>
  <c r="AF350" i="1" s="1"/>
  <c r="AB348" i="1"/>
  <c r="AD346" i="1"/>
  <c r="AE346" i="1" s="1"/>
  <c r="AF346" i="1" s="1"/>
  <c r="AB344" i="1"/>
  <c r="AD342" i="1"/>
  <c r="AE342" i="1" s="1"/>
  <c r="AF342" i="1" s="1"/>
  <c r="AB340" i="1"/>
  <c r="AD338" i="1"/>
  <c r="AE338" i="1" s="1"/>
  <c r="AF338" i="1" s="1"/>
  <c r="AB336" i="1"/>
  <c r="AD334" i="1"/>
  <c r="AE334" i="1" s="1"/>
  <c r="AF334" i="1" s="1"/>
  <c r="AB332" i="1"/>
  <c r="AD330" i="1"/>
  <c r="AE330" i="1" s="1"/>
  <c r="AF330" i="1" s="1"/>
  <c r="AB328" i="1"/>
  <c r="AD326" i="1"/>
  <c r="AE326" i="1" s="1"/>
  <c r="AF326" i="1" s="1"/>
  <c r="AB324" i="1"/>
  <c r="AD322" i="1"/>
  <c r="AE322" i="1" s="1"/>
  <c r="AF322" i="1" s="1"/>
  <c r="AB320" i="1"/>
  <c r="AD318" i="1"/>
  <c r="AE318" i="1" s="1"/>
  <c r="AF318" i="1" s="1"/>
  <c r="AB316" i="1"/>
  <c r="AD314" i="1"/>
  <c r="AE314" i="1" s="1"/>
  <c r="AF314" i="1" s="1"/>
  <c r="AB312" i="1"/>
  <c r="AD310" i="1"/>
  <c r="AE310" i="1" s="1"/>
  <c r="AF310" i="1" s="1"/>
  <c r="AC287" i="1"/>
  <c r="AD287" i="1"/>
  <c r="AC286" i="1"/>
  <c r="AD286" i="1"/>
  <c r="AC291" i="1"/>
  <c r="AD291" i="1"/>
  <c r="AC290" i="1"/>
  <c r="AD290" i="1"/>
  <c r="AC282" i="1"/>
  <c r="AD282" i="1"/>
  <c r="AC278" i="1"/>
  <c r="AD278" i="1"/>
  <c r="AC274" i="1"/>
  <c r="AD274" i="1"/>
  <c r="AC270" i="1"/>
  <c r="AD270" i="1"/>
  <c r="AC266" i="1"/>
  <c r="AD266" i="1"/>
  <c r="AC262" i="1"/>
  <c r="AD262" i="1"/>
  <c r="AC258" i="1"/>
  <c r="AD258" i="1"/>
  <c r="AC254" i="1"/>
  <c r="AD254" i="1"/>
  <c r="AC250" i="1"/>
  <c r="AD250" i="1"/>
  <c r="AC246" i="1"/>
  <c r="AD246" i="1"/>
  <c r="AC242" i="1"/>
  <c r="AD242" i="1"/>
  <c r="AC238" i="1"/>
  <c r="AD238" i="1"/>
  <c r="AC234" i="1"/>
  <c r="AD234" i="1"/>
  <c r="AA293" i="1"/>
  <c r="AB293" i="1"/>
  <c r="AA285" i="1"/>
  <c r="AB285" i="1"/>
  <c r="AB305" i="1"/>
  <c r="AB301" i="1"/>
  <c r="AB297" i="1"/>
  <c r="AC292" i="1"/>
  <c r="AE292" i="1" s="1"/>
  <c r="AF292" i="1" s="1"/>
  <c r="J7" i="4" s="1"/>
  <c r="K7" i="4" s="1"/>
  <c r="M7" i="4" s="1"/>
  <c r="AA289" i="1"/>
  <c r="AB289" i="1"/>
  <c r="AE288" i="1"/>
  <c r="AF288" i="1" s="1"/>
  <c r="AE192" i="1"/>
  <c r="AF192" i="1" s="1"/>
  <c r="AA233" i="1"/>
  <c r="AB233" i="1"/>
  <c r="AD283" i="1"/>
  <c r="AE283" i="1" s="1"/>
  <c r="AF283" i="1" s="1"/>
  <c r="AB281" i="1"/>
  <c r="AD279" i="1"/>
  <c r="AE279" i="1" s="1"/>
  <c r="AF279" i="1" s="1"/>
  <c r="AB277" i="1"/>
  <c r="AD275" i="1"/>
  <c r="AE275" i="1" s="1"/>
  <c r="AF275" i="1" s="1"/>
  <c r="AB273" i="1"/>
  <c r="AD271" i="1"/>
  <c r="AE271" i="1" s="1"/>
  <c r="AF271" i="1" s="1"/>
  <c r="AB269" i="1"/>
  <c r="AD267" i="1"/>
  <c r="AE267" i="1" s="1"/>
  <c r="AF267" i="1" s="1"/>
  <c r="AB265" i="1"/>
  <c r="AD263" i="1"/>
  <c r="AE263" i="1" s="1"/>
  <c r="AF263" i="1" s="1"/>
  <c r="AB261" i="1"/>
  <c r="AD259" i="1"/>
  <c r="AE259" i="1" s="1"/>
  <c r="AF259" i="1" s="1"/>
  <c r="AB257" i="1"/>
  <c r="AD255" i="1"/>
  <c r="AE255" i="1" s="1"/>
  <c r="AF255" i="1" s="1"/>
  <c r="AB253" i="1"/>
  <c r="AD251" i="1"/>
  <c r="AE251" i="1" s="1"/>
  <c r="AF251" i="1" s="1"/>
  <c r="AB249" i="1"/>
  <c r="AD247" i="1"/>
  <c r="AE247" i="1" s="1"/>
  <c r="AF247" i="1" s="1"/>
  <c r="AB245" i="1"/>
  <c r="AD243" i="1"/>
  <c r="AE243" i="1" s="1"/>
  <c r="AF243" i="1" s="1"/>
  <c r="AB241" i="1"/>
  <c r="AD239" i="1"/>
  <c r="AE239" i="1" s="1"/>
  <c r="AF239" i="1" s="1"/>
  <c r="AB237" i="1"/>
  <c r="AD235" i="1"/>
  <c r="AE235" i="1" s="1"/>
  <c r="AF235" i="1" s="1"/>
  <c r="AC231" i="1"/>
  <c r="AD231" i="1"/>
  <c r="AC141" i="1"/>
  <c r="AE141" i="1" s="1"/>
  <c r="AF141" i="1" s="1"/>
  <c r="AD141" i="1"/>
  <c r="AC133" i="1"/>
  <c r="AD133" i="1"/>
  <c r="AD115" i="1"/>
  <c r="AC115" i="1"/>
  <c r="AD107" i="1"/>
  <c r="AC107" i="1"/>
  <c r="AD88" i="1"/>
  <c r="AC88" i="1"/>
  <c r="AC82" i="1"/>
  <c r="AD82" i="1"/>
  <c r="AB229" i="1"/>
  <c r="AD227" i="1"/>
  <c r="AE227" i="1" s="1"/>
  <c r="AF227" i="1" s="1"/>
  <c r="AB225" i="1"/>
  <c r="AD223" i="1"/>
  <c r="AE223" i="1" s="1"/>
  <c r="AF223" i="1" s="1"/>
  <c r="AB221" i="1"/>
  <c r="AD219" i="1"/>
  <c r="AE219" i="1" s="1"/>
  <c r="AF219" i="1" s="1"/>
  <c r="AB217" i="1"/>
  <c r="AD215" i="1"/>
  <c r="AE215" i="1" s="1"/>
  <c r="AF215" i="1" s="1"/>
  <c r="AB213" i="1"/>
  <c r="AD211" i="1"/>
  <c r="AE211" i="1" s="1"/>
  <c r="AF211" i="1" s="1"/>
  <c r="AB209" i="1"/>
  <c r="AD207" i="1"/>
  <c r="AE207" i="1" s="1"/>
  <c r="AF207" i="1" s="1"/>
  <c r="AB205" i="1"/>
  <c r="AD203" i="1"/>
  <c r="AE203" i="1" s="1"/>
  <c r="AF203" i="1" s="1"/>
  <c r="AB201" i="1"/>
  <c r="AD199" i="1"/>
  <c r="AE199" i="1" s="1"/>
  <c r="AF199" i="1" s="1"/>
  <c r="AB197" i="1"/>
  <c r="AD195" i="1"/>
  <c r="AE195" i="1" s="1"/>
  <c r="AF195" i="1" s="1"/>
  <c r="AD192" i="1"/>
  <c r="AB190" i="1"/>
  <c r="AD188" i="1"/>
  <c r="AE188" i="1" s="1"/>
  <c r="AF188" i="1" s="1"/>
  <c r="AB186" i="1"/>
  <c r="AD184" i="1"/>
  <c r="AE184" i="1" s="1"/>
  <c r="AF184" i="1" s="1"/>
  <c r="AB182" i="1"/>
  <c r="AD180" i="1"/>
  <c r="AE180" i="1" s="1"/>
  <c r="AF180" i="1" s="1"/>
  <c r="AB178" i="1"/>
  <c r="AD176" i="1"/>
  <c r="AE176" i="1" s="1"/>
  <c r="AF176" i="1" s="1"/>
  <c r="AB174" i="1"/>
  <c r="AD172" i="1"/>
  <c r="AE172" i="1" s="1"/>
  <c r="AF172" i="1" s="1"/>
  <c r="AB170" i="1"/>
  <c r="AD169" i="1"/>
  <c r="AE169" i="1" s="1"/>
  <c r="AF169" i="1" s="1"/>
  <c r="AB167" i="1"/>
  <c r="AD165" i="1"/>
  <c r="AE165" i="1" s="1"/>
  <c r="AF165" i="1" s="1"/>
  <c r="AB163" i="1"/>
  <c r="AD161" i="1"/>
  <c r="AE161" i="1" s="1"/>
  <c r="AF161" i="1" s="1"/>
  <c r="AB159" i="1"/>
  <c r="AD158" i="1"/>
  <c r="AE158" i="1" s="1"/>
  <c r="AF158" i="1" s="1"/>
  <c r="AC137" i="1"/>
  <c r="AD137" i="1"/>
  <c r="AD127" i="1"/>
  <c r="AC127" i="1"/>
  <c r="AE127" i="1" s="1"/>
  <c r="AF127" i="1" s="1"/>
  <c r="AD119" i="1"/>
  <c r="AC119" i="1"/>
  <c r="AD103" i="1"/>
  <c r="AC103" i="1"/>
  <c r="AD228" i="1"/>
  <c r="AE228" i="1" s="1"/>
  <c r="AF228" i="1" s="1"/>
  <c r="AB226" i="1"/>
  <c r="AD224" i="1"/>
  <c r="AE224" i="1" s="1"/>
  <c r="AF224" i="1" s="1"/>
  <c r="AB222" i="1"/>
  <c r="AD220" i="1"/>
  <c r="AE220" i="1" s="1"/>
  <c r="AF220" i="1" s="1"/>
  <c r="AB218" i="1"/>
  <c r="AD216" i="1"/>
  <c r="AE216" i="1" s="1"/>
  <c r="AF216" i="1" s="1"/>
  <c r="AB214" i="1"/>
  <c r="AD212" i="1"/>
  <c r="AE212" i="1" s="1"/>
  <c r="AF212" i="1" s="1"/>
  <c r="AB210" i="1"/>
  <c r="AD208" i="1"/>
  <c r="AE208" i="1" s="1"/>
  <c r="AF208" i="1" s="1"/>
  <c r="AB206" i="1"/>
  <c r="AD204" i="1"/>
  <c r="AE204" i="1" s="1"/>
  <c r="AF204" i="1" s="1"/>
  <c r="AB202" i="1"/>
  <c r="AD200" i="1"/>
  <c r="AE200" i="1" s="1"/>
  <c r="AF200" i="1" s="1"/>
  <c r="AB198" i="1"/>
  <c r="AD196" i="1"/>
  <c r="AE196" i="1" s="1"/>
  <c r="AF196" i="1" s="1"/>
  <c r="AB194" i="1"/>
  <c r="AD193" i="1"/>
  <c r="AE193" i="1" s="1"/>
  <c r="AF193" i="1" s="1"/>
  <c r="AB191" i="1"/>
  <c r="AD189" i="1"/>
  <c r="AE189" i="1" s="1"/>
  <c r="AF189" i="1" s="1"/>
  <c r="AB187" i="1"/>
  <c r="AD185" i="1"/>
  <c r="AE185" i="1" s="1"/>
  <c r="AF185" i="1" s="1"/>
  <c r="AB183" i="1"/>
  <c r="AD181" i="1"/>
  <c r="AE181" i="1" s="1"/>
  <c r="AF181" i="1" s="1"/>
  <c r="AB179" i="1"/>
  <c r="AD177" i="1"/>
  <c r="AE177" i="1" s="1"/>
  <c r="AF177" i="1" s="1"/>
  <c r="AB175" i="1"/>
  <c r="AD173" i="1"/>
  <c r="AE173" i="1" s="1"/>
  <c r="AF173" i="1" s="1"/>
  <c r="AB171" i="1"/>
  <c r="AB168" i="1"/>
  <c r="AD166" i="1"/>
  <c r="AE166" i="1" s="1"/>
  <c r="AF166" i="1" s="1"/>
  <c r="AB164" i="1"/>
  <c r="AD162" i="1"/>
  <c r="AE162" i="1" s="1"/>
  <c r="AF162" i="1" s="1"/>
  <c r="AB160" i="1"/>
  <c r="AB155" i="1"/>
  <c r="AD135" i="1"/>
  <c r="AC135" i="1"/>
  <c r="AD123" i="1"/>
  <c r="AC123" i="1"/>
  <c r="AC113" i="1"/>
  <c r="AD113" i="1"/>
  <c r="AD99" i="1"/>
  <c r="AC99" i="1"/>
  <c r="AD96" i="1"/>
  <c r="AC96" i="1"/>
  <c r="AC86" i="1"/>
  <c r="AD86" i="1"/>
  <c r="AC78" i="1"/>
  <c r="AD78" i="1"/>
  <c r="AB157" i="1"/>
  <c r="AD153" i="1"/>
  <c r="AE153" i="1" s="1"/>
  <c r="AF153" i="1" s="1"/>
  <c r="AE151" i="1"/>
  <c r="AF151" i="1" s="1"/>
  <c r="AC150" i="1"/>
  <c r="AE150" i="1" s="1"/>
  <c r="AF150" i="1" s="1"/>
  <c r="AD149" i="1"/>
  <c r="AE149" i="1" s="1"/>
  <c r="AF149" i="1" s="1"/>
  <c r="AC145" i="1"/>
  <c r="AE145" i="1" s="1"/>
  <c r="AF145" i="1" s="1"/>
  <c r="AD144" i="1"/>
  <c r="AE144" i="1" s="1"/>
  <c r="AF144" i="1" s="1"/>
  <c r="AC117" i="1"/>
  <c r="AD117" i="1"/>
  <c r="AD111" i="1"/>
  <c r="AC111" i="1"/>
  <c r="AE111" i="1" s="1"/>
  <c r="AF111" i="1" s="1"/>
  <c r="AD92" i="1"/>
  <c r="AC92" i="1"/>
  <c r="AE92" i="1" s="1"/>
  <c r="AF92" i="1" s="1"/>
  <c r="AA56" i="1"/>
  <c r="AB56" i="1"/>
  <c r="AD55" i="1"/>
  <c r="AC55" i="1"/>
  <c r="AE55" i="1" s="1"/>
  <c r="AF55" i="1" s="1"/>
  <c r="AC67" i="1"/>
  <c r="AE67" i="1" s="1"/>
  <c r="AF67" i="1" s="1"/>
  <c r="AC58" i="1"/>
  <c r="AE58" i="1" s="1"/>
  <c r="AF58" i="1" s="1"/>
  <c r="AD58" i="1"/>
  <c r="AB140" i="1"/>
  <c r="AD138" i="1"/>
  <c r="AE138" i="1" s="1"/>
  <c r="AF138" i="1" s="1"/>
  <c r="AB136" i="1"/>
  <c r="AD134" i="1"/>
  <c r="AE134" i="1" s="1"/>
  <c r="AF134" i="1" s="1"/>
  <c r="J6" i="4" s="1"/>
  <c r="K6" i="4" s="1"/>
  <c r="M6" i="4" s="1"/>
  <c r="AB132" i="1"/>
  <c r="AD130" i="1"/>
  <c r="AE130" i="1" s="1"/>
  <c r="AF130" i="1" s="1"/>
  <c r="AB128" i="1"/>
  <c r="AD126" i="1"/>
  <c r="AE126" i="1" s="1"/>
  <c r="AF126" i="1" s="1"/>
  <c r="AB124" i="1"/>
  <c r="AD122" i="1"/>
  <c r="AE122" i="1" s="1"/>
  <c r="AF122" i="1" s="1"/>
  <c r="AB120" i="1"/>
  <c r="AD118" i="1"/>
  <c r="AE118" i="1" s="1"/>
  <c r="AF118" i="1" s="1"/>
  <c r="AB116" i="1"/>
  <c r="AD114" i="1"/>
  <c r="AE114" i="1" s="1"/>
  <c r="AF114" i="1" s="1"/>
  <c r="AB112" i="1"/>
  <c r="AD110" i="1"/>
  <c r="AE110" i="1" s="1"/>
  <c r="AF110" i="1" s="1"/>
  <c r="AB108" i="1"/>
  <c r="AD106" i="1"/>
  <c r="AE106" i="1" s="1"/>
  <c r="AF106" i="1" s="1"/>
  <c r="AB104" i="1"/>
  <c r="AD102" i="1"/>
  <c r="AE102" i="1" s="1"/>
  <c r="AF102" i="1" s="1"/>
  <c r="AB100" i="1"/>
  <c r="AB97" i="1"/>
  <c r="AD95" i="1"/>
  <c r="AE95" i="1" s="1"/>
  <c r="AF95" i="1" s="1"/>
  <c r="AB93" i="1"/>
  <c r="AD91" i="1"/>
  <c r="AE91" i="1" s="1"/>
  <c r="AF91" i="1" s="1"/>
  <c r="AB89" i="1"/>
  <c r="AD65" i="1"/>
  <c r="AC62" i="1"/>
  <c r="AE62" i="1" s="1"/>
  <c r="AF62" i="1" s="1"/>
  <c r="AD62" i="1"/>
  <c r="AA60" i="1"/>
  <c r="AB60" i="1"/>
  <c r="AB84" i="1"/>
  <c r="AB80" i="1"/>
  <c r="AB76" i="1"/>
  <c r="AB72" i="1"/>
  <c r="AB68" i="1"/>
  <c r="AC66" i="1"/>
  <c r="AD66" i="1"/>
  <c r="AA65" i="1"/>
  <c r="AE65" i="1" s="1"/>
  <c r="AF65" i="1" s="1"/>
  <c r="AA64" i="1"/>
  <c r="AB64" i="1"/>
  <c r="AC59" i="1"/>
  <c r="AE59" i="1" s="1"/>
  <c r="AF59" i="1" s="1"/>
  <c r="AC50" i="1"/>
  <c r="AD50" i="1"/>
  <c r="AA49" i="1"/>
  <c r="AB49" i="1"/>
  <c r="AA45" i="1"/>
  <c r="AB45" i="1"/>
  <c r="AA41" i="1"/>
  <c r="AB41" i="1"/>
  <c r="AC31" i="1"/>
  <c r="AE31" i="1" s="1"/>
  <c r="AF31" i="1" s="1"/>
  <c r="AD31" i="1"/>
  <c r="AA29" i="1"/>
  <c r="AB29" i="1"/>
  <c r="AA26" i="1"/>
  <c r="AB26" i="1"/>
  <c r="AC54" i="1"/>
  <c r="AD54" i="1"/>
  <c r="AA52" i="1"/>
  <c r="AB52" i="1"/>
  <c r="AC39" i="1"/>
  <c r="AD39" i="1"/>
  <c r="AC35" i="1"/>
  <c r="AD35" i="1"/>
  <c r="AC27" i="1"/>
  <c r="AD27" i="1"/>
  <c r="AC47" i="1"/>
  <c r="AD47" i="1"/>
  <c r="AC43" i="1"/>
  <c r="AD43" i="1"/>
  <c r="AA22" i="1"/>
  <c r="AB22" i="1"/>
  <c r="AA37" i="1"/>
  <c r="AB37" i="1"/>
  <c r="AA33" i="1"/>
  <c r="AB33" i="1"/>
  <c r="AC14" i="1"/>
  <c r="AD14" i="1"/>
  <c r="AE14" i="1" s="1"/>
  <c r="AF14" i="1" s="1"/>
  <c r="AD4" i="2"/>
  <c r="AF4" i="2" s="1"/>
  <c r="AG4" i="2" s="1"/>
  <c r="AE4" i="2"/>
  <c r="AB14" i="2"/>
  <c r="AC14" i="2"/>
  <c r="AB48" i="1"/>
  <c r="AD46" i="1"/>
  <c r="AE46" i="1" s="1"/>
  <c r="AF46" i="1" s="1"/>
  <c r="AB44" i="1"/>
  <c r="AD42" i="1"/>
  <c r="AE42" i="1" s="1"/>
  <c r="AF42" i="1" s="1"/>
  <c r="AB40" i="1"/>
  <c r="AD38" i="1"/>
  <c r="AE38" i="1" s="1"/>
  <c r="AF38" i="1" s="1"/>
  <c r="AB36" i="1"/>
  <c r="AD34" i="1"/>
  <c r="AE34" i="1" s="1"/>
  <c r="AF34" i="1" s="1"/>
  <c r="AB32" i="1"/>
  <c r="AD30" i="1"/>
  <c r="AE30" i="1" s="1"/>
  <c r="AF30" i="1" s="1"/>
  <c r="AB28" i="1"/>
  <c r="AB24" i="1"/>
  <c r="AC10" i="1"/>
  <c r="AE10" i="1" s="1"/>
  <c r="AF10" i="1" s="1"/>
  <c r="AD10" i="1"/>
  <c r="AD8" i="2"/>
  <c r="AE8" i="2"/>
  <c r="AB18" i="2"/>
  <c r="AC18" i="2"/>
  <c r="AD20" i="2"/>
  <c r="AE20" i="2"/>
  <c r="AB22" i="2"/>
  <c r="AC22" i="2"/>
  <c r="AD24" i="2"/>
  <c r="AE24" i="2"/>
  <c r="AC25" i="1"/>
  <c r="AE25" i="1" s="1"/>
  <c r="AF25" i="1" s="1"/>
  <c r="AA23" i="1"/>
  <c r="AE23" i="1" s="1"/>
  <c r="AF23" i="1" s="1"/>
  <c r="AC21" i="1"/>
  <c r="AE21" i="1" s="1"/>
  <c r="AF21" i="1" s="1"/>
  <c r="AA19" i="1"/>
  <c r="AE19" i="1" s="1"/>
  <c r="AF19" i="1" s="1"/>
  <c r="AA12" i="1"/>
  <c r="AB12" i="1"/>
  <c r="AC7" i="1"/>
  <c r="AE7" i="1" s="1"/>
  <c r="AF7" i="1" s="1"/>
  <c r="AC6" i="1"/>
  <c r="AE6" i="1" s="1"/>
  <c r="AF6" i="1" s="1"/>
  <c r="AD6" i="1"/>
  <c r="AB6" i="2"/>
  <c r="AC6" i="2"/>
  <c r="AD11" i="2"/>
  <c r="AF11" i="2" s="1"/>
  <c r="AG11" i="2" s="1"/>
  <c r="AD12" i="2"/>
  <c r="AE12" i="2"/>
  <c r="AB18" i="1"/>
  <c r="AD16" i="1"/>
  <c r="AE16" i="1" s="1"/>
  <c r="AF16" i="1" s="1"/>
  <c r="AA8" i="1"/>
  <c r="AB8" i="1"/>
  <c r="AB10" i="2"/>
  <c r="AC10" i="2"/>
  <c r="AF12" i="2"/>
  <c r="AG12" i="2" s="1"/>
  <c r="AD15" i="2"/>
  <c r="AF15" i="2" s="1"/>
  <c r="AG15" i="2" s="1"/>
  <c r="AD16" i="2"/>
  <c r="AF16" i="2" s="1"/>
  <c r="AG16" i="2" s="1"/>
  <c r="AE16" i="2"/>
  <c r="AD21" i="2"/>
  <c r="AE21" i="2"/>
  <c r="AE13" i="2" l="1"/>
  <c r="AD13" i="2"/>
  <c r="AF13" i="2" s="1"/>
  <c r="AG13" i="2" s="1"/>
  <c r="AF24" i="2"/>
  <c r="AG24" i="2" s="1"/>
  <c r="AF20" i="2"/>
  <c r="AG20" i="2" s="1"/>
  <c r="AE4" i="3"/>
  <c r="X10" i="3"/>
  <c r="Y10" i="3" s="1"/>
  <c r="X14" i="3"/>
  <c r="Y14" i="3" s="1"/>
  <c r="AE14" i="3" s="1"/>
  <c r="X18" i="3"/>
  <c r="Y18" i="3" s="1"/>
  <c r="AE18" i="3" s="1"/>
  <c r="X22" i="3"/>
  <c r="Y22" i="3" s="1"/>
  <c r="AE22" i="3" s="1"/>
  <c r="AD5" i="3"/>
  <c r="AE5" i="3"/>
  <c r="AD25" i="3"/>
  <c r="AD34" i="3"/>
  <c r="AE43" i="1"/>
  <c r="AF43" i="1" s="1"/>
  <c r="AE78" i="1"/>
  <c r="AF78" i="1" s="1"/>
  <c r="AE234" i="1"/>
  <c r="AF234" i="1" s="1"/>
  <c r="AE242" i="1"/>
  <c r="AF242" i="1" s="1"/>
  <c r="AE250" i="1"/>
  <c r="AF250" i="1" s="1"/>
  <c r="AE258" i="1"/>
  <c r="AF258" i="1" s="1"/>
  <c r="AE266" i="1"/>
  <c r="AF266" i="1" s="1"/>
  <c r="AE274" i="1"/>
  <c r="AF274" i="1" s="1"/>
  <c r="AE282" i="1"/>
  <c r="AF282" i="1" s="1"/>
  <c r="AE291" i="1"/>
  <c r="AF291" i="1" s="1"/>
  <c r="AE287" i="1"/>
  <c r="AF287" i="1" s="1"/>
  <c r="AE456" i="1"/>
  <c r="AF456" i="1" s="1"/>
  <c r="AE423" i="1"/>
  <c r="AF423" i="1" s="1"/>
  <c r="AE434" i="1"/>
  <c r="AF434" i="1" s="1"/>
  <c r="AE449" i="1"/>
  <c r="AF449" i="1" s="1"/>
  <c r="R3" i="4"/>
  <c r="G70" i="6" s="1"/>
  <c r="AE83" i="1"/>
  <c r="AF83" i="1" s="1"/>
  <c r="AE458" i="1"/>
  <c r="AF458" i="1" s="1"/>
  <c r="AE240" i="1"/>
  <c r="AF240" i="1" s="1"/>
  <c r="AC142" i="1"/>
  <c r="AE142" i="1" s="1"/>
  <c r="AF142" i="1" s="1"/>
  <c r="AD142" i="1"/>
  <c r="AE86" i="1"/>
  <c r="AF86" i="1" s="1"/>
  <c r="AE238" i="1"/>
  <c r="AF238" i="1" s="1"/>
  <c r="AE246" i="1"/>
  <c r="AF246" i="1" s="1"/>
  <c r="AE254" i="1"/>
  <c r="AF254" i="1" s="1"/>
  <c r="AE262" i="1"/>
  <c r="AF262" i="1" s="1"/>
  <c r="AE270" i="1"/>
  <c r="AF270" i="1" s="1"/>
  <c r="AE278" i="1"/>
  <c r="AF278" i="1" s="1"/>
  <c r="AE290" i="1"/>
  <c r="AF290" i="1" s="1"/>
  <c r="AE286" i="1"/>
  <c r="AF286" i="1" s="1"/>
  <c r="AE333" i="1"/>
  <c r="AF333" i="1" s="1"/>
  <c r="AE436" i="1"/>
  <c r="AF436" i="1" s="1"/>
  <c r="AE451" i="1"/>
  <c r="AF451" i="1" s="1"/>
  <c r="AE299" i="1"/>
  <c r="AF299" i="1" s="1"/>
  <c r="AE323" i="1"/>
  <c r="AF323" i="1" s="1"/>
  <c r="AE94" i="1"/>
  <c r="AF94" i="1" s="1"/>
  <c r="AE280" i="1"/>
  <c r="AF280" i="1" s="1"/>
  <c r="AE364" i="1"/>
  <c r="AF364" i="1" s="1"/>
  <c r="AE35" i="1"/>
  <c r="AF35" i="1" s="1"/>
  <c r="AE11" i="1"/>
  <c r="AF11" i="1" s="1"/>
  <c r="AF21" i="2"/>
  <c r="AG21" i="2" s="1"/>
  <c r="AE39" i="1"/>
  <c r="AF39" i="1" s="1"/>
  <c r="AE54" i="1"/>
  <c r="AF54" i="1" s="1"/>
  <c r="AE66" i="1"/>
  <c r="AF66" i="1" s="1"/>
  <c r="AD71" i="1"/>
  <c r="AC71" i="1"/>
  <c r="AE71" i="1" s="1"/>
  <c r="AF71" i="1" s="1"/>
  <c r="AC121" i="1"/>
  <c r="AD121" i="1"/>
  <c r="AD232" i="1"/>
  <c r="AC232" i="1"/>
  <c r="AD156" i="1"/>
  <c r="AC156" i="1"/>
  <c r="AE156" i="1" s="1"/>
  <c r="AF156" i="1" s="1"/>
  <c r="AD43" i="3"/>
  <c r="AE43" i="3" s="1"/>
  <c r="AD448" i="1"/>
  <c r="AC448" i="1"/>
  <c r="AE47" i="1"/>
  <c r="AF47" i="1" s="1"/>
  <c r="AE50" i="1"/>
  <c r="AF50" i="1" s="1"/>
  <c r="AE82" i="1"/>
  <c r="AF82" i="1" s="1"/>
  <c r="AE307" i="1"/>
  <c r="AF307" i="1" s="1"/>
  <c r="AE349" i="1"/>
  <c r="AF349" i="1" s="1"/>
  <c r="AE393" i="1"/>
  <c r="AF393" i="1" s="1"/>
  <c r="AE397" i="1"/>
  <c r="AF397" i="1" s="1"/>
  <c r="AE453" i="1"/>
  <c r="AF453" i="1" s="1"/>
  <c r="AE77" i="1"/>
  <c r="AF77" i="1" s="1"/>
  <c r="AC53" i="1"/>
  <c r="AD53" i="1"/>
  <c r="AE121" i="1"/>
  <c r="AF121" i="1" s="1"/>
  <c r="AE125" i="1"/>
  <c r="AF125" i="1" s="1"/>
  <c r="AD17" i="1"/>
  <c r="AC17" i="1"/>
  <c r="AD87" i="1"/>
  <c r="AC87" i="1"/>
  <c r="AE87" i="1" s="1"/>
  <c r="AF87" i="1" s="1"/>
  <c r="AE23" i="2"/>
  <c r="AD23" i="2"/>
  <c r="AF23" i="2" s="1"/>
  <c r="AG23" i="2" s="1"/>
  <c r="AE146" i="1"/>
  <c r="AF146" i="1" s="1"/>
  <c r="AC20" i="1"/>
  <c r="AE20" i="1" s="1"/>
  <c r="AF20" i="1" s="1"/>
  <c r="AD20" i="1"/>
  <c r="AD63" i="1"/>
  <c r="AC63" i="1"/>
  <c r="AE63" i="1" s="1"/>
  <c r="AF63" i="1" s="1"/>
  <c r="AE139" i="1"/>
  <c r="AF139" i="1" s="1"/>
  <c r="AD13" i="1"/>
  <c r="AC13" i="1"/>
  <c r="AD319" i="1"/>
  <c r="AC319" i="1"/>
  <c r="AD26" i="3"/>
  <c r="AE17" i="2"/>
  <c r="AD17" i="2"/>
  <c r="AC147" i="1"/>
  <c r="AD147" i="1"/>
  <c r="AD40" i="3"/>
  <c r="AF8" i="2"/>
  <c r="AG8" i="2" s="1"/>
  <c r="AE32" i="3"/>
  <c r="AD90" i="1"/>
  <c r="AC90" i="1"/>
  <c r="AD109" i="1"/>
  <c r="AC109" i="1"/>
  <c r="AD79" i="1"/>
  <c r="AC79" i="1"/>
  <c r="AE79" i="1" s="1"/>
  <c r="AF79" i="1" s="1"/>
  <c r="AD105" i="1"/>
  <c r="AC105" i="1"/>
  <c r="AE17" i="1"/>
  <c r="AF17" i="1" s="1"/>
  <c r="AD298" i="1"/>
  <c r="AC298" i="1"/>
  <c r="AE13" i="1"/>
  <c r="AF13" i="1" s="1"/>
  <c r="AD351" i="1"/>
  <c r="AC351" i="1"/>
  <c r="AD347" i="1"/>
  <c r="AC347" i="1"/>
  <c r="AE347" i="1" s="1"/>
  <c r="AF347" i="1" s="1"/>
  <c r="R11" i="4"/>
  <c r="AE117" i="1"/>
  <c r="AF117" i="1" s="1"/>
  <c r="AE99" i="1"/>
  <c r="AF99" i="1" s="1"/>
  <c r="AE115" i="1"/>
  <c r="AF115" i="1" s="1"/>
  <c r="AE317" i="1"/>
  <c r="AF317" i="1" s="1"/>
  <c r="AE37" i="3"/>
  <c r="AE411" i="1"/>
  <c r="AF411" i="1" s="1"/>
  <c r="R12" i="4"/>
  <c r="U10" i="4"/>
  <c r="R8" i="4"/>
  <c r="G75" i="6" s="1"/>
  <c r="AC70" i="1"/>
  <c r="AD70" i="1"/>
  <c r="AE129" i="1"/>
  <c r="AF129" i="1" s="1"/>
  <c r="AE5" i="2"/>
  <c r="AD5" i="2"/>
  <c r="AF5" i="2" s="1"/>
  <c r="AG5" i="2" s="1"/>
  <c r="AC73" i="1"/>
  <c r="AD73" i="1"/>
  <c r="AE73" i="1" s="1"/>
  <c r="AF73" i="1" s="1"/>
  <c r="AD311" i="1"/>
  <c r="AC311" i="1"/>
  <c r="AD300" i="1"/>
  <c r="AC300" i="1"/>
  <c r="AE300" i="1" s="1"/>
  <c r="AF300" i="1" s="1"/>
  <c r="AD335" i="1"/>
  <c r="AC335" i="1"/>
  <c r="AD35" i="3"/>
  <c r="AE35" i="3" s="1"/>
  <c r="AD31" i="3"/>
  <c r="AD10" i="3"/>
  <c r="AE10" i="3" s="1"/>
  <c r="AE467" i="1"/>
  <c r="AF467" i="1" s="1"/>
  <c r="O15" i="4"/>
  <c r="D23" i="6" s="1"/>
  <c r="F23" i="6" s="1"/>
  <c r="G23" i="6" s="1"/>
  <c r="S5" i="5"/>
  <c r="T5" i="5" s="1"/>
  <c r="U5" i="5" s="1"/>
  <c r="H81" i="6" s="1"/>
  <c r="S4" i="5"/>
  <c r="T4" i="5" s="1"/>
  <c r="S6" i="4"/>
  <c r="T6" i="4" s="1"/>
  <c r="U6" i="4" s="1"/>
  <c r="H73" i="6" s="1"/>
  <c r="S3" i="4"/>
  <c r="T3" i="4" s="1"/>
  <c r="AE31" i="3"/>
  <c r="S5" i="4"/>
  <c r="T5" i="4" s="1"/>
  <c r="S4" i="4"/>
  <c r="T4" i="4" s="1"/>
  <c r="U4" i="4" s="1"/>
  <c r="H71" i="6" s="1"/>
  <c r="AC8" i="1"/>
  <c r="AD8" i="1"/>
  <c r="AE8" i="1" s="1"/>
  <c r="AF8" i="1" s="1"/>
  <c r="AD48" i="1"/>
  <c r="AC48" i="1"/>
  <c r="AC214" i="1"/>
  <c r="AD214" i="1"/>
  <c r="AD178" i="1"/>
  <c r="AC178" i="1"/>
  <c r="AD233" i="1"/>
  <c r="AC233" i="1"/>
  <c r="AC361" i="1"/>
  <c r="AD361" i="1"/>
  <c r="AC368" i="1"/>
  <c r="AD368" i="1"/>
  <c r="AC376" i="1"/>
  <c r="AD376" i="1"/>
  <c r="V25" i="3"/>
  <c r="W25" i="3"/>
  <c r="AC422" i="1"/>
  <c r="AD422" i="1"/>
  <c r="AC459" i="1"/>
  <c r="AD459" i="1"/>
  <c r="AC466" i="1"/>
  <c r="AD466" i="1"/>
  <c r="AD40" i="1"/>
  <c r="AC40" i="1"/>
  <c r="AE40" i="1" s="1"/>
  <c r="AF40" i="1" s="1"/>
  <c r="AC45" i="1"/>
  <c r="AD45" i="1"/>
  <c r="AE45" i="1" s="1"/>
  <c r="AF45" i="1" s="1"/>
  <c r="AC175" i="1"/>
  <c r="AD175" i="1"/>
  <c r="AC198" i="1"/>
  <c r="AD198" i="1"/>
  <c r="AD170" i="1"/>
  <c r="AC170" i="1"/>
  <c r="AD186" i="1"/>
  <c r="AC186" i="1"/>
  <c r="AD10" i="2"/>
  <c r="AE10" i="2"/>
  <c r="AF10" i="2" s="1"/>
  <c r="AG10" i="2" s="1"/>
  <c r="AC24" i="1"/>
  <c r="AD24" i="1"/>
  <c r="AC26" i="1"/>
  <c r="AD26" i="1"/>
  <c r="AC68" i="1"/>
  <c r="AD68" i="1"/>
  <c r="AC84" i="1"/>
  <c r="AD84" i="1"/>
  <c r="AC60" i="1"/>
  <c r="AD60" i="1"/>
  <c r="AC104" i="1"/>
  <c r="AD104" i="1"/>
  <c r="AC112" i="1"/>
  <c r="AD112" i="1"/>
  <c r="AC120" i="1"/>
  <c r="AD120" i="1"/>
  <c r="AC128" i="1"/>
  <c r="AD128" i="1"/>
  <c r="AC136" i="1"/>
  <c r="AD136" i="1"/>
  <c r="AE123" i="1"/>
  <c r="AF123" i="1" s="1"/>
  <c r="AE135" i="1"/>
  <c r="AF135" i="1" s="1"/>
  <c r="AC160" i="1"/>
  <c r="AD160" i="1"/>
  <c r="AC168" i="1"/>
  <c r="AD168" i="1"/>
  <c r="AD197" i="1"/>
  <c r="AC197" i="1"/>
  <c r="AD205" i="1"/>
  <c r="AC205" i="1"/>
  <c r="AD213" i="1"/>
  <c r="AC213" i="1"/>
  <c r="AD221" i="1"/>
  <c r="AC221" i="1"/>
  <c r="AD229" i="1"/>
  <c r="AC229" i="1"/>
  <c r="AE88" i="1"/>
  <c r="AF88" i="1" s="1"/>
  <c r="AE107" i="1"/>
  <c r="AF107" i="1" s="1"/>
  <c r="J5" i="4" s="1"/>
  <c r="K5" i="4" s="1"/>
  <c r="M5" i="4" s="1"/>
  <c r="AE133" i="1"/>
  <c r="AF133" i="1" s="1"/>
  <c r="AC237" i="1"/>
  <c r="AD237" i="1"/>
  <c r="AC245" i="1"/>
  <c r="AD245" i="1"/>
  <c r="AC253" i="1"/>
  <c r="AD253" i="1"/>
  <c r="AC261" i="1"/>
  <c r="AD261" i="1"/>
  <c r="AC269" i="1"/>
  <c r="AD269" i="1"/>
  <c r="AC277" i="1"/>
  <c r="AD277" i="1"/>
  <c r="AE233" i="1"/>
  <c r="AF233" i="1" s="1"/>
  <c r="AC297" i="1"/>
  <c r="AD297" i="1"/>
  <c r="AC285" i="1"/>
  <c r="AD285" i="1"/>
  <c r="AC316" i="1"/>
  <c r="AD316" i="1"/>
  <c r="AC324" i="1"/>
  <c r="AD324" i="1"/>
  <c r="AC332" i="1"/>
  <c r="AD332" i="1"/>
  <c r="AC340" i="1"/>
  <c r="AD340" i="1"/>
  <c r="AC348" i="1"/>
  <c r="AD348" i="1"/>
  <c r="AD356" i="1"/>
  <c r="AC356" i="1"/>
  <c r="AE359" i="1"/>
  <c r="AF359" i="1" s="1"/>
  <c r="V26" i="3"/>
  <c r="W26" i="3"/>
  <c r="X34" i="3"/>
  <c r="Y34" i="3" s="1"/>
  <c r="AE34" i="3" s="1"/>
  <c r="X38" i="3"/>
  <c r="Y38" i="3" s="1"/>
  <c r="AE38" i="3" s="1"/>
  <c r="X42" i="3"/>
  <c r="Y42" i="3" s="1"/>
  <c r="AE42" i="3" s="1"/>
  <c r="AC419" i="1"/>
  <c r="AD419" i="1"/>
  <c r="AC408" i="1"/>
  <c r="AD408" i="1"/>
  <c r="AC412" i="1"/>
  <c r="AD412" i="1"/>
  <c r="AC416" i="1"/>
  <c r="AD416" i="1"/>
  <c r="U13" i="4"/>
  <c r="M13" i="4"/>
  <c r="AE369" i="1"/>
  <c r="AF369" i="1" s="1"/>
  <c r="AE377" i="1"/>
  <c r="AF377" i="1" s="1"/>
  <c r="AC433" i="1"/>
  <c r="AD433" i="1"/>
  <c r="AC441" i="1"/>
  <c r="AD441" i="1"/>
  <c r="AC452" i="1"/>
  <c r="AD452" i="1"/>
  <c r="AE425" i="1"/>
  <c r="AF425" i="1" s="1"/>
  <c r="AE461" i="1"/>
  <c r="AF461" i="1" s="1"/>
  <c r="R14" i="4"/>
  <c r="AE465" i="1"/>
  <c r="AF465" i="1" s="1"/>
  <c r="AE469" i="1"/>
  <c r="AF469" i="1" s="1"/>
  <c r="AC12" i="1"/>
  <c r="AD12" i="1"/>
  <c r="AD18" i="2"/>
  <c r="AE18" i="2"/>
  <c r="AC183" i="1"/>
  <c r="AD183" i="1"/>
  <c r="AC222" i="1"/>
  <c r="AD222" i="1"/>
  <c r="AD36" i="1"/>
  <c r="AC36" i="1"/>
  <c r="AC41" i="1"/>
  <c r="AD41" i="1"/>
  <c r="AC49" i="1"/>
  <c r="AD49" i="1"/>
  <c r="AC89" i="1"/>
  <c r="AD89" i="1"/>
  <c r="AC56" i="1"/>
  <c r="AD56" i="1"/>
  <c r="AC157" i="1"/>
  <c r="AD157" i="1"/>
  <c r="AC171" i="1"/>
  <c r="AD171" i="1"/>
  <c r="AC179" i="1"/>
  <c r="AD179" i="1"/>
  <c r="AC194" i="1"/>
  <c r="AD194" i="1"/>
  <c r="AC202" i="1"/>
  <c r="AD202" i="1"/>
  <c r="AC210" i="1"/>
  <c r="AD210" i="1"/>
  <c r="AC218" i="1"/>
  <c r="AD218" i="1"/>
  <c r="AC226" i="1"/>
  <c r="AD226" i="1"/>
  <c r="AD159" i="1"/>
  <c r="AC159" i="1"/>
  <c r="AD167" i="1"/>
  <c r="AC167" i="1"/>
  <c r="AD174" i="1"/>
  <c r="AC174" i="1"/>
  <c r="AD182" i="1"/>
  <c r="AC182" i="1"/>
  <c r="AD190" i="1"/>
  <c r="AC190" i="1"/>
  <c r="AC289" i="1"/>
  <c r="AD289" i="1"/>
  <c r="AC301" i="1"/>
  <c r="AD301" i="1"/>
  <c r="AE285" i="1"/>
  <c r="AF285" i="1" s="1"/>
  <c r="AC357" i="1"/>
  <c r="AD357" i="1"/>
  <c r="AC363" i="1"/>
  <c r="AD363" i="1"/>
  <c r="AC372" i="1"/>
  <c r="AD372" i="1"/>
  <c r="AC380" i="1"/>
  <c r="AD380" i="1"/>
  <c r="V23" i="3"/>
  <c r="W23" i="3"/>
  <c r="V27" i="3"/>
  <c r="W27" i="3"/>
  <c r="AC450" i="1"/>
  <c r="AD450" i="1"/>
  <c r="AC426" i="1"/>
  <c r="AD426" i="1"/>
  <c r="AC455" i="1"/>
  <c r="AD455" i="1"/>
  <c r="AC462" i="1"/>
  <c r="AD462" i="1"/>
  <c r="AC470" i="1"/>
  <c r="AD470" i="1"/>
  <c r="K24" i="4"/>
  <c r="AE421" i="1"/>
  <c r="AF421" i="1" s="1"/>
  <c r="AE440" i="1"/>
  <c r="AF440" i="1" s="1"/>
  <c r="AE428" i="1"/>
  <c r="AF428" i="1" s="1"/>
  <c r="AD22" i="2"/>
  <c r="AE22" i="2"/>
  <c r="AD32" i="1"/>
  <c r="AC32" i="1"/>
  <c r="AC37" i="1"/>
  <c r="AD37" i="1"/>
  <c r="AE37" i="1" s="1"/>
  <c r="AF37" i="1" s="1"/>
  <c r="AC29" i="1"/>
  <c r="AD29" i="1"/>
  <c r="AC64" i="1"/>
  <c r="AD64" i="1"/>
  <c r="AE64" i="1" s="1"/>
  <c r="AF64" i="1" s="1"/>
  <c r="AC80" i="1"/>
  <c r="AD80" i="1"/>
  <c r="AC93" i="1"/>
  <c r="AD93" i="1"/>
  <c r="AC155" i="1"/>
  <c r="AD155" i="1"/>
  <c r="AC191" i="1"/>
  <c r="AD191" i="1"/>
  <c r="AC206" i="1"/>
  <c r="AD206" i="1"/>
  <c r="AD163" i="1"/>
  <c r="AC163" i="1"/>
  <c r="AE163" i="1" s="1"/>
  <c r="AF163" i="1" s="1"/>
  <c r="AD6" i="2"/>
  <c r="AE6" i="2"/>
  <c r="AD28" i="1"/>
  <c r="AC28" i="1"/>
  <c r="AD44" i="1"/>
  <c r="AC44" i="1"/>
  <c r="AD14" i="2"/>
  <c r="AE14" i="2"/>
  <c r="AF14" i="2" s="1"/>
  <c r="AG14" i="2" s="1"/>
  <c r="AC33" i="1"/>
  <c r="AE33" i="1" s="1"/>
  <c r="AF33" i="1" s="1"/>
  <c r="AD33" i="1"/>
  <c r="AC22" i="1"/>
  <c r="AE22" i="1" s="1"/>
  <c r="AF22" i="1" s="1"/>
  <c r="AD22" i="1"/>
  <c r="AC72" i="1"/>
  <c r="AE72" i="1" s="1"/>
  <c r="AF72" i="1" s="1"/>
  <c r="AD72" i="1"/>
  <c r="AE60" i="1"/>
  <c r="AF60" i="1" s="1"/>
  <c r="AC97" i="1"/>
  <c r="AD97" i="1"/>
  <c r="AC187" i="1"/>
  <c r="AD187" i="1"/>
  <c r="AC18" i="1"/>
  <c r="AD18" i="1"/>
  <c r="AE27" i="1"/>
  <c r="AF27" i="1" s="1"/>
  <c r="AD52" i="1"/>
  <c r="AC52" i="1"/>
  <c r="AE41" i="1"/>
  <c r="AF41" i="1" s="1"/>
  <c r="AC76" i="1"/>
  <c r="AD76" i="1"/>
  <c r="AC100" i="1"/>
  <c r="AE100" i="1" s="1"/>
  <c r="AF100" i="1" s="1"/>
  <c r="AD100" i="1"/>
  <c r="AC108" i="1"/>
  <c r="AD108" i="1"/>
  <c r="AC116" i="1"/>
  <c r="AE116" i="1" s="1"/>
  <c r="AF116" i="1" s="1"/>
  <c r="AD116" i="1"/>
  <c r="AC124" i="1"/>
  <c r="AD124" i="1"/>
  <c r="AC132" i="1"/>
  <c r="AE132" i="1" s="1"/>
  <c r="AF132" i="1" s="1"/>
  <c r="AD132" i="1"/>
  <c r="AC140" i="1"/>
  <c r="AD140" i="1"/>
  <c r="AE56" i="1"/>
  <c r="AF56" i="1" s="1"/>
  <c r="AE96" i="1"/>
  <c r="AF96" i="1" s="1"/>
  <c r="AE113" i="1"/>
  <c r="AF113" i="1" s="1"/>
  <c r="AC164" i="1"/>
  <c r="AD164" i="1"/>
  <c r="AE103" i="1"/>
  <c r="AF103" i="1" s="1"/>
  <c r="AE119" i="1"/>
  <c r="AF119" i="1" s="1"/>
  <c r="AE137" i="1"/>
  <c r="AF137" i="1" s="1"/>
  <c r="AD201" i="1"/>
  <c r="AC201" i="1"/>
  <c r="AD209" i="1"/>
  <c r="AC209" i="1"/>
  <c r="AE209" i="1" s="1"/>
  <c r="AF209" i="1" s="1"/>
  <c r="AD217" i="1"/>
  <c r="AC217" i="1"/>
  <c r="AD225" i="1"/>
  <c r="AC225" i="1"/>
  <c r="AE225" i="1" s="1"/>
  <c r="AF225" i="1" s="1"/>
  <c r="AE231" i="1"/>
  <c r="AF231" i="1" s="1"/>
  <c r="AC241" i="1"/>
  <c r="AD241" i="1"/>
  <c r="AC249" i="1"/>
  <c r="AD249" i="1"/>
  <c r="AC257" i="1"/>
  <c r="AD257" i="1"/>
  <c r="AC265" i="1"/>
  <c r="AD265" i="1"/>
  <c r="AC273" i="1"/>
  <c r="AD273" i="1"/>
  <c r="AC281" i="1"/>
  <c r="AD281" i="1"/>
  <c r="AC305" i="1"/>
  <c r="AD305" i="1"/>
  <c r="AC293" i="1"/>
  <c r="AD293" i="1"/>
  <c r="AC312" i="1"/>
  <c r="AD312" i="1"/>
  <c r="AC320" i="1"/>
  <c r="AD320" i="1"/>
  <c r="AC328" i="1"/>
  <c r="AD328" i="1"/>
  <c r="AC336" i="1"/>
  <c r="AD336" i="1"/>
  <c r="AC344" i="1"/>
  <c r="AD344" i="1"/>
  <c r="AC352" i="1"/>
  <c r="AD352" i="1"/>
  <c r="AD360" i="1"/>
  <c r="AC360" i="1"/>
  <c r="AE337" i="1"/>
  <c r="AF337" i="1" s="1"/>
  <c r="AE309" i="1"/>
  <c r="AF309" i="1" s="1"/>
  <c r="AE325" i="1"/>
  <c r="AF325" i="1" s="1"/>
  <c r="AE341" i="1"/>
  <c r="AF341" i="1" s="1"/>
  <c r="AE355" i="1"/>
  <c r="AF355" i="1" s="1"/>
  <c r="X12" i="3"/>
  <c r="Y12" i="3" s="1"/>
  <c r="AE12" i="3" s="1"/>
  <c r="X16" i="3"/>
  <c r="Y16" i="3" s="1"/>
  <c r="AE16" i="3" s="1"/>
  <c r="X20" i="3"/>
  <c r="Y20" i="3" s="1"/>
  <c r="AE20" i="3" s="1"/>
  <c r="V24" i="3"/>
  <c r="W24" i="3"/>
  <c r="X36" i="3"/>
  <c r="Y36" i="3" s="1"/>
  <c r="AE36" i="3" s="1"/>
  <c r="X40" i="3"/>
  <c r="Y40" i="3" s="1"/>
  <c r="AE40" i="3" s="1"/>
  <c r="AC386" i="1"/>
  <c r="AD386" i="1"/>
  <c r="AC390" i="1"/>
  <c r="AD390" i="1"/>
  <c r="AC394" i="1"/>
  <c r="AD394" i="1"/>
  <c r="AC398" i="1"/>
  <c r="AD398" i="1"/>
  <c r="AC402" i="1"/>
  <c r="AD402" i="1"/>
  <c r="AC410" i="1"/>
  <c r="AD410" i="1"/>
  <c r="AC414" i="1"/>
  <c r="AD414" i="1"/>
  <c r="AE365" i="1"/>
  <c r="AF365" i="1" s="1"/>
  <c r="AE373" i="1"/>
  <c r="AF373" i="1" s="1"/>
  <c r="AE381" i="1"/>
  <c r="AF381" i="1" s="1"/>
  <c r="AC429" i="1"/>
  <c r="AD429" i="1"/>
  <c r="AC437" i="1"/>
  <c r="AD437" i="1"/>
  <c r="AC445" i="1"/>
  <c r="AD445" i="1"/>
  <c r="AE444" i="1"/>
  <c r="AF444" i="1" s="1"/>
  <c r="R4" i="4"/>
  <c r="U12" i="4"/>
  <c r="AE432" i="1"/>
  <c r="AF432" i="1" s="1"/>
  <c r="AE442" i="1"/>
  <c r="AF442" i="1" s="1"/>
  <c r="AE430" i="1"/>
  <c r="AF430" i="1" s="1"/>
  <c r="AF17" i="2" l="1"/>
  <c r="AG17" i="2" s="1"/>
  <c r="AF6" i="2"/>
  <c r="AG6" i="2" s="1"/>
  <c r="AF22" i="2"/>
  <c r="AG22" i="2" s="1"/>
  <c r="AE414" i="1"/>
  <c r="AF414" i="1" s="1"/>
  <c r="AE52" i="1"/>
  <c r="AF52" i="1" s="1"/>
  <c r="AE28" i="1"/>
  <c r="AF28" i="1" s="1"/>
  <c r="AE105" i="1"/>
  <c r="AF105" i="1" s="1"/>
  <c r="AE109" i="1"/>
  <c r="AF109" i="1" s="1"/>
  <c r="AE319" i="1"/>
  <c r="AF319" i="1" s="1"/>
  <c r="AE360" i="1"/>
  <c r="AF360" i="1" s="1"/>
  <c r="AE32" i="1"/>
  <c r="AF32" i="1" s="1"/>
  <c r="AE357" i="1"/>
  <c r="AF357" i="1" s="1"/>
  <c r="AE269" i="1"/>
  <c r="AF269" i="1" s="1"/>
  <c r="AE253" i="1"/>
  <c r="AF253" i="1" s="1"/>
  <c r="AE237" i="1"/>
  <c r="AF237" i="1" s="1"/>
  <c r="AE466" i="1"/>
  <c r="AF466" i="1" s="1"/>
  <c r="AE422" i="1"/>
  <c r="AF422" i="1" s="1"/>
  <c r="AE376" i="1"/>
  <c r="AF376" i="1" s="1"/>
  <c r="AE361" i="1"/>
  <c r="AF361" i="1" s="1"/>
  <c r="AE335" i="1"/>
  <c r="AF335" i="1" s="1"/>
  <c r="AE298" i="1"/>
  <c r="AF298" i="1" s="1"/>
  <c r="AE232" i="1"/>
  <c r="AF232" i="1" s="1"/>
  <c r="AE352" i="1"/>
  <c r="AF352" i="1" s="1"/>
  <c r="AE293" i="1"/>
  <c r="AF293" i="1" s="1"/>
  <c r="AE29" i="1"/>
  <c r="AF29" i="1" s="1"/>
  <c r="AE452" i="1"/>
  <c r="AF452" i="1" s="1"/>
  <c r="AE433" i="1"/>
  <c r="AF433" i="1" s="1"/>
  <c r="AE412" i="1"/>
  <c r="AF412" i="1" s="1"/>
  <c r="AE419" i="1"/>
  <c r="AF419" i="1" s="1"/>
  <c r="AE340" i="1"/>
  <c r="AF340" i="1" s="1"/>
  <c r="AE160" i="1"/>
  <c r="AF160" i="1" s="1"/>
  <c r="AE136" i="1"/>
  <c r="AF136" i="1" s="1"/>
  <c r="AE120" i="1"/>
  <c r="AF120" i="1" s="1"/>
  <c r="AE104" i="1"/>
  <c r="AF104" i="1" s="1"/>
  <c r="AE84" i="1"/>
  <c r="AF84" i="1" s="1"/>
  <c r="AE311" i="1"/>
  <c r="AF311" i="1" s="1"/>
  <c r="AE70" i="1"/>
  <c r="AF70" i="1" s="1"/>
  <c r="AE320" i="1"/>
  <c r="AF320" i="1" s="1"/>
  <c r="AE437" i="1"/>
  <c r="AF437" i="1" s="1"/>
  <c r="AE289" i="1"/>
  <c r="AF289" i="1" s="1"/>
  <c r="AE226" i="1"/>
  <c r="AF226" i="1" s="1"/>
  <c r="AE210" i="1"/>
  <c r="AF210" i="1" s="1"/>
  <c r="AE194" i="1"/>
  <c r="AF194" i="1" s="1"/>
  <c r="AE171" i="1"/>
  <c r="AF171" i="1" s="1"/>
  <c r="AE49" i="1"/>
  <c r="AF49" i="1" s="1"/>
  <c r="AE183" i="1"/>
  <c r="AF183" i="1" s="1"/>
  <c r="AE12" i="1"/>
  <c r="AF12" i="1" s="1"/>
  <c r="X26" i="3"/>
  <c r="Y26" i="3" s="1"/>
  <c r="AE26" i="3" s="1"/>
  <c r="AE221" i="1"/>
  <c r="AF221" i="1" s="1"/>
  <c r="AE205" i="1"/>
  <c r="AF205" i="1" s="1"/>
  <c r="AE26" i="1"/>
  <c r="AF26" i="1" s="1"/>
  <c r="AE175" i="1"/>
  <c r="AF175" i="1" s="1"/>
  <c r="AE90" i="1"/>
  <c r="AF90" i="1" s="1"/>
  <c r="AE336" i="1"/>
  <c r="AF336" i="1" s="1"/>
  <c r="AE410" i="1"/>
  <c r="AF410" i="1" s="1"/>
  <c r="AE190" i="1"/>
  <c r="AF190" i="1" s="1"/>
  <c r="AE174" i="1"/>
  <c r="AF174" i="1" s="1"/>
  <c r="AE159" i="1"/>
  <c r="AF159" i="1" s="1"/>
  <c r="AF18" i="2"/>
  <c r="AG18" i="2" s="1"/>
  <c r="AE416" i="1"/>
  <c r="AF416" i="1" s="1"/>
  <c r="AE408" i="1"/>
  <c r="AF408" i="1" s="1"/>
  <c r="AE186" i="1"/>
  <c r="AF186" i="1" s="1"/>
  <c r="AE351" i="1"/>
  <c r="AF351" i="1" s="1"/>
  <c r="J8" i="4" s="1"/>
  <c r="K8" i="4" s="1"/>
  <c r="M8" i="4" s="1"/>
  <c r="AE147" i="1"/>
  <c r="AF147" i="1" s="1"/>
  <c r="AE53" i="1"/>
  <c r="AF53" i="1" s="1"/>
  <c r="AE448" i="1"/>
  <c r="AF448" i="1" s="1"/>
  <c r="AE36" i="1"/>
  <c r="AF36" i="1" s="1"/>
  <c r="AE356" i="1"/>
  <c r="AF356" i="1" s="1"/>
  <c r="AE229" i="1"/>
  <c r="AF229" i="1" s="1"/>
  <c r="AE213" i="1"/>
  <c r="AF213" i="1" s="1"/>
  <c r="AE197" i="1"/>
  <c r="AF197" i="1" s="1"/>
  <c r="AE170" i="1"/>
  <c r="AF170" i="1" s="1"/>
  <c r="AE178" i="1"/>
  <c r="AF178" i="1" s="1"/>
  <c r="AE48" i="1"/>
  <c r="AF48" i="1" s="1"/>
  <c r="AE206" i="1"/>
  <c r="AF206" i="1" s="1"/>
  <c r="X27" i="3"/>
  <c r="Y27" i="3" s="1"/>
  <c r="AE27" i="3" s="1"/>
  <c r="AE363" i="1"/>
  <c r="AF363" i="1" s="1"/>
  <c r="AE324" i="1"/>
  <c r="AF324" i="1" s="1"/>
  <c r="F71" i="6"/>
  <c r="D71" i="6"/>
  <c r="C71" i="6"/>
  <c r="B71" i="6"/>
  <c r="D73" i="6"/>
  <c r="E73" i="6" s="1"/>
  <c r="F73" i="6"/>
  <c r="C73" i="6"/>
  <c r="B73" i="6"/>
  <c r="AE390" i="1"/>
  <c r="AF390" i="1" s="1"/>
  <c r="AE265" i="1"/>
  <c r="AF265" i="1" s="1"/>
  <c r="AE164" i="1"/>
  <c r="AF164" i="1" s="1"/>
  <c r="J3" i="4" s="1"/>
  <c r="K3" i="4" s="1"/>
  <c r="M3" i="4" s="1"/>
  <c r="AE97" i="1"/>
  <c r="AF97" i="1" s="1"/>
  <c r="AE80" i="1"/>
  <c r="AF80" i="1" s="1"/>
  <c r="AE455" i="1"/>
  <c r="AF455" i="1" s="1"/>
  <c r="J4" i="5" s="1"/>
  <c r="K4" i="5" s="1"/>
  <c r="AE429" i="1"/>
  <c r="AF429" i="1" s="1"/>
  <c r="AE344" i="1"/>
  <c r="AF344" i="1" s="1"/>
  <c r="AE312" i="1"/>
  <c r="AF312" i="1" s="1"/>
  <c r="AE124" i="1"/>
  <c r="AF124" i="1" s="1"/>
  <c r="AE76" i="1"/>
  <c r="AF76" i="1" s="1"/>
  <c r="AE218" i="1"/>
  <c r="AF218" i="1" s="1"/>
  <c r="AE179" i="1"/>
  <c r="AF179" i="1" s="1"/>
  <c r="AE157" i="1"/>
  <c r="AF157" i="1" s="1"/>
  <c r="AE441" i="1"/>
  <c r="AF441" i="1" s="1"/>
  <c r="AE459" i="1"/>
  <c r="AF459" i="1" s="1"/>
  <c r="J6" i="5" s="1"/>
  <c r="K6" i="5" s="1"/>
  <c r="X25" i="3"/>
  <c r="Y25" i="3" s="1"/>
  <c r="AE368" i="1"/>
  <c r="AF368" i="1" s="1"/>
  <c r="U5" i="4"/>
  <c r="H72" i="6" s="1"/>
  <c r="U4" i="5"/>
  <c r="AE398" i="1"/>
  <c r="AF398" i="1" s="1"/>
  <c r="AE281" i="1"/>
  <c r="AF281" i="1" s="1"/>
  <c r="AE249" i="1"/>
  <c r="AF249" i="1" s="1"/>
  <c r="AE18" i="1"/>
  <c r="AF18" i="1" s="1"/>
  <c r="AE155" i="1"/>
  <c r="AF155" i="1" s="1"/>
  <c r="AE470" i="1"/>
  <c r="AF470" i="1" s="1"/>
  <c r="AE450" i="1"/>
  <c r="AF450" i="1" s="1"/>
  <c r="AE380" i="1"/>
  <c r="AF380" i="1" s="1"/>
  <c r="AE445" i="1"/>
  <c r="AF445" i="1" s="1"/>
  <c r="AE328" i="1"/>
  <c r="AF328" i="1" s="1"/>
  <c r="AE305" i="1"/>
  <c r="AF305" i="1" s="1"/>
  <c r="AE140" i="1"/>
  <c r="AF140" i="1" s="1"/>
  <c r="AE108" i="1"/>
  <c r="AF108" i="1" s="1"/>
  <c r="AE301" i="1"/>
  <c r="AF301" i="1" s="1"/>
  <c r="AE202" i="1"/>
  <c r="AF202" i="1" s="1"/>
  <c r="AE89" i="1"/>
  <c r="AF89" i="1" s="1"/>
  <c r="AE277" i="1"/>
  <c r="AF277" i="1" s="1"/>
  <c r="AE261" i="1"/>
  <c r="AF261" i="1" s="1"/>
  <c r="AE245" i="1"/>
  <c r="AF245" i="1" s="1"/>
  <c r="G71" i="6"/>
  <c r="G76" i="6" s="1"/>
  <c r="R15" i="4"/>
  <c r="E24" i="6" s="1"/>
  <c r="F24" i="6" s="1"/>
  <c r="AE402" i="1"/>
  <c r="AF402" i="1" s="1"/>
  <c r="AE394" i="1"/>
  <c r="AF394" i="1" s="1"/>
  <c r="AE386" i="1"/>
  <c r="AF386" i="1" s="1"/>
  <c r="X24" i="3"/>
  <c r="Y24" i="3" s="1"/>
  <c r="AE24" i="3" s="1"/>
  <c r="AE273" i="1"/>
  <c r="AF273" i="1" s="1"/>
  <c r="AE257" i="1"/>
  <c r="AF257" i="1" s="1"/>
  <c r="AE241" i="1"/>
  <c r="AF241" i="1" s="1"/>
  <c r="AE217" i="1"/>
  <c r="AF217" i="1" s="1"/>
  <c r="AE201" i="1"/>
  <c r="AF201" i="1" s="1"/>
  <c r="AE187" i="1"/>
  <c r="AF187" i="1" s="1"/>
  <c r="AE44" i="1"/>
  <c r="AF44" i="1" s="1"/>
  <c r="AE191" i="1"/>
  <c r="AF191" i="1" s="1"/>
  <c r="AE93" i="1"/>
  <c r="AF93" i="1" s="1"/>
  <c r="AE462" i="1"/>
  <c r="AF462" i="1" s="1"/>
  <c r="AE426" i="1"/>
  <c r="AF426" i="1" s="1"/>
  <c r="X23" i="3"/>
  <c r="Y23" i="3" s="1"/>
  <c r="AE23" i="3" s="1"/>
  <c r="AE372" i="1"/>
  <c r="AF372" i="1" s="1"/>
  <c r="AE182" i="1"/>
  <c r="AF182" i="1" s="1"/>
  <c r="AE167" i="1"/>
  <c r="AF167" i="1" s="1"/>
  <c r="AE222" i="1"/>
  <c r="AF222" i="1" s="1"/>
  <c r="AE348" i="1"/>
  <c r="AF348" i="1" s="1"/>
  <c r="AE332" i="1"/>
  <c r="AF332" i="1" s="1"/>
  <c r="AE316" i="1"/>
  <c r="AF316" i="1" s="1"/>
  <c r="AE297" i="1"/>
  <c r="AF297" i="1" s="1"/>
  <c r="AE168" i="1"/>
  <c r="AF168" i="1" s="1"/>
  <c r="AE128" i="1"/>
  <c r="AF128" i="1" s="1"/>
  <c r="AE112" i="1"/>
  <c r="AF112" i="1" s="1"/>
  <c r="AE68" i="1"/>
  <c r="AF68" i="1" s="1"/>
  <c r="AE24" i="1"/>
  <c r="AF24" i="1" s="1"/>
  <c r="AE198" i="1"/>
  <c r="AF198" i="1" s="1"/>
  <c r="AE214" i="1"/>
  <c r="AF214" i="1" s="1"/>
  <c r="F81" i="6"/>
  <c r="D81" i="6"/>
  <c r="B81" i="6"/>
  <c r="C81" i="6"/>
  <c r="E81" i="6" s="1"/>
  <c r="E71" i="6" l="1"/>
  <c r="H80" i="6"/>
  <c r="G24" i="6"/>
  <c r="D31" i="6"/>
  <c r="F31" i="6" s="1"/>
  <c r="G31" i="6" s="1"/>
  <c r="S7" i="4"/>
  <c r="T7" i="4" s="1"/>
  <c r="U7" i="4" s="1"/>
  <c r="H74" i="6" s="1"/>
  <c r="S6" i="5"/>
  <c r="T6" i="5" s="1"/>
  <c r="U6" i="5" s="1"/>
  <c r="H82" i="6" s="1"/>
  <c r="S8" i="4"/>
  <c r="T8" i="4" s="1"/>
  <c r="U8" i="4" s="1"/>
  <c r="H75" i="6" s="1"/>
  <c r="AE25" i="3"/>
  <c r="C72" i="6"/>
  <c r="D72" i="6"/>
  <c r="B72" i="6"/>
  <c r="F72" i="6"/>
  <c r="U3" i="4"/>
  <c r="E72" i="6" l="1"/>
  <c r="F36" i="6"/>
  <c r="C62" i="6" s="1"/>
  <c r="G36" i="6"/>
  <c r="B82" i="6"/>
  <c r="C82" i="6"/>
  <c r="D82" i="6"/>
  <c r="F82" i="6"/>
  <c r="C75" i="6"/>
  <c r="F75" i="6"/>
  <c r="D75" i="6"/>
  <c r="B75" i="6"/>
  <c r="U15" i="4"/>
  <c r="E40" i="6" s="1"/>
  <c r="F40" i="6" s="1"/>
  <c r="H70" i="6"/>
  <c r="B74" i="6"/>
  <c r="F74" i="6"/>
  <c r="D74" i="6"/>
  <c r="C74" i="6"/>
  <c r="F80" i="6"/>
  <c r="F83" i="6" s="1"/>
  <c r="B80" i="6"/>
  <c r="C80" i="6"/>
  <c r="D80" i="6"/>
  <c r="H83" i="6"/>
  <c r="U11" i="5"/>
  <c r="E41" i="6" s="1"/>
  <c r="F41" i="6" s="1"/>
  <c r="G41" i="6" s="1"/>
  <c r="F64" i="6" l="1"/>
  <c r="E61" i="6"/>
  <c r="F63" i="6"/>
  <c r="F62" i="6"/>
  <c r="D42" i="6"/>
  <c r="F42" i="6" s="1"/>
  <c r="G42" i="6" s="1"/>
  <c r="D64" i="6"/>
  <c r="E65" i="6"/>
  <c r="E64" i="6"/>
  <c r="F65" i="6"/>
  <c r="D43" i="6"/>
  <c r="F43" i="6" s="1"/>
  <c r="G43" i="6" s="1"/>
  <c r="D61" i="6"/>
  <c r="C64" i="6"/>
  <c r="G61" i="6"/>
  <c r="E80" i="6"/>
  <c r="E74" i="6"/>
  <c r="F61" i="6"/>
  <c r="D62" i="6"/>
  <c r="D63" i="6"/>
  <c r="C65" i="6"/>
  <c r="C61" i="6"/>
  <c r="C63" i="6"/>
  <c r="E75" i="6"/>
  <c r="D65" i="6"/>
  <c r="G64" i="6"/>
  <c r="G65" i="6"/>
  <c r="G63" i="6"/>
  <c r="E62" i="6"/>
  <c r="G62" i="6"/>
  <c r="E63" i="6"/>
  <c r="E82" i="6"/>
  <c r="E83" i="6" s="1"/>
  <c r="F70" i="6"/>
  <c r="F76" i="6" s="1"/>
  <c r="C70" i="6"/>
  <c r="H76" i="6"/>
  <c r="D70" i="6"/>
  <c r="B70" i="6"/>
  <c r="G40" i="6"/>
  <c r="G46" i="6" l="1"/>
  <c r="G48" i="6" s="1"/>
  <c r="F46" i="6"/>
  <c r="F48" i="6" s="1"/>
  <c r="E70" i="6"/>
  <c r="E76" i="6" s="1"/>
</calcChain>
</file>

<file path=xl/sharedStrings.xml><?xml version="1.0" encoding="utf-8"?>
<sst xmlns="http://schemas.openxmlformats.org/spreadsheetml/2006/main" count="2025" uniqueCount="543">
  <si>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</si>
  <si>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</si>
  <si>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</si>
  <si>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</si>
  <si>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</si>
  <si>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</si>
  <si>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</si>
  <si>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</si>
  <si>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</si>
  <si>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</si>
  <si>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</si>
  <si>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</si>
  <si>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</si>
  <si>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</si>
  <si>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</si>
  <si>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</si>
  <si>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</si>
  <si>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</si>
  <si>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</si>
  <si>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</si>
  <si>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</si>
  <si>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</si>
  <si>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</si>
  <si>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</si>
  <si>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</si>
  <si>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</si>
  <si>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</si>
  <si>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</si>
  <si>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</si>
  <si>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</si>
  <si>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</si>
  <si>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</si>
  <si>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</si>
  <si>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</si>
  <si>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</si>
  <si>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</si>
  <si>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</si>
  <si>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</si>
  <si>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</si>
  <si>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</si>
  <si>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</si>
  <si>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</si>
  <si>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</si>
  <si>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</si>
  <si>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</si>
  <si>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</si>
  <si>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</si>
  <si>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</si>
  <si>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</si>
  <si>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</si>
  <si>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</si>
  <si>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</si>
  <si>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</si>
  <si>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</si>
  <si>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</si>
  <si>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</si>
  <si>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</si>
  <si>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</si>
  <si>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</si>
  <si>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</si>
  <si>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</si>
  <si>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</si>
  <si>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</si>
  <si>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</si>
  <si>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</si>
  <si>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</si>
  <si>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</si>
  <si>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</si>
  <si>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</si>
  <si>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</si>
  <si>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</si>
  <si>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</si>
  <si>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</si>
  <si>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</si>
  <si>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</si>
  <si>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</si>
  <si>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</si>
  <si>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</si>
  <si>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</si>
  <si>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</si>
  <si>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</si>
  <si>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</si>
  <si>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</si>
  <si>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</si>
  <si>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</si>
  <si>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</si>
  <si>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</si>
  <si>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</si>
  <si>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</si>
  <si>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</si>
  <si>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</si>
  <si>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</si>
  <si>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</si>
  <si>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</si>
  <si>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</si>
  <si>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</si>
  <si>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</si>
  <si>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</si>
  <si>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</si>
  <si>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</si>
  <si>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</si>
  <si>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</si>
  <si>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</si>
  <si>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</si>
  <si>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</si>
  <si>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</si>
  <si>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</si>
  <si>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</si>
  <si>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</si>
  <si>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</si>
  <si>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</si>
  <si>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</si>
  <si>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</si>
  <si>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</si>
  <si>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</si>
  <si>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</si>
  <si>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</si>
  <si>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</si>
  <si>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</si>
  <si>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</si>
  <si>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</si>
  <si>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</si>
  <si>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</si>
  <si>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</si>
  <si>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</si>
  <si>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</si>
  <si>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</si>
  <si>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</si>
  <si>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</si>
  <si>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</si>
  <si>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</si>
  <si>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</si>
  <si>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</si>
  <si>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</si>
  <si>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</si>
  <si>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</si>
  <si>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</si>
  <si>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</si>
  <si>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</si>
  <si>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</si>
  <si>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</si>
  <si>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</si>
  <si>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</si>
  <si>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</si>
  <si>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</si>
  <si>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</si>
  <si>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</si>
  <si>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</si>
  <si>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</si>
  <si>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</si>
  <si>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</si>
  <si>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</si>
  <si>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</si>
  <si>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</si>
  <si>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</si>
  <si>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</si>
  <si>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</si>
  <si>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</si>
  <si>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</si>
  <si>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</si>
  <si>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</si>
  <si>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</si>
  <si>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</si>
  <si>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</si>
  <si>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</si>
  <si>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</si>
  <si>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</si>
  <si>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</si>
  <si>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</si>
  <si>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</si>
  <si>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</si>
  <si>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</si>
  <si>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</si>
  <si>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</si>
  <si>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</si>
  <si>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</si>
  <si>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</si>
  <si>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</si>
  <si>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</si>
  <si>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</si>
  <si>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</si>
  <si>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</si>
  <si>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</si>
  <si>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</si>
  <si>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</si>
  <si>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</si>
  <si>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</si>
  <si>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</si>
  <si>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</si>
  <si>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</si>
  <si>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</si>
  <si>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</si>
  <si>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</si>
  <si>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</si>
  <si>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</si>
  <si>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</si>
  <si>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</si>
  <si>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</si>
  <si>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</si>
  <si>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</si>
  <si>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</si>
  <si>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</si>
  <si>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</si>
  <si>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</si>
  <si>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</si>
  <si>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</si>
  <si>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</si>
  <si>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</si>
  <si>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</si>
  <si>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</si>
  <si>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</si>
  <si>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</si>
  <si>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</si>
  <si>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</si>
  <si>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</si>
  <si>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</si>
  <si>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</si>
  <si>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</si>
  <si>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</si>
  <si>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</si>
  <si>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</si>
  <si>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</si>
  <si>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</si>
  <si>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</si>
  <si>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</si>
  <si>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</si>
  <si>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</si>
  <si>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</si>
  <si>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</si>
  <si>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</si>
  <si>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</si>
  <si>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</si>
  <si>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</si>
  <si>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</si>
  <si>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</si>
  <si>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</si>
  <si>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</si>
  <si>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</si>
  <si>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</si>
  <si>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</si>
  <si>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</si>
  <si>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</si>
  <si>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</si>
  <si>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</si>
  <si>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</si>
  <si>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</si>
  <si>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</si>
  <si>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</si>
  <si>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</si>
  <si>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</si>
  <si>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</si>
  <si>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</si>
  <si>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</si>
  <si>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</si>
  <si>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</si>
  <si>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</si>
  <si>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</si>
  <si>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</si>
  <si>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</si>
  <si>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</si>
  <si>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</si>
  <si>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</si>
  <si>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</si>
  <si>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</si>
  <si>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</si>
  <si>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</si>
  <si>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</si>
  <si>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</si>
  <si>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</si>
  <si>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</si>
  <si>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</si>
  <si>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</si>
  <si>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</si>
  <si>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</si>
  <si>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</si>
  <si>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</si>
  <si>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</si>
  <si>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</si>
  <si>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</si>
  <si>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</si>
  <si>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</si>
  <si>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</si>
  <si>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</si>
  <si>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</si>
  <si>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</si>
  <si>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</si>
  <si>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</si>
  <si>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</si>
  <si>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</si>
  <si>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</si>
  <si>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</si>
  <si>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</si>
  <si>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</si>
  <si>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</si>
  <si>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</si>
  <si>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</si>
  <si>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</si>
  <si>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</si>
  <si>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</si>
  <si>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</si>
  <si>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</si>
  <si>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</si>
  <si>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</si>
  <si>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</si>
  <si>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</si>
  <si>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</si>
  <si>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</si>
  <si>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</si>
  <si>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</si>
  <si>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</si>
  <si>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</si>
  <si>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</si>
  <si>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</si>
  <si>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</si>
  <si>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</si>
  <si>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</si>
  <si>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</si>
  <si>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</si>
  <si>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</si>
  <si>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</si>
  <si>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</si>
  <si>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</si>
  <si>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</si>
  <si>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</si>
  <si>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</si>
  <si>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</si>
  <si>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</si>
  <si>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</si>
  <si>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</si>
  <si>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</si>
  <si>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</si>
  <si>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</si>
  <si>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</si>
  <si>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</si>
  <si>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</si>
  <si>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</si>
  <si>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</si>
  <si>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</si>
  <si>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</si>
  <si>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</si>
  <si>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</si>
  <si>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</si>
  <si>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</si>
  <si>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</si>
  <si>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</si>
  <si>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</si>
  <si>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</si>
  <si>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</si>
  <si>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</si>
  <si>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</si>
  <si>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</si>
  <si>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</si>
  <si>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</si>
  <si>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</si>
  <si>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</si>
  <si>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</si>
  <si>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</si>
  <si>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</si>
  <si>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</si>
  <si>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</si>
  <si>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</si>
  <si>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</si>
  <si>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</si>
  <si>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</si>
  <si>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</si>
  <si>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</si>
  <si>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</si>
  <si>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</si>
  <si>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</si>
  <si>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</si>
  <si>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</si>
  <si>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</si>
  <si>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</si>
  <si>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</si>
  <si>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</si>
  <si>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</si>
  <si>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</si>
  <si>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</si>
  <si>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</si>
  <si>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</si>
  <si>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</si>
  <si>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</si>
  <si>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</si>
  <si>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</si>
  <si>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</si>
  <si>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</si>
  <si>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</si>
  <si>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</si>
  <si>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</si>
  <si>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</si>
  <si>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</si>
  <si>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</si>
  <si>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</si>
  <si>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</si>
  <si>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</si>
  <si>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</si>
  <si>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</si>
  <si>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</si>
  <si>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</si>
  <si>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</si>
  <si>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</si>
  <si>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</si>
  <si>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</si>
  <si>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</si>
  <si>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</si>
  <si>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</si>
  <si>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</si>
  <si>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</si>
  <si>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</si>
  <si>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</si>
  <si>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</si>
  <si>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</si>
  <si>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</si>
  <si>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</si>
  <si>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</si>
  <si>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</si>
  <si>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</si>
  <si>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</si>
  <si>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</si>
  <si>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</si>
  <si>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</si>
  <si>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</si>
  <si>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</si>
  <si>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</si>
  <si>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</si>
  <si>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</si>
  <si>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</si>
  <si>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</si>
  <si>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</si>
  <si>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</si>
  <si>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</si>
  <si>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</si>
  <si>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</si>
  <si>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</si>
  <si>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</si>
  <si>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</si>
  <si>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</si>
  <si>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</si>
  <si>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</si>
  <si>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</si>
  <si>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</si>
  <si>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</si>
  <si>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</si>
  <si>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</si>
  <si>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</si>
  <si>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</si>
  <si>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</si>
  <si>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</si>
  <si>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</si>
  <si>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</si>
  <si>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</si>
  <si>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</si>
  <si>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</si>
  <si>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</si>
  <si>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</si>
  <si>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</si>
  <si>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</si>
  <si>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</si>
  <si>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</si>
  <si>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</si>
  <si>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</si>
  <si>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</si>
  <si>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</si>
  <si>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</si>
  <si>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</si>
  <si>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</si>
  <si>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</si>
  <si>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</si>
  <si>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</si>
  <si>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</si>
  <si>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</si>
  <si>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</si>
  <si>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</si>
  <si>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</si>
  <si>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</si>
  <si>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</si>
  <si>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</si>
  <si>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</si>
  <si>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</si>
  <si>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</si>
  <si>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</si>
  <si>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Non-Irrigated Peanut</t>
  </si>
  <si>
    <t>Inoculant</t>
  </si>
  <si>
    <t>Boron</t>
  </si>
  <si>
    <t>Lime/Gypsum</t>
  </si>
  <si>
    <t>lb</t>
  </si>
  <si>
    <t>Sonolan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</si>
  <si>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</si>
  <si>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</si>
  <si>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</si>
  <si>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</si>
  <si>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</si>
  <si>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</si>
  <si>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</si>
  <si>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</si>
  <si>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</si>
  <si>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</si>
  <si>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</si>
  <si>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</si>
  <si>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</si>
  <si>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</si>
  <si>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</si>
  <si>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</si>
  <si>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</si>
  <si>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</si>
  <si>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</si>
  <si>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*** Includes unallocated labor factor of 0.25.  Unallocated labor factor is percentage allowance for additional labor required to move equipment and hook/unhook implements, etc.</t>
  </si>
  <si>
    <t>Labor Use*** (hrs/ac)</t>
  </si>
  <si>
    <t>Your Yield</t>
  </si>
  <si>
    <t>Your Farm</t>
  </si>
  <si>
    <t>0.7, Peanut Dig/Inverter 6R-36</t>
  </si>
  <si>
    <t>0.78, Pull-type Peanut Combine 6R-36</t>
  </si>
  <si>
    <t>6-Row Equipment</t>
  </si>
  <si>
    <t>0.74, Peanut Wagon 21'</t>
  </si>
  <si>
    <t>Handweeding</t>
  </si>
  <si>
    <t>2,4 D B</t>
  </si>
  <si>
    <t>Scouting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</si>
  <si>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</si>
  <si>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</si>
  <si>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Seed *</t>
  </si>
  <si>
    <t>Lime/Gypsum **</t>
  </si>
  <si>
    <t>Disease Control ***</t>
  </si>
  <si>
    <t xml:space="preserve">Template developed by Amanda Smith and Adam Rabinowitz. </t>
  </si>
  <si>
    <t>Phorate</t>
  </si>
  <si>
    <t xml:space="preserve">Tractor( 20-39hp)CB </t>
  </si>
  <si>
    <t xml:space="preserve">Tractor( 20-39hp)RB </t>
  </si>
  <si>
    <t xml:space="preserve">Tractor( 40-59hp)CB </t>
  </si>
  <si>
    <t xml:space="preserve">Tractor( 40-59hp)RB </t>
  </si>
  <si>
    <t xml:space="preserve">Tractor( 60-89hp)CB </t>
  </si>
  <si>
    <t xml:space="preserve">Tractor( 60-89hp)RB </t>
  </si>
  <si>
    <t xml:space="preserve">Tractor( 90-119hp)CB </t>
  </si>
  <si>
    <t xml:space="preserve">Tractor( 90-119hp)RB </t>
  </si>
  <si>
    <t xml:space="preserve">Tractor(140-159hp)CB </t>
  </si>
  <si>
    <t xml:space="preserve">Tractor(160-179hp)CB </t>
  </si>
  <si>
    <t xml:space="preserve">Tractor(180-199hp)CB </t>
  </si>
  <si>
    <t xml:space="preserve">Tractor(200-249hp)CB </t>
  </si>
  <si>
    <t xml:space="preserve">Tractor(250-349hp)CB </t>
  </si>
  <si>
    <t xml:space="preserve">Tractor(120-139hp)CB  </t>
  </si>
  <si>
    <t>0.28, Tractor(250-349hp)CB MFWD 190</t>
  </si>
  <si>
    <t>0.22, Tractor(120-139hp)CB  2WD 130</t>
  </si>
  <si>
    <t>900 CC</t>
  </si>
  <si>
    <t>*** If soilborne disease threatens to be severe, additional application of soilborne fungicide may be recommended, add $15-20/spray.  If leafspot threatens to be severe, additional application of chlorothalonil may be recommended at 3/4 pint ($5/ac). A nematicide (where needed) = $50-75/ac.</t>
  </si>
  <si>
    <t>South Georgia,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</si>
</sst>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7" fillId="0" borderId="0" xfId="0" applyNumberFormat="1" applyFont="1"/>
    <xf numFmtId="1" fontId="28" fillId="0" borderId="0" xfId="0" applyNumberFormat="1" applyFont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zoomScaleNormal="100" workbookViewId="0">
      <selection activeCell="E11" sqref="E1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9.5" bestFit="1" customWidth="1"/>
  </cols>
  <sheetData>
    <row r="1" spans="1:9" s="213" customFormat="1">
      <c r="B1" s="268" t="s">
        <v>481</v>
      </c>
      <c r="C1" s="268"/>
      <c r="D1" s="268"/>
      <c r="E1" s="268"/>
      <c r="F1" s="268"/>
      <c r="G1" s="268"/>
      <c r="H1" s="268"/>
    </row>
    <row r="2" spans="1:9">
      <c r="B2" s="268" t="s">
        <v>512</v>
      </c>
      <c r="C2" s="268"/>
      <c r="D2" s="268"/>
      <c r="E2" s="268"/>
      <c r="F2" s="268"/>
      <c r="G2" s="268"/>
      <c r="H2" s="268"/>
      <c r="I2" s="57"/>
    </row>
    <row r="3" spans="1:9">
      <c r="B3" s="268" t="s">
        <v>542</v>
      </c>
      <c r="C3" s="268"/>
      <c r="D3" s="268"/>
      <c r="E3" s="268"/>
      <c r="F3" s="268"/>
      <c r="G3" s="268"/>
      <c r="H3" s="268"/>
      <c r="I3" s="51"/>
    </row>
    <row r="4" spans="1:9">
      <c r="B4" s="57"/>
      <c r="C4" s="57"/>
      <c r="D4" s="57"/>
      <c r="E4" s="57"/>
      <c r="F4" s="57"/>
      <c r="G4" s="57"/>
      <c r="H4" s="57"/>
      <c r="I4" s="57"/>
    </row>
    <row r="5" spans="1:9">
      <c r="B5" s="268" t="s">
        <v>355</v>
      </c>
      <c r="C5" s="268"/>
      <c r="D5" s="268"/>
      <c r="E5" s="268"/>
      <c r="F5" s="268"/>
      <c r="G5" s="268"/>
      <c r="H5" s="268"/>
      <c r="I5" s="57"/>
    </row>
    <row r="7" spans="1:9">
      <c r="B7" s="77" t="s">
        <v>356</v>
      </c>
      <c r="C7" s="57">
        <v>1.7</v>
      </c>
      <c r="D7" t="s">
        <v>369</v>
      </c>
      <c r="E7" t="s">
        <v>508</v>
      </c>
    </row>
    <row r="8" spans="1:9">
      <c r="F8" s="251"/>
      <c r="G8" s="56"/>
    </row>
    <row r="9" spans="1:9">
      <c r="B9" s="108" t="s">
        <v>357</v>
      </c>
      <c r="C9" s="108" t="s">
        <v>350</v>
      </c>
      <c r="D9" s="76" t="s">
        <v>351</v>
      </c>
      <c r="E9" s="76" t="s">
        <v>352</v>
      </c>
      <c r="F9" s="76" t="s">
        <v>358</v>
      </c>
      <c r="G9" s="76" t="str">
        <f>CONCATENATE("$/",$D$7)</f>
        <v>$/ton</v>
      </c>
      <c r="H9" s="252" t="s">
        <v>509</v>
      </c>
    </row>
    <row r="10" spans="1:9">
      <c r="B10" t="s">
        <v>519</v>
      </c>
      <c r="C10" t="s">
        <v>353</v>
      </c>
      <c r="D10">
        <v>140</v>
      </c>
      <c r="E10" s="41">
        <v>0.85</v>
      </c>
      <c r="F10" s="41">
        <f>E10*D10</f>
        <v>119</v>
      </c>
      <c r="G10" s="78">
        <f>F10/yield</f>
        <v>70</v>
      </c>
    </row>
    <row r="11" spans="1:9" s="213" customFormat="1">
      <c r="B11" s="213" t="s">
        <v>482</v>
      </c>
      <c r="C11" s="213" t="s">
        <v>353</v>
      </c>
      <c r="D11" s="213">
        <v>5</v>
      </c>
      <c r="E11" s="214">
        <v>1.85</v>
      </c>
      <c r="F11" s="214">
        <f>E11*D11</f>
        <v>9.25</v>
      </c>
      <c r="G11" s="215">
        <f>F11/yield</f>
        <v>5.4411764705882355</v>
      </c>
      <c r="H11" s="251"/>
    </row>
    <row r="12" spans="1:9">
      <c r="B12" t="s">
        <v>520</v>
      </c>
      <c r="C12" t="s">
        <v>369</v>
      </c>
      <c r="D12">
        <f>'Fert, Weed, Insct, Dis'!$C$6</f>
        <v>0.5</v>
      </c>
      <c r="E12" s="78">
        <f>'Fert, Weed, Insct, Dis'!$D$6</f>
        <v>105</v>
      </c>
      <c r="F12" s="41">
        <f>E12*D12</f>
        <v>52.5</v>
      </c>
      <c r="G12" s="78">
        <f>F12/yield</f>
        <v>30.882352941176471</v>
      </c>
      <c r="H12" s="251"/>
    </row>
    <row r="13" spans="1:9">
      <c r="A13" s="145" t="s">
        <v>424</v>
      </c>
      <c r="B13" t="s">
        <v>360</v>
      </c>
      <c r="F13" s="41"/>
      <c r="G13" s="78"/>
    </row>
    <row r="14" spans="1:9">
      <c r="B14" s="242" t="s">
        <v>499</v>
      </c>
      <c r="C14" t="s">
        <v>353</v>
      </c>
      <c r="D14">
        <f>'Fert, Weed, Insct, Dis'!$C$3</f>
        <v>0.5</v>
      </c>
      <c r="E14" s="78">
        <f>'Fert, Weed, Insct, Dis'!$D$3</f>
        <v>6</v>
      </c>
      <c r="F14" s="41">
        <f t="shared" ref="F14:F21" si="0">E14*D14</f>
        <v>3</v>
      </c>
      <c r="G14" s="78">
        <f t="shared" ref="G14:G21" si="1">F14/yield</f>
        <v>1.7647058823529411</v>
      </c>
    </row>
    <row r="15" spans="1:9">
      <c r="B15" s="106" t="s">
        <v>361</v>
      </c>
      <c r="C15" t="s">
        <v>353</v>
      </c>
      <c r="D15">
        <f>'Fert, Weed, Insct, Dis'!$C$4</f>
        <v>0</v>
      </c>
      <c r="E15" s="78">
        <f>'Fert, Weed, Insct, Dis'!$D$4</f>
        <v>0.44</v>
      </c>
      <c r="F15" s="41">
        <f t="shared" si="0"/>
        <v>0</v>
      </c>
      <c r="G15" s="78">
        <f t="shared" si="1"/>
        <v>0</v>
      </c>
      <c r="H15" s="251"/>
    </row>
    <row r="16" spans="1:9">
      <c r="B16" s="106" t="s">
        <v>362</v>
      </c>
      <c r="C16" t="s">
        <v>353</v>
      </c>
      <c r="D16">
        <f>'Fert, Weed, Insct, Dis'!$C$5</f>
        <v>0</v>
      </c>
      <c r="E16" s="78">
        <f>'Fert, Weed, Insct, Dis'!$D$5</f>
        <v>0.32</v>
      </c>
      <c r="F16" s="41">
        <f t="shared" si="0"/>
        <v>0</v>
      </c>
      <c r="G16" s="78">
        <f t="shared" si="1"/>
        <v>0</v>
      </c>
    </row>
    <row r="17" spans="1:8">
      <c r="A17" s="145" t="s">
        <v>425</v>
      </c>
      <c r="B17" t="s">
        <v>363</v>
      </c>
      <c r="C17" t="s">
        <v>370</v>
      </c>
      <c r="D17">
        <v>1</v>
      </c>
      <c r="E17" s="78">
        <f>'Fert, Weed, Insct, Dis'!$E$21</f>
        <v>46.95</v>
      </c>
      <c r="F17" s="41">
        <f t="shared" si="0"/>
        <v>46.95</v>
      </c>
      <c r="G17" s="78">
        <f t="shared" si="1"/>
        <v>27.617647058823533</v>
      </c>
      <c r="H17" s="251"/>
    </row>
    <row r="18" spans="1:8">
      <c r="A18" s="145" t="s">
        <v>426</v>
      </c>
      <c r="B18" s="43" t="s">
        <v>514</v>
      </c>
      <c r="C18" s="239" t="s">
        <v>370</v>
      </c>
      <c r="D18" s="239">
        <v>1</v>
      </c>
      <c r="E18" s="241">
        <v>15</v>
      </c>
      <c r="F18" s="240">
        <f t="shared" ref="F18:F20" si="2">E18*D18</f>
        <v>15</v>
      </c>
      <c r="G18" s="241">
        <f t="shared" ref="G18:G20" si="3">F18/yield</f>
        <v>8.8235294117647065</v>
      </c>
      <c r="H18" s="251"/>
    </row>
    <row r="19" spans="1:8">
      <c r="A19" s="145" t="s">
        <v>427</v>
      </c>
      <c r="B19" t="s">
        <v>364</v>
      </c>
      <c r="C19" t="s">
        <v>370</v>
      </c>
      <c r="D19">
        <v>1</v>
      </c>
      <c r="E19" s="78">
        <f>'Fert, Weed, Insct, Dis'!$E$31</f>
        <v>61.225000000000001</v>
      </c>
      <c r="F19" s="240">
        <f t="shared" si="2"/>
        <v>61.225000000000001</v>
      </c>
      <c r="G19" s="241">
        <f t="shared" si="3"/>
        <v>36.014705882352942</v>
      </c>
      <c r="H19" s="251"/>
    </row>
    <row r="20" spans="1:8">
      <c r="A20" s="145" t="s">
        <v>429</v>
      </c>
      <c r="B20" s="239" t="s">
        <v>516</v>
      </c>
      <c r="C20" s="239" t="s">
        <v>370</v>
      </c>
      <c r="D20" s="239">
        <v>1</v>
      </c>
      <c r="E20" s="241">
        <v>10</v>
      </c>
      <c r="F20" s="240">
        <f t="shared" si="2"/>
        <v>10</v>
      </c>
      <c r="G20" s="241">
        <f t="shared" si="3"/>
        <v>5.882352941176471</v>
      </c>
      <c r="H20" s="251"/>
    </row>
    <row r="21" spans="1:8">
      <c r="B21" s="43" t="s">
        <v>521</v>
      </c>
      <c r="C21" t="s">
        <v>370</v>
      </c>
      <c r="D21">
        <v>1</v>
      </c>
      <c r="E21" s="78">
        <f>'Fert, Weed, Insct, Dis'!$E$48</f>
        <v>52.292000000000002</v>
      </c>
      <c r="F21" s="41">
        <f t="shared" si="0"/>
        <v>52.292000000000002</v>
      </c>
      <c r="G21" s="78">
        <f t="shared" si="1"/>
        <v>30.76</v>
      </c>
      <c r="H21" s="251"/>
    </row>
    <row r="22" spans="1:8">
      <c r="B22" t="s">
        <v>365</v>
      </c>
      <c r="F22" s="41"/>
      <c r="G22" s="78"/>
    </row>
    <row r="23" spans="1:8">
      <c r="A23" s="145" t="s">
        <v>428</v>
      </c>
      <c r="B23" s="106" t="s">
        <v>366</v>
      </c>
      <c r="C23" t="s">
        <v>371</v>
      </c>
      <c r="D23" s="196">
        <f>PreHarvest!O15+PreHarvest!I24</f>
        <v>9.2327276689756523</v>
      </c>
      <c r="E23" s="41">
        <v>2.5</v>
      </c>
      <c r="F23" s="41">
        <f>E23*D23</f>
        <v>23.081819172439133</v>
      </c>
      <c r="G23" s="78">
        <f>F23/yield</f>
        <v>13.577540689670078</v>
      </c>
    </row>
    <row r="24" spans="1:8">
      <c r="B24" s="106" t="s">
        <v>367</v>
      </c>
      <c r="C24" t="s">
        <v>370</v>
      </c>
      <c r="D24">
        <v>1</v>
      </c>
      <c r="E24" s="41">
        <f>PreHarvest!$R$15+PreHarvest!$K$24</f>
        <v>19.72818606810883</v>
      </c>
      <c r="F24" s="41">
        <f>E24*D24</f>
        <v>19.72818606810883</v>
      </c>
      <c r="G24" s="78">
        <f>F24/yield</f>
        <v>11.604815334181664</v>
      </c>
      <c r="H24" s="251"/>
    </row>
    <row r="25" spans="1:8">
      <c r="B25" t="s">
        <v>368</v>
      </c>
      <c r="F25" s="41"/>
      <c r="G25" s="78"/>
    </row>
    <row r="26" spans="1:8">
      <c r="B26" s="106" t="s">
        <v>366</v>
      </c>
      <c r="C26" t="s">
        <v>371</v>
      </c>
      <c r="D26" s="196">
        <f>Harvest!O11</f>
        <v>7.884718310657596</v>
      </c>
      <c r="E26" s="41">
        <f>E23</f>
        <v>2.5</v>
      </c>
      <c r="F26" s="41">
        <f t="shared" ref="F26:F35" si="4">E26*D26</f>
        <v>19.711795776643989</v>
      </c>
      <c r="G26" s="78">
        <f t="shared" ref="G26:G35" si="5">F26/yield</f>
        <v>11.59517398626117</v>
      </c>
    </row>
    <row r="27" spans="1:8">
      <c r="B27" s="106" t="s">
        <v>367</v>
      </c>
      <c r="C27" t="s">
        <v>370</v>
      </c>
      <c r="D27">
        <v>1</v>
      </c>
      <c r="E27" s="41">
        <f>Harvest!$R$11</f>
        <v>27.572231670445959</v>
      </c>
      <c r="F27" s="41">
        <f t="shared" si="4"/>
        <v>27.572231670445959</v>
      </c>
      <c r="G27" s="78">
        <f t="shared" si="5"/>
        <v>16.218959806144682</v>
      </c>
      <c r="H27" s="251"/>
    </row>
    <row r="28" spans="1:8">
      <c r="B28" t="s">
        <v>372</v>
      </c>
      <c r="C28" t="s">
        <v>377</v>
      </c>
      <c r="D28" s="196">
        <f>1.25*((PreHarvest!G15+PreHarvest!G24)+Harvest!G11)</f>
        <v>2.5135197012762593</v>
      </c>
      <c r="E28" s="41">
        <v>13.25</v>
      </c>
      <c r="F28" s="41">
        <f t="shared" si="4"/>
        <v>33.304136041910439</v>
      </c>
      <c r="G28" s="78">
        <f t="shared" si="5"/>
        <v>19.590668259947318</v>
      </c>
    </row>
    <row r="29" spans="1:8">
      <c r="B29" t="s">
        <v>373</v>
      </c>
      <c r="C29" t="s">
        <v>370</v>
      </c>
      <c r="D29">
        <v>1</v>
      </c>
      <c r="E29" s="41">
        <v>24</v>
      </c>
      <c r="F29" s="41">
        <f t="shared" si="4"/>
        <v>24</v>
      </c>
      <c r="G29" s="78">
        <f t="shared" si="5"/>
        <v>14.117647058823529</v>
      </c>
      <c r="H29" s="251"/>
    </row>
    <row r="30" spans="1:8" s="239" customFormat="1">
      <c r="B30" t="s">
        <v>374</v>
      </c>
      <c r="C30" t="s">
        <v>370</v>
      </c>
      <c r="D30">
        <v>1</v>
      </c>
      <c r="E30" s="41">
        <v>0</v>
      </c>
      <c r="F30" s="41">
        <f t="shared" si="4"/>
        <v>0</v>
      </c>
      <c r="G30" s="78">
        <f t="shared" si="5"/>
        <v>0</v>
      </c>
      <c r="H30"/>
    </row>
    <row r="31" spans="1:8" s="213" customFormat="1">
      <c r="B31" t="s">
        <v>375</v>
      </c>
      <c r="C31" t="s">
        <v>376</v>
      </c>
      <c r="D31" s="78">
        <f>SUM(F10:F30)*0.5</f>
        <v>258.30758436477413</v>
      </c>
      <c r="E31" s="105">
        <v>6.25E-2</v>
      </c>
      <c r="F31" s="41">
        <f t="shared" si="4"/>
        <v>16.144224022798383</v>
      </c>
      <c r="G31" s="78">
        <f t="shared" si="5"/>
        <v>9.4966023663519898</v>
      </c>
      <c r="H31" s="251"/>
    </row>
    <row r="32" spans="1:8" s="213" customFormat="1">
      <c r="B32" s="239" t="s">
        <v>445</v>
      </c>
      <c r="C32" s="248" t="str">
        <f>$D$7</f>
        <v>ton</v>
      </c>
      <c r="D32" s="247">
        <f>yield*0.33</f>
        <v>0.56100000000000005</v>
      </c>
      <c r="E32" s="240">
        <v>20</v>
      </c>
      <c r="F32" s="240">
        <f t="shared" ref="F32" si="6">E32*D32</f>
        <v>11.22</v>
      </c>
      <c r="G32" s="241">
        <f t="shared" ref="G32" si="7">F32/yield</f>
        <v>6.6000000000000005</v>
      </c>
      <c r="H32" s="239"/>
    </row>
    <row r="33" spans="2:8">
      <c r="B33" s="239" t="s">
        <v>446</v>
      </c>
      <c r="C33" s="248" t="str">
        <f t="shared" ref="C33:C34" si="8">$D$7</f>
        <v>ton</v>
      </c>
      <c r="D33" s="247">
        <f>yield*0.67</f>
        <v>1.139</v>
      </c>
      <c r="E33" s="214">
        <v>30</v>
      </c>
      <c r="F33" s="214">
        <f t="shared" si="4"/>
        <v>34.17</v>
      </c>
      <c r="G33" s="215">
        <f t="shared" si="5"/>
        <v>20.100000000000001</v>
      </c>
      <c r="H33" s="251"/>
    </row>
    <row r="34" spans="2:8">
      <c r="B34" s="239" t="s">
        <v>444</v>
      </c>
      <c r="C34" s="248" t="str">
        <f t="shared" si="8"/>
        <v>ton</v>
      </c>
      <c r="D34" s="247">
        <f>yield</f>
        <v>1.7</v>
      </c>
      <c r="E34" s="214">
        <v>3</v>
      </c>
      <c r="F34" s="214">
        <f t="shared" si="4"/>
        <v>5.0999999999999996</v>
      </c>
      <c r="G34" s="215">
        <f t="shared" si="5"/>
        <v>3</v>
      </c>
      <c r="H34" s="213"/>
    </row>
    <row r="35" spans="2:8">
      <c r="B35" t="s">
        <v>497</v>
      </c>
      <c r="C35" s="227" t="s">
        <v>498</v>
      </c>
      <c r="D35" s="240">
        <v>0.01</v>
      </c>
      <c r="E35" s="249">
        <f>yield*355</f>
        <v>603.5</v>
      </c>
      <c r="F35" s="41">
        <f t="shared" si="4"/>
        <v>6.0350000000000001</v>
      </c>
      <c r="G35" s="215">
        <f t="shared" si="5"/>
        <v>3.5500000000000003</v>
      </c>
      <c r="H35" s="251"/>
    </row>
    <row r="36" spans="2:8">
      <c r="B36" s="260" t="s">
        <v>378</v>
      </c>
      <c r="C36" s="260"/>
      <c r="D36" s="260"/>
      <c r="E36" s="260"/>
      <c r="F36" s="107">
        <f>SUM(F10:F35)</f>
        <v>589.28439275234666</v>
      </c>
      <c r="G36" s="107">
        <f>SUM(G10:G35)</f>
        <v>346.63787808961575</v>
      </c>
      <c r="H36" s="251"/>
    </row>
    <row r="38" spans="2:8">
      <c r="B38" s="109" t="s">
        <v>383</v>
      </c>
      <c r="C38" s="109"/>
      <c r="D38" s="109"/>
      <c r="E38" s="109"/>
      <c r="F38" s="109"/>
      <c r="G38" s="109"/>
      <c r="H38" s="251"/>
    </row>
    <row r="39" spans="2:8">
      <c r="B39" s="259" t="s">
        <v>384</v>
      </c>
      <c r="C39" s="259"/>
      <c r="D39" s="259"/>
      <c r="E39" s="259"/>
      <c r="F39" s="259"/>
      <c r="G39" s="259"/>
      <c r="H39" s="259"/>
    </row>
    <row r="40" spans="2:8">
      <c r="B40" s="106" t="s">
        <v>385</v>
      </c>
      <c r="C40" t="s">
        <v>370</v>
      </c>
      <c r="D40">
        <v>1</v>
      </c>
      <c r="E40" s="41">
        <f>PreHarvest!$U$15+PreHarvest!$M$24</f>
        <v>56.961951320377942</v>
      </c>
      <c r="F40" s="41">
        <f>E40*D40</f>
        <v>56.961951320377942</v>
      </c>
      <c r="G40" s="41">
        <f t="shared" ref="G40:G45" si="9">F40/yield</f>
        <v>33.507030188457612</v>
      </c>
    </row>
    <row r="41" spans="2:8">
      <c r="B41" s="106" t="s">
        <v>386</v>
      </c>
      <c r="C41" t="s">
        <v>370</v>
      </c>
      <c r="D41">
        <v>1</v>
      </c>
      <c r="E41" s="41">
        <f>Harvest!$U$11</f>
        <v>83.054649017384733</v>
      </c>
      <c r="F41" s="41">
        <f t="shared" ref="F41:F45" si="10">E41*D41</f>
        <v>83.054649017384733</v>
      </c>
      <c r="G41" s="41">
        <f t="shared" si="9"/>
        <v>48.855675892579256</v>
      </c>
      <c r="H41" s="251"/>
    </row>
    <row r="42" spans="2:8">
      <c r="B42" t="s">
        <v>387</v>
      </c>
      <c r="C42" t="s">
        <v>388</v>
      </c>
      <c r="D42" s="41">
        <f>tvc</f>
        <v>589.28439275234666</v>
      </c>
      <c r="E42" s="110">
        <v>0.05</v>
      </c>
      <c r="F42" s="41">
        <f t="shared" si="10"/>
        <v>29.464219637617333</v>
      </c>
      <c r="G42" s="41">
        <f t="shared" si="9"/>
        <v>17.331893904480786</v>
      </c>
    </row>
    <row r="43" spans="2:8">
      <c r="B43" t="s">
        <v>389</v>
      </c>
      <c r="C43" t="s">
        <v>388</v>
      </c>
      <c r="D43" s="41">
        <f>tvc</f>
        <v>589.28439275234666</v>
      </c>
      <c r="E43" s="110">
        <v>0.05</v>
      </c>
      <c r="F43" s="41">
        <f>E43*D43</f>
        <v>29.464219637617333</v>
      </c>
      <c r="G43" s="41">
        <f t="shared" si="9"/>
        <v>17.331893904480786</v>
      </c>
      <c r="H43" s="251"/>
    </row>
    <row r="44" spans="2:8" ht="16">
      <c r="B44" s="111" t="s">
        <v>390</v>
      </c>
      <c r="C44" t="s">
        <v>370</v>
      </c>
      <c r="D44">
        <v>1</v>
      </c>
      <c r="E44" s="41">
        <v>0</v>
      </c>
      <c r="F44" s="41">
        <f t="shared" si="10"/>
        <v>0</v>
      </c>
      <c r="G44" s="41">
        <f t="shared" si="9"/>
        <v>0</v>
      </c>
    </row>
    <row r="45" spans="2:8">
      <c r="B45" s="56" t="s">
        <v>391</v>
      </c>
      <c r="C45" s="56" t="s">
        <v>370</v>
      </c>
      <c r="D45" s="56">
        <v>1</v>
      </c>
      <c r="E45" s="112">
        <v>0</v>
      </c>
      <c r="F45" s="112">
        <f t="shared" si="10"/>
        <v>0</v>
      </c>
      <c r="G45" s="41">
        <f t="shared" si="9"/>
        <v>0</v>
      </c>
      <c r="H45" s="251"/>
    </row>
    <row r="46" spans="2:8">
      <c r="B46" s="260" t="s">
        <v>392</v>
      </c>
      <c r="C46" s="260"/>
      <c r="D46" s="260"/>
      <c r="E46" s="260"/>
      <c r="F46" s="107">
        <f>SUM(F40:F45)</f>
        <v>198.94503961299733</v>
      </c>
      <c r="G46" s="107">
        <f>SUM(G40:G45)</f>
        <v>117.02649388999842</v>
      </c>
      <c r="H46" s="251"/>
    </row>
    <row r="48" spans="2:8" ht="16" thickBot="1">
      <c r="B48" s="113" t="s">
        <v>393</v>
      </c>
      <c r="C48" s="113"/>
      <c r="D48" s="113"/>
      <c r="E48" s="113"/>
      <c r="F48" s="114">
        <f>F36+F46</f>
        <v>788.229432365344</v>
      </c>
      <c r="G48" s="114">
        <f>G36+G46</f>
        <v>463.6643719796142</v>
      </c>
      <c r="H48" s="251"/>
    </row>
    <row r="49" spans="2:8" ht="15" customHeight="1">
      <c r="B49" s="115" t="s">
        <v>394</v>
      </c>
      <c r="C49" s="115"/>
      <c r="D49" s="115"/>
      <c r="E49" s="116" t="s">
        <v>395</v>
      </c>
      <c r="F49" s="122"/>
      <c r="G49" s="117" t="str">
        <f>CONCATENATE("/",$D$7)</f>
        <v>/ton</v>
      </c>
    </row>
    <row r="50" spans="2:8" ht="52.5" customHeight="1" thickBot="1">
      <c r="B50" s="118" t="s">
        <v>396</v>
      </c>
      <c r="C50" s="118"/>
      <c r="D50" s="118"/>
      <c r="E50" s="119" t="s">
        <v>395</v>
      </c>
      <c r="F50" s="120"/>
      <c r="G50" s="121" t="str">
        <f>CONCATENATE("/",$D$7)</f>
        <v>/ton</v>
      </c>
    </row>
    <row r="51" spans="2:8" s="239" customFormat="1" ht="15" customHeight="1">
      <c r="B51" s="270" t="s">
        <v>517</v>
      </c>
      <c r="C51" s="270"/>
      <c r="D51" s="270"/>
      <c r="E51" s="270"/>
      <c r="F51" s="270"/>
      <c r="G51" s="270"/>
      <c r="H51" s="270"/>
    </row>
    <row r="52" spans="2:8" ht="14.5" customHeight="1">
      <c r="B52" s="265" t="s">
        <v>518</v>
      </c>
      <c r="C52" s="265"/>
      <c r="D52" s="265"/>
      <c r="E52" s="265"/>
      <c r="F52" s="265"/>
      <c r="G52" s="265"/>
      <c r="H52" s="265"/>
    </row>
    <row r="53" spans="2:8" ht="45" customHeight="1">
      <c r="B53" s="265" t="s">
        <v>541</v>
      </c>
      <c r="C53" s="265"/>
      <c r="D53" s="265"/>
      <c r="E53" s="265"/>
      <c r="F53" s="265"/>
      <c r="G53" s="265"/>
      <c r="H53" s="265"/>
    </row>
    <row r="54" spans="2:8">
      <c r="B54" s="257" t="s">
        <v>522</v>
      </c>
      <c r="C54" s="257"/>
      <c r="D54" s="257"/>
      <c r="E54" s="257"/>
      <c r="F54" s="257"/>
      <c r="G54" s="257"/>
      <c r="H54" s="257"/>
    </row>
    <row r="55" spans="2:8">
      <c r="B55" s="258"/>
      <c r="C55" s="258"/>
      <c r="D55" s="258"/>
      <c r="E55" s="258"/>
      <c r="F55" s="258"/>
      <c r="G55" s="258"/>
      <c r="H55" s="258"/>
    </row>
    <row r="56" spans="2:8">
      <c r="B56" s="261" t="str">
        <f>CONCATENATE("Sensitivity Analysis of ",B1)</f>
        <v>Sensitivity Analysis of Non-Irrigated Peanut</v>
      </c>
      <c r="C56" s="261"/>
      <c r="D56" s="261"/>
      <c r="E56" s="261"/>
      <c r="F56" s="261"/>
      <c r="G56" s="261"/>
      <c r="H56" s="123"/>
    </row>
    <row r="57" spans="2:8">
      <c r="B57" s="262" t="s">
        <v>397</v>
      </c>
      <c r="C57" s="262"/>
      <c r="D57" s="262"/>
      <c r="E57" s="262"/>
      <c r="F57" s="262"/>
      <c r="G57" s="262"/>
      <c r="H57" s="124"/>
    </row>
    <row r="58" spans="2:8">
      <c r="B58" s="263" t="str">
        <f>CONCATENATE("Varying Prices and Yields ","(",(D7),")")</f>
        <v>Varying Prices and Yields (ton)</v>
      </c>
      <c r="C58" s="263"/>
      <c r="D58" s="263"/>
      <c r="E58" s="263"/>
      <c r="F58" s="263"/>
      <c r="G58" s="263"/>
      <c r="H58" s="124"/>
    </row>
    <row r="59" spans="2:8">
      <c r="B59" s="266" t="str">
        <f>CONCATENATE("Price \ ",$D$7,"/Acre")</f>
        <v>Price \ ton/Acre</v>
      </c>
      <c r="C59" s="125" t="s">
        <v>398</v>
      </c>
      <c r="D59" s="125" t="s">
        <v>399</v>
      </c>
      <c r="E59" s="126" t="s">
        <v>400</v>
      </c>
      <c r="F59" s="125" t="s">
        <v>401</v>
      </c>
      <c r="G59" s="125" t="s">
        <v>402</v>
      </c>
      <c r="H59" s="127"/>
    </row>
    <row r="60" spans="2:8">
      <c r="B60" s="267"/>
      <c r="C60" s="237">
        <f>E60*0.75</f>
        <v>1.2749999999999999</v>
      </c>
      <c r="D60" s="237">
        <f>E60*0.9</f>
        <v>1.53</v>
      </c>
      <c r="E60" s="237">
        <f>yield</f>
        <v>1.7</v>
      </c>
      <c r="F60" s="237">
        <f>E60*1.1</f>
        <v>1.87</v>
      </c>
      <c r="G60" s="237">
        <f>E60*1.25</f>
        <v>2.125</v>
      </c>
    </row>
    <row r="61" spans="2:8">
      <c r="B61" s="236">
        <v>350</v>
      </c>
      <c r="C61" s="128">
        <f t="shared" ref="C61:G65" si="11">$B61*C$60-tvc</f>
        <v>-143.03439275234672</v>
      </c>
      <c r="D61" s="128">
        <f t="shared" si="11"/>
        <v>-53.784392752346662</v>
      </c>
      <c r="E61" s="128">
        <f t="shared" si="11"/>
        <v>5.7156072476533382</v>
      </c>
      <c r="F61" s="128">
        <f t="shared" si="11"/>
        <v>65.215607247653338</v>
      </c>
      <c r="G61" s="128">
        <f t="shared" si="11"/>
        <v>154.46560724765334</v>
      </c>
    </row>
    <row r="62" spans="2:8">
      <c r="B62" s="235">
        <f>B61+25</f>
        <v>375</v>
      </c>
      <c r="C62" s="129">
        <f t="shared" si="11"/>
        <v>-111.15939275234672</v>
      </c>
      <c r="D62" s="129">
        <f t="shared" si="11"/>
        <v>-15.534392752346662</v>
      </c>
      <c r="E62" s="129">
        <f t="shared" si="11"/>
        <v>48.215607247653338</v>
      </c>
      <c r="F62" s="129">
        <f t="shared" si="11"/>
        <v>111.96560724765334</v>
      </c>
      <c r="G62" s="129">
        <f t="shared" si="11"/>
        <v>207.59060724765334</v>
      </c>
    </row>
    <row r="63" spans="2:8">
      <c r="B63" s="235">
        <f t="shared" ref="B63:B64" si="12">B62+25</f>
        <v>400</v>
      </c>
      <c r="C63" s="129">
        <f t="shared" si="11"/>
        <v>-79.284392752346719</v>
      </c>
      <c r="D63" s="129">
        <f t="shared" si="11"/>
        <v>22.715607247653338</v>
      </c>
      <c r="E63" s="129">
        <f t="shared" si="11"/>
        <v>90.715607247653338</v>
      </c>
      <c r="F63" s="129">
        <f t="shared" si="11"/>
        <v>158.71560724765334</v>
      </c>
      <c r="G63" s="129">
        <f t="shared" si="11"/>
        <v>260.71560724765334</v>
      </c>
    </row>
    <row r="64" spans="2:8">
      <c r="B64" s="235">
        <f t="shared" si="12"/>
        <v>425</v>
      </c>
      <c r="C64" s="129">
        <f t="shared" si="11"/>
        <v>-47.409392752346662</v>
      </c>
      <c r="D64" s="129">
        <f t="shared" si="11"/>
        <v>60.965607247653338</v>
      </c>
      <c r="E64" s="129">
        <f t="shared" si="11"/>
        <v>133.21560724765334</v>
      </c>
      <c r="F64" s="129">
        <f t="shared" si="11"/>
        <v>205.46560724765334</v>
      </c>
      <c r="G64" s="129">
        <f t="shared" si="11"/>
        <v>313.84060724765334</v>
      </c>
    </row>
    <row r="65" spans="2:11">
      <c r="B65" s="238">
        <f>B64+25</f>
        <v>450</v>
      </c>
      <c r="C65" s="130">
        <f t="shared" si="11"/>
        <v>-15.534392752346662</v>
      </c>
      <c r="D65" s="130">
        <f t="shared" si="11"/>
        <v>99.215607247653338</v>
      </c>
      <c r="E65" s="130">
        <f t="shared" si="11"/>
        <v>175.71560724765334</v>
      </c>
      <c r="F65" s="130">
        <f t="shared" si="11"/>
        <v>252.21560724765334</v>
      </c>
      <c r="G65" s="130">
        <f t="shared" si="11"/>
        <v>366.96560724765334</v>
      </c>
    </row>
    <row r="67" spans="2:11">
      <c r="B67" s="269" t="s">
        <v>403</v>
      </c>
      <c r="C67" s="269"/>
      <c r="D67" s="269"/>
      <c r="E67" s="269"/>
      <c r="F67" s="269"/>
      <c r="G67" s="269"/>
      <c r="H67" s="269"/>
    </row>
    <row r="68" spans="2:11">
      <c r="B68" s="261" t="s">
        <v>404</v>
      </c>
      <c r="C68" s="261"/>
      <c r="D68" s="261"/>
      <c r="E68" s="261"/>
      <c r="F68" s="261"/>
      <c r="G68" s="261"/>
      <c r="H68" s="261"/>
    </row>
    <row r="69" spans="2:11" ht="48">
      <c r="B69" s="131" t="s">
        <v>405</v>
      </c>
      <c r="C69" s="132" t="s">
        <v>406</v>
      </c>
      <c r="D69" s="132" t="s">
        <v>407</v>
      </c>
      <c r="E69" s="132" t="s">
        <v>507</v>
      </c>
      <c r="F69" s="132" t="s">
        <v>408</v>
      </c>
      <c r="G69" s="132" t="s">
        <v>409</v>
      </c>
      <c r="H69" s="132" t="s">
        <v>410</v>
      </c>
    </row>
    <row r="70" spans="2:11" ht="32">
      <c r="B70" s="151" t="str">
        <f>IF(H70&gt;0,(CONCATENATE(PreHarvest!$C3," with ",PreHarvest!$M3))," ")</f>
        <v>Heavy Disk 27' with Tractor(250-349hp)CB MFWD 190</v>
      </c>
      <c r="C70" s="195">
        <f>IF(H70&gt;0,(1/PreHarvest!$E3)," ")</f>
        <v>13.213636363636363</v>
      </c>
      <c r="D70" s="133">
        <f>IF(H70&gt;0,(PreHarvest!$F3)," ")</f>
        <v>2</v>
      </c>
      <c r="E70" s="134">
        <f>IF(H70&gt;0,(D70*1/C70*1.25)," ")</f>
        <v>0.18919848641210874</v>
      </c>
      <c r="F70" s="134">
        <f>IF(H70&gt;0, (PreHarvest!$O3)," ")</f>
        <v>1.4802586859305127</v>
      </c>
      <c r="G70" s="216">
        <f>PreHarvest!$R3</f>
        <v>4.0782784848832323</v>
      </c>
      <c r="H70" s="216">
        <f>PreHarvest!$U3</f>
        <v>11.843152543668541</v>
      </c>
    </row>
    <row r="71" spans="2:11" s="213" customFormat="1" ht="32">
      <c r="B71" s="220" t="str">
        <f>IF(H71&gt;0,(CONCATENATE(PreHarvest!$C4," with ",PreHarvest!$M4))," ")</f>
        <v>Plow 4 Bottom Switch with Tractor(250-349hp)CB MFWD 190</v>
      </c>
      <c r="C71" s="224">
        <f>IF(H71&gt;0,(1/PreHarvest!$E4)," ")</f>
        <v>2.3272727272727272</v>
      </c>
      <c r="D71" s="135">
        <f>IF(H71&gt;0,(PreHarvest!$F4)," ")</f>
        <v>1</v>
      </c>
      <c r="E71" s="217">
        <f t="shared" ref="E71" si="13">IF(H71&gt;0,(D71*1/C71*1.25)," ")</f>
        <v>0.537109375</v>
      </c>
      <c r="F71" s="217">
        <f>IF(H71&gt;0, (PreHarvest!$O4)," ")</f>
        <v>4.2022578125000001</v>
      </c>
      <c r="G71" s="218">
        <f>PreHarvest!$R4</f>
        <v>7.51953125</v>
      </c>
      <c r="H71" s="218">
        <f>PreHarvest!$U4</f>
        <v>22.677473958333334</v>
      </c>
    </row>
    <row r="72" spans="2:11" s="213" customFormat="1" ht="32">
      <c r="B72" s="220" t="str">
        <f>IF(H72&gt;0,(CONCATENATE(PreHarvest!$C5," with ",PreHarvest!$M5))," ")</f>
        <v>Disk &amp; Incorporate 32' with Tractor(250-349hp)CB MFWD 190</v>
      </c>
      <c r="C72" s="224">
        <f>IF(H72&gt;0,(1/PreHarvest!$E5)," ")</f>
        <v>15.272727272727272</v>
      </c>
      <c r="D72" s="135">
        <f>IF(H72&gt;0,(PreHarvest!$F5)," ")</f>
        <v>1</v>
      </c>
      <c r="E72" s="217">
        <f t="shared" ref="E72:E75" si="14">IF(H72&gt;0,(D72*1/C72*1.25)," ")</f>
        <v>8.1845238095238096E-2</v>
      </c>
      <c r="F72" s="217">
        <f>IF(H72&gt;0, (PreHarvest!$O5)," ")</f>
        <v>0.64034404761904762</v>
      </c>
      <c r="G72" s="218">
        <f>PreHarvest!$R5</f>
        <v>0.94809523809523821</v>
      </c>
      <c r="H72" s="218">
        <f>PreHarvest!$U5</f>
        <v>2.7088787698412697</v>
      </c>
    </row>
    <row r="73" spans="2:11" s="213" customFormat="1" ht="32">
      <c r="B73" s="220" t="str">
        <f>IF(H73&gt;0,(CONCATENATE(PreHarvest!$C6," with ",PreHarvest!$M6))," ")</f>
        <v>Field Cultivate Fld 32' with Tractor(250-349hp)CB MFWD 190</v>
      </c>
      <c r="C73" s="224">
        <f>IF(H73&gt;0,(1/PreHarvest!$E6)," ")</f>
        <v>21.430303030303033</v>
      </c>
      <c r="D73" s="135">
        <f>IF(H73&gt;0,(PreHarvest!$F6)," ")</f>
        <v>1</v>
      </c>
      <c r="E73" s="217">
        <f t="shared" si="14"/>
        <v>5.8328619909502256E-2</v>
      </c>
      <c r="F73" s="217">
        <f>IF(H73&gt;0, (PreHarvest!$O6)," ")</f>
        <v>0.45635378959276013</v>
      </c>
      <c r="G73" s="218">
        <f>PreHarvest!$R6</f>
        <v>1.0884120475113122</v>
      </c>
      <c r="H73" s="218">
        <f>PreHarvest!$U6</f>
        <v>4.6201850961538451</v>
      </c>
    </row>
    <row r="74" spans="2:11" ht="32">
      <c r="B74" s="220" t="str">
        <f>IF(H74&gt;0,(CONCATENATE(PreHarvest!$C7," with ",PreHarvest!$M7))," ")</f>
        <v>Plant &amp; Pre-Rigid  6R-36 with Tractor(120-139hp)CB  2WD 130</v>
      </c>
      <c r="C74" s="224">
        <f>IF(H74&gt;0,(1/PreHarvest!$E7)," ")</f>
        <v>8.8636363636363633</v>
      </c>
      <c r="D74" s="135">
        <f>IF(H74&gt;0,(PreHarvest!$F7)," ")</f>
        <v>1</v>
      </c>
      <c r="E74" s="217">
        <f t="shared" si="14"/>
        <v>0.14102564102564102</v>
      </c>
      <c r="F74" s="217">
        <f>IF(H74&gt;0, (PreHarvest!$O7)," ")</f>
        <v>0.75492717948717947</v>
      </c>
      <c r="G74" s="218">
        <f>PreHarvest!$R7</f>
        <v>2.3700366300366302</v>
      </c>
      <c r="H74" s="218">
        <f>PreHarvest!$U7</f>
        <v>6.576449523809524</v>
      </c>
    </row>
    <row r="75" spans="2:11" ht="32">
      <c r="B75" s="220" t="str">
        <f>IF(H75&gt;0,(CONCATENATE(PreHarvest!$C8," with ",PreHarvest!$M8))," ")</f>
        <v>Spray (Broadcast) 60' with Tractor(120-139hp)CB  2WD 130</v>
      </c>
      <c r="C75" s="224">
        <f>IF(H75&gt;0,(1/PreHarvest!$E8)," ")</f>
        <v>35.454545454545453</v>
      </c>
      <c r="D75" s="135">
        <f>IF(H75&gt;0,(PreHarvest!$F8)," ")</f>
        <v>9</v>
      </c>
      <c r="E75" s="217">
        <f t="shared" si="14"/>
        <v>0.31730769230769229</v>
      </c>
      <c r="F75" s="217">
        <f>IF(H75&gt;0, (PreHarvest!$O8)," ")</f>
        <v>1.6985861538461537</v>
      </c>
      <c r="G75" s="218">
        <f>PreHarvest!$R8</f>
        <v>3.7238324175824173</v>
      </c>
      <c r="H75" s="218">
        <f>PreHarvest!$U8</f>
        <v>8.5358114285714297</v>
      </c>
      <c r="K75" s="241"/>
    </row>
    <row r="76" spans="2:11">
      <c r="B76" s="147" t="s">
        <v>411</v>
      </c>
      <c r="C76" s="148"/>
      <c r="D76" s="148"/>
      <c r="E76" s="149">
        <f>SUM(E70:E75)</f>
        <v>1.3248150527501825</v>
      </c>
      <c r="F76" s="149">
        <f>SUM(F70:F75)</f>
        <v>9.2327276689756523</v>
      </c>
      <c r="G76" s="150">
        <f>SUM(G70:G75)</f>
        <v>19.72818606810883</v>
      </c>
      <c r="H76" s="150">
        <f>SUM(H70:H75)</f>
        <v>56.961951320377942</v>
      </c>
    </row>
    <row r="78" spans="2:11" s="213" customFormat="1">
      <c r="B78" s="57" t="s">
        <v>412</v>
      </c>
      <c r="C78"/>
      <c r="D78"/>
      <c r="E78"/>
      <c r="F78"/>
      <c r="G78"/>
      <c r="H78"/>
    </row>
    <row r="79" spans="2:11" s="213" customFormat="1" ht="48">
      <c r="B79" s="131" t="s">
        <v>405</v>
      </c>
      <c r="C79" s="132" t="s">
        <v>406</v>
      </c>
      <c r="D79" s="132" t="s">
        <v>407</v>
      </c>
      <c r="E79" s="132" t="s">
        <v>507</v>
      </c>
      <c r="F79" s="132" t="s">
        <v>408</v>
      </c>
      <c r="G79" s="132" t="s">
        <v>409</v>
      </c>
      <c r="H79" s="132" t="s">
        <v>410</v>
      </c>
    </row>
    <row r="80" spans="2:11" s="213" customFormat="1" ht="32">
      <c r="B80" s="220" t="str">
        <f>IF(H80&gt;0,(CONCATENATE(Harvest!$C4," with ",Harvest!$M4))," ")</f>
        <v>Peanut Dig/Inverter 6R-36 with Tractor(250-349hp)CB MFWD 190</v>
      </c>
      <c r="C80" s="194">
        <f>IF(H80&gt;0,(1/Harvest!$E4)," ")</f>
        <v>5.3454545454545457</v>
      </c>
      <c r="D80" s="146">
        <f>IF(H80&gt;0,(Harvest!$F4)," ")</f>
        <v>1</v>
      </c>
      <c r="E80" s="193">
        <f t="shared" ref="E80:E81" si="15">IF(H80&gt;0,(1/C80*D80*1.25)," ")</f>
        <v>0.23384353741496597</v>
      </c>
      <c r="F80" s="193">
        <f>IF(H80&gt;0,(Harvest!$O4)," ")</f>
        <v>1.8295544217687074</v>
      </c>
      <c r="G80" s="219">
        <f>Harvest!$R4</f>
        <v>7.7511337868480723</v>
      </c>
      <c r="H80" s="219">
        <f>Harvest!$U4</f>
        <v>17.6023820861678</v>
      </c>
    </row>
    <row r="81" spans="2:8" ht="14.5" customHeight="1">
      <c r="B81" s="220" t="str">
        <f>IF(H81&gt;0,(CONCATENATE(Harvest!$C5," with ",Harvest!$M5))," ")</f>
        <v>Pull-type Peanut Combine 6R-36 with Tractor(250-349hp)CB MFWD 190</v>
      </c>
      <c r="C81" s="194">
        <f>IF(H81&gt;0,(1/Harvest!$E5)," ")</f>
        <v>3.2727272727272729</v>
      </c>
      <c r="D81" s="146">
        <f>IF(H81&gt;0,(Harvest!$F5)," ")</f>
        <v>1</v>
      </c>
      <c r="E81" s="193">
        <f t="shared" si="15"/>
        <v>0.38194444444444442</v>
      </c>
      <c r="F81" s="193">
        <f>IF(H81&gt;0,(Harvest!$O5)," ")</f>
        <v>2.9882722222222218</v>
      </c>
      <c r="G81" s="219">
        <f>Harvest!$R5</f>
        <v>14.982407407407406</v>
      </c>
      <c r="H81" s="219">
        <f>Harvest!$U5</f>
        <v>52.603018518518518</v>
      </c>
    </row>
    <row r="82" spans="2:8" s="197" customFormat="1" ht="32">
      <c r="B82" s="220" t="str">
        <f>IF(H82&gt;0,(CONCATENATE(Harvest!$C6," with ",Harvest!$M6))," ")</f>
        <v>Peanut Wagon 21' with Tractor(120-139hp)CB  2WD 130</v>
      </c>
      <c r="C82" s="194">
        <f>IF(H82&gt;0,(1/Harvest!$E6)," ")</f>
        <v>2.1818181818181817</v>
      </c>
      <c r="D82" s="146">
        <f>IF(H82&gt;0,(Harvest!$F6)," ")</f>
        <v>1</v>
      </c>
      <c r="E82" s="193">
        <f t="shared" ref="E82" si="16">IF(H82&gt;0,(1/C82*D82*1.25)," ")</f>
        <v>0.57291666666666674</v>
      </c>
      <c r="F82" s="193">
        <f>IF(H82&gt;0,(Harvest!$O6)," ")</f>
        <v>3.0668916666666668</v>
      </c>
      <c r="G82" s="219">
        <f>Harvest!$R6</f>
        <v>4.838690476190477</v>
      </c>
      <c r="H82" s="219">
        <f>Harvest!$U6</f>
        <v>12.849248412698415</v>
      </c>
    </row>
    <row r="83" spans="2:8" ht="29" customHeight="1">
      <c r="B83" s="147" t="s">
        <v>413</v>
      </c>
      <c r="C83" s="148"/>
      <c r="D83" s="148"/>
      <c r="E83" s="149">
        <f>SUM(E80:E82)</f>
        <v>1.1887046485260773</v>
      </c>
      <c r="F83" s="149">
        <f>SUM(F80:F82)</f>
        <v>7.884718310657596</v>
      </c>
      <c r="G83" s="150">
        <f>SUM(G80:G82)</f>
        <v>27.572231670445959</v>
      </c>
      <c r="H83" s="150">
        <f>SUM(H80:H82)</f>
        <v>83.054649017384733</v>
      </c>
    </row>
    <row r="84" spans="2:8" ht="16.5" customHeight="1">
      <c r="B84" s="198"/>
      <c r="C84" s="199"/>
      <c r="D84" s="199"/>
      <c r="E84" s="200"/>
      <c r="F84" s="200"/>
      <c r="G84" s="201"/>
      <c r="H84" s="201"/>
    </row>
    <row r="85" spans="2:8" ht="14.5" customHeight="1">
      <c r="B85" s="264" t="s">
        <v>506</v>
      </c>
      <c r="C85" s="264"/>
      <c r="D85" s="264"/>
      <c r="E85" s="264"/>
      <c r="F85" s="264"/>
      <c r="G85" s="264"/>
      <c r="H85" s="264"/>
    </row>
    <row r="86" spans="2:8">
      <c r="B86" s="202"/>
      <c r="C86" s="202"/>
      <c r="D86" s="202"/>
      <c r="E86" s="202"/>
      <c r="F86" s="202"/>
      <c r="G86" s="202"/>
      <c r="H86" s="202"/>
    </row>
    <row r="87" spans="2:8">
      <c r="B87" s="257" t="s">
        <v>522</v>
      </c>
      <c r="C87" s="257"/>
      <c r="D87" s="257"/>
      <c r="E87" s="257"/>
      <c r="F87" s="257"/>
      <c r="G87" s="257"/>
      <c r="H87" s="257"/>
    </row>
    <row r="88" spans="2:8">
      <c r="B88" s="258"/>
      <c r="C88" s="258"/>
      <c r="D88" s="258"/>
      <c r="E88" s="258"/>
      <c r="F88" s="258"/>
      <c r="G88" s="258"/>
      <c r="H88" s="258"/>
    </row>
    <row r="89" spans="2:8">
      <c r="B89" s="143"/>
      <c r="C89" s="143"/>
      <c r="D89" s="143"/>
      <c r="E89" s="143"/>
      <c r="F89" s="143"/>
      <c r="G89" s="143"/>
      <c r="H89" s="143"/>
    </row>
  </sheetData>
  <mergeCells count="19">
    <mergeCell ref="B1:H1"/>
    <mergeCell ref="B52:H52"/>
    <mergeCell ref="B67:H67"/>
    <mergeCell ref="B68:H68"/>
    <mergeCell ref="B2:H2"/>
    <mergeCell ref="B5:H5"/>
    <mergeCell ref="B36:E36"/>
    <mergeCell ref="B3:H3"/>
    <mergeCell ref="B51:H51"/>
    <mergeCell ref="B87:H88"/>
    <mergeCell ref="B39:H39"/>
    <mergeCell ref="B46:E46"/>
    <mergeCell ref="B56:G56"/>
    <mergeCell ref="B57:G57"/>
    <mergeCell ref="B58:G58"/>
    <mergeCell ref="B54:H55"/>
    <mergeCell ref="B85:H85"/>
    <mergeCell ref="B53:H53"/>
    <mergeCell ref="B59:B60"/>
  </mergeCells>
  <phoneticPr fontId="30" type="noConversion"/>
  <conditionalFormatting sqref="C61:G65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77" fitToHeight="2" orientation="portrait" r:id="rId1"/>
  <headerFooter>
    <oddFooter>&amp;LAg and Applied Economics, 12/2018&amp;R&amp;G</oddFooter>
  </headerFooter>
  <rowBreaks count="1" manualBreakCount="1">
    <brk id="54" min="1" max="7" man="1"/>
  </rowBreaks>
  <ignoredErrors>
    <ignoredError sqref="E76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sqref="A1:F1"/>
    </sheetView>
  </sheetViews>
  <sheetFormatPr baseColWidth="10" defaultColWidth="13.5" defaultRowHeight="15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>
      <c r="A1" s="271" t="s">
        <v>345</v>
      </c>
      <c r="B1" s="271"/>
      <c r="C1" s="271"/>
      <c r="D1" s="271"/>
      <c r="E1" s="271"/>
      <c r="F1" s="271"/>
    </row>
    <row r="2" spans="1:8">
      <c r="A2" s="97" t="s">
        <v>349</v>
      </c>
      <c r="B2" s="97" t="s">
        <v>350</v>
      </c>
      <c r="C2" s="97" t="s">
        <v>351</v>
      </c>
      <c r="D2" s="97" t="s">
        <v>352</v>
      </c>
      <c r="E2" s="97" t="s">
        <v>359</v>
      </c>
      <c r="F2" s="97" t="str">
        <f>CONCATENATE("$/",Main!$D$7)</f>
        <v>$/ton</v>
      </c>
    </row>
    <row r="3" spans="1:8">
      <c r="A3" s="98" t="s">
        <v>483</v>
      </c>
      <c r="B3" s="98" t="s">
        <v>485</v>
      </c>
      <c r="C3" s="98">
        <v>0.5</v>
      </c>
      <c r="D3" s="99">
        <v>6</v>
      </c>
      <c r="E3" s="100">
        <f>D3*C3</f>
        <v>3</v>
      </c>
      <c r="F3" s="101">
        <f t="shared" ref="F3:F9" si="0">E3/yield</f>
        <v>1.7647058823529411</v>
      </c>
    </row>
    <row r="4" spans="1:8">
      <c r="A4" s="102" t="s">
        <v>346</v>
      </c>
      <c r="B4" s="102" t="s">
        <v>485</v>
      </c>
      <c r="C4" s="102"/>
      <c r="D4" s="100">
        <v>0.44</v>
      </c>
      <c r="E4" s="100">
        <f t="shared" ref="E4:E9" si="1">D4*C4</f>
        <v>0</v>
      </c>
      <c r="F4" s="101">
        <f t="shared" si="0"/>
        <v>0</v>
      </c>
    </row>
    <row r="5" spans="1:8">
      <c r="A5" s="102" t="s">
        <v>347</v>
      </c>
      <c r="B5" s="102" t="s">
        <v>485</v>
      </c>
      <c r="C5" s="102"/>
      <c r="D5" s="100">
        <v>0.32</v>
      </c>
      <c r="E5" s="100">
        <f t="shared" si="1"/>
        <v>0</v>
      </c>
      <c r="F5" s="101">
        <f t="shared" si="0"/>
        <v>0</v>
      </c>
    </row>
    <row r="6" spans="1:8">
      <c r="A6" s="102" t="s">
        <v>484</v>
      </c>
      <c r="B6" s="102" t="s">
        <v>369</v>
      </c>
      <c r="C6" s="102">
        <v>0.5</v>
      </c>
      <c r="D6" s="100">
        <v>105</v>
      </c>
      <c r="E6" s="100">
        <f t="shared" si="1"/>
        <v>52.5</v>
      </c>
      <c r="F6" s="101">
        <f t="shared" si="0"/>
        <v>30.882352941176471</v>
      </c>
    </row>
    <row r="7" spans="1:8">
      <c r="A7" s="102" t="s">
        <v>348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>
      <c r="A8" s="102" t="s">
        <v>348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>
      <c r="A9" s="103" t="s">
        <v>348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>
      <c r="A10" s="271" t="s">
        <v>354</v>
      </c>
      <c r="B10" s="271"/>
      <c r="C10" s="271"/>
      <c r="D10" s="271"/>
      <c r="E10" s="79">
        <f>SUM(E3:E9)</f>
        <v>55.5</v>
      </c>
      <c r="F10" s="79">
        <f>SUM(F3:F9)</f>
        <v>32.647058823529413</v>
      </c>
      <c r="H10" s="145" t="s">
        <v>430</v>
      </c>
    </row>
    <row r="12" spans="1:8">
      <c r="A12" s="272" t="s">
        <v>379</v>
      </c>
      <c r="B12" s="272"/>
      <c r="C12" s="272"/>
      <c r="D12" s="272"/>
      <c r="E12" s="272"/>
      <c r="F12" s="272"/>
    </row>
    <row r="13" spans="1:8">
      <c r="A13" s="90" t="s">
        <v>349</v>
      </c>
      <c r="B13" s="90" t="s">
        <v>350</v>
      </c>
      <c r="C13" s="90" t="s">
        <v>351</v>
      </c>
      <c r="D13" s="90" t="s">
        <v>352</v>
      </c>
      <c r="E13" s="90" t="s">
        <v>359</v>
      </c>
      <c r="F13" s="90" t="str">
        <f>CONCATENATE("$/",Main!$D$7)</f>
        <v>$/ton</v>
      </c>
    </row>
    <row r="14" spans="1:8">
      <c r="A14" s="95" t="s">
        <v>486</v>
      </c>
      <c r="B14" s="91" t="s">
        <v>491</v>
      </c>
      <c r="C14" s="91">
        <v>2</v>
      </c>
      <c r="D14" s="92">
        <v>5.18</v>
      </c>
      <c r="E14" s="93">
        <f>D14*C14</f>
        <v>10.36</v>
      </c>
      <c r="F14" s="94">
        <f t="shared" ref="F14:F20" si="2">E14/yield</f>
        <v>6.0941176470588232</v>
      </c>
      <c r="G14" s="241"/>
    </row>
    <row r="15" spans="1:8">
      <c r="A15" s="95" t="s">
        <v>487</v>
      </c>
      <c r="B15" s="95" t="s">
        <v>492</v>
      </c>
      <c r="C15" s="95">
        <v>12</v>
      </c>
      <c r="D15" s="93">
        <v>0.16</v>
      </c>
      <c r="E15" s="93">
        <f t="shared" ref="E15:E20" si="3">D15*C15</f>
        <v>1.92</v>
      </c>
      <c r="F15" s="94">
        <f t="shared" si="2"/>
        <v>1.1294117647058823</v>
      </c>
      <c r="G15" s="241"/>
    </row>
    <row r="16" spans="1:8">
      <c r="A16" s="95" t="s">
        <v>488</v>
      </c>
      <c r="B16" s="95" t="s">
        <v>491</v>
      </c>
      <c r="C16" s="95">
        <v>1</v>
      </c>
      <c r="D16" s="93">
        <v>9.07</v>
      </c>
      <c r="E16" s="93">
        <f t="shared" si="3"/>
        <v>9.07</v>
      </c>
      <c r="F16" s="94">
        <f t="shared" si="2"/>
        <v>5.3352941176470594</v>
      </c>
      <c r="G16" s="241"/>
    </row>
    <row r="17" spans="1:8">
      <c r="A17" s="95" t="s">
        <v>489</v>
      </c>
      <c r="B17" s="95" t="s">
        <v>491</v>
      </c>
      <c r="C17" s="95">
        <v>1</v>
      </c>
      <c r="D17" s="93">
        <v>8</v>
      </c>
      <c r="E17" s="93">
        <f t="shared" si="3"/>
        <v>8</v>
      </c>
      <c r="F17" s="94">
        <f t="shared" si="2"/>
        <v>4.7058823529411766</v>
      </c>
      <c r="G17" s="241"/>
    </row>
    <row r="18" spans="1:8">
      <c r="A18" s="95" t="s">
        <v>490</v>
      </c>
      <c r="B18" s="95" t="s">
        <v>492</v>
      </c>
      <c r="C18" s="95">
        <v>4</v>
      </c>
      <c r="D18" s="93">
        <v>1.8</v>
      </c>
      <c r="E18" s="93">
        <f t="shared" si="3"/>
        <v>7.2</v>
      </c>
      <c r="F18" s="94">
        <f t="shared" si="2"/>
        <v>4.2352941176470589</v>
      </c>
      <c r="G18" s="241"/>
    </row>
    <row r="19" spans="1:8">
      <c r="A19" s="95" t="s">
        <v>489</v>
      </c>
      <c r="B19" s="95" t="s">
        <v>491</v>
      </c>
      <c r="C19" s="95">
        <v>1</v>
      </c>
      <c r="D19" s="93">
        <v>8</v>
      </c>
      <c r="E19" s="93">
        <f t="shared" si="3"/>
        <v>8</v>
      </c>
      <c r="F19" s="94">
        <f t="shared" si="2"/>
        <v>4.7058823529411766</v>
      </c>
      <c r="G19" s="241"/>
    </row>
    <row r="20" spans="1:8">
      <c r="A20" s="95" t="s">
        <v>515</v>
      </c>
      <c r="B20" s="95" t="s">
        <v>491</v>
      </c>
      <c r="C20" s="95">
        <v>1</v>
      </c>
      <c r="D20" s="96">
        <v>2.4</v>
      </c>
      <c r="E20" s="93">
        <f t="shared" si="3"/>
        <v>2.4</v>
      </c>
      <c r="F20" s="94">
        <f t="shared" si="2"/>
        <v>1.411764705882353</v>
      </c>
      <c r="G20" s="241"/>
    </row>
    <row r="21" spans="1:8">
      <c r="A21" s="272" t="s">
        <v>380</v>
      </c>
      <c r="B21" s="272"/>
      <c r="C21" s="272"/>
      <c r="D21" s="272"/>
      <c r="E21" s="80">
        <f>SUM(E14:E20)</f>
        <v>46.95</v>
      </c>
      <c r="F21" s="80">
        <f>SUM(F14:F20)</f>
        <v>27.617647058823529</v>
      </c>
      <c r="H21" s="145" t="s">
        <v>430</v>
      </c>
    </row>
    <row r="23" spans="1:8">
      <c r="A23" s="274" t="s">
        <v>381</v>
      </c>
      <c r="B23" s="274"/>
      <c r="C23" s="274"/>
      <c r="D23" s="274"/>
      <c r="E23" s="274"/>
      <c r="F23" s="274"/>
    </row>
    <row r="24" spans="1:8">
      <c r="A24" s="82" t="s">
        <v>349</v>
      </c>
      <c r="B24" s="82" t="s">
        <v>350</v>
      </c>
      <c r="C24" s="82" t="s">
        <v>351</v>
      </c>
      <c r="D24" s="82" t="s">
        <v>352</v>
      </c>
      <c r="E24" s="82" t="s">
        <v>359</v>
      </c>
      <c r="F24" s="82" t="str">
        <f>CONCATENATE("$/",Main!$D$7)</f>
        <v>$/ton</v>
      </c>
    </row>
    <row r="25" spans="1:8">
      <c r="A25" s="83" t="s">
        <v>523</v>
      </c>
      <c r="B25" s="83" t="s">
        <v>485</v>
      </c>
      <c r="C25" s="83">
        <v>7.5</v>
      </c>
      <c r="D25" s="84">
        <v>3.15</v>
      </c>
      <c r="E25" s="85">
        <f>D25*C25</f>
        <v>23.625</v>
      </c>
      <c r="F25" s="86">
        <f t="shared" ref="F25:F30" si="4">E25/yield</f>
        <v>13.897058823529411</v>
      </c>
      <c r="G25" s="241"/>
    </row>
    <row r="26" spans="1:8">
      <c r="A26" s="87" t="s">
        <v>493</v>
      </c>
      <c r="B26" s="87" t="s">
        <v>492</v>
      </c>
      <c r="C26" s="87">
        <v>1.5</v>
      </c>
      <c r="D26" s="85">
        <v>1.45</v>
      </c>
      <c r="E26" s="85">
        <f t="shared" ref="E26:E30" si="5">D26*C26</f>
        <v>2.1749999999999998</v>
      </c>
      <c r="F26" s="86">
        <f t="shared" si="4"/>
        <v>1.2794117647058822</v>
      </c>
      <c r="G26" s="241"/>
    </row>
    <row r="27" spans="1:8">
      <c r="A27" s="87" t="s">
        <v>493</v>
      </c>
      <c r="B27" s="87" t="s">
        <v>492</v>
      </c>
      <c r="C27" s="87">
        <v>1.5</v>
      </c>
      <c r="D27" s="85">
        <v>1.45</v>
      </c>
      <c r="E27" s="85">
        <f t="shared" si="5"/>
        <v>2.1749999999999998</v>
      </c>
      <c r="F27" s="86">
        <f t="shared" si="4"/>
        <v>1.2794117647058822</v>
      </c>
      <c r="G27" s="241"/>
    </row>
    <row r="28" spans="1:8">
      <c r="A28" s="87" t="s">
        <v>494</v>
      </c>
      <c r="B28" s="87" t="s">
        <v>485</v>
      </c>
      <c r="C28" s="87">
        <v>13.3</v>
      </c>
      <c r="D28" s="85">
        <v>2.5</v>
      </c>
      <c r="E28" s="85">
        <f t="shared" si="5"/>
        <v>33.25</v>
      </c>
      <c r="F28" s="86">
        <f t="shared" si="4"/>
        <v>19.558823529411764</v>
      </c>
      <c r="G28" s="241"/>
    </row>
    <row r="29" spans="1:8">
      <c r="A29" s="87" t="s">
        <v>348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>
      <c r="A30" s="88" t="s">
        <v>348</v>
      </c>
      <c r="B30" s="88"/>
      <c r="C30" s="88"/>
      <c r="D30" s="89"/>
      <c r="E30" s="85">
        <f t="shared" si="5"/>
        <v>0</v>
      </c>
      <c r="F30" s="86">
        <f t="shared" si="4"/>
        <v>0</v>
      </c>
    </row>
    <row r="31" spans="1:8">
      <c r="A31" s="274" t="s">
        <v>382</v>
      </c>
      <c r="B31" s="274"/>
      <c r="C31" s="274"/>
      <c r="D31" s="274"/>
      <c r="E31" s="81">
        <f>SUM(E25:E30)</f>
        <v>61.225000000000001</v>
      </c>
      <c r="F31" s="81">
        <f>SUM(F25:F30)</f>
        <v>36.014705882352942</v>
      </c>
      <c r="H31" s="145" t="s">
        <v>430</v>
      </c>
    </row>
    <row r="33" spans="1:8">
      <c r="A33" s="273" t="s">
        <v>414</v>
      </c>
      <c r="B33" s="273"/>
      <c r="C33" s="273"/>
      <c r="D33" s="273"/>
      <c r="E33" s="273"/>
      <c r="F33" s="273"/>
    </row>
    <row r="34" spans="1:8">
      <c r="A34" s="137" t="s">
        <v>349</v>
      </c>
      <c r="B34" s="137" t="s">
        <v>350</v>
      </c>
      <c r="C34" s="137" t="s">
        <v>351</v>
      </c>
      <c r="D34" s="137" t="s">
        <v>352</v>
      </c>
      <c r="E34" s="137" t="s">
        <v>359</v>
      </c>
      <c r="F34" s="137" t="str">
        <f>CONCATENATE("$/",Main!$D$7)</f>
        <v>$/ton</v>
      </c>
    </row>
    <row r="35" spans="1:8">
      <c r="A35" s="243" t="s">
        <v>495</v>
      </c>
      <c r="B35" s="243" t="s">
        <v>491</v>
      </c>
      <c r="C35" s="243">
        <v>1.5</v>
      </c>
      <c r="D35" s="244">
        <v>5</v>
      </c>
      <c r="E35" s="138">
        <f>D35*C35</f>
        <v>7.5</v>
      </c>
      <c r="F35" s="139">
        <f t="shared" ref="F35:F47" si="6">E35/yield</f>
        <v>4.4117647058823533</v>
      </c>
      <c r="G35" s="241"/>
    </row>
    <row r="36" spans="1:8">
      <c r="A36" s="245" t="s">
        <v>495</v>
      </c>
      <c r="B36" s="245" t="s">
        <v>491</v>
      </c>
      <c r="C36" s="245">
        <v>1.5</v>
      </c>
      <c r="D36" s="244">
        <v>5</v>
      </c>
      <c r="E36" s="138">
        <f t="shared" ref="E36:E47" si="7">D36*C36</f>
        <v>7.5</v>
      </c>
      <c r="F36" s="139">
        <f t="shared" si="6"/>
        <v>4.4117647058823533</v>
      </c>
      <c r="G36" s="241"/>
    </row>
    <row r="37" spans="1:8" s="213" customFormat="1">
      <c r="A37" s="245" t="s">
        <v>496</v>
      </c>
      <c r="B37" s="245" t="s">
        <v>492</v>
      </c>
      <c r="C37" s="245">
        <v>7.2</v>
      </c>
      <c r="D37" s="244">
        <v>0.34</v>
      </c>
      <c r="E37" s="138">
        <f t="shared" ref="E37:E41" si="8">D37*C37</f>
        <v>2.4480000000000004</v>
      </c>
      <c r="F37" s="139">
        <f t="shared" ref="F37:F41" si="9">E37/yield</f>
        <v>1.4400000000000002</v>
      </c>
      <c r="G37" s="241"/>
    </row>
    <row r="38" spans="1:8" s="213" customFormat="1">
      <c r="A38" s="245" t="s">
        <v>496</v>
      </c>
      <c r="B38" s="245" t="s">
        <v>492</v>
      </c>
      <c r="C38" s="245">
        <v>7.2</v>
      </c>
      <c r="D38" s="244">
        <v>0.34</v>
      </c>
      <c r="E38" s="138">
        <f t="shared" si="8"/>
        <v>2.4480000000000004</v>
      </c>
      <c r="F38" s="139">
        <f t="shared" si="9"/>
        <v>1.4400000000000002</v>
      </c>
      <c r="G38" s="241"/>
    </row>
    <row r="39" spans="1:8" s="213" customFormat="1">
      <c r="A39" s="245" t="s">
        <v>496</v>
      </c>
      <c r="B39" s="245" t="s">
        <v>492</v>
      </c>
      <c r="C39" s="245">
        <v>7.2</v>
      </c>
      <c r="D39" s="244">
        <v>0.34</v>
      </c>
      <c r="E39" s="138">
        <f t="shared" si="8"/>
        <v>2.4480000000000004</v>
      </c>
      <c r="F39" s="139">
        <f t="shared" si="9"/>
        <v>1.4400000000000002</v>
      </c>
      <c r="G39" s="241"/>
    </row>
    <row r="40" spans="1:8" s="213" customFormat="1">
      <c r="A40" s="245" t="s">
        <v>495</v>
      </c>
      <c r="B40" s="245" t="s">
        <v>491</v>
      </c>
      <c r="C40" s="245">
        <v>1</v>
      </c>
      <c r="D40" s="244">
        <v>5</v>
      </c>
      <c r="E40" s="138">
        <f t="shared" si="8"/>
        <v>5</v>
      </c>
      <c r="F40" s="139">
        <f t="shared" si="9"/>
        <v>2.9411764705882355</v>
      </c>
      <c r="G40" s="241"/>
    </row>
    <row r="41" spans="1:8">
      <c r="A41" s="245" t="s">
        <v>495</v>
      </c>
      <c r="B41" s="245" t="s">
        <v>491</v>
      </c>
      <c r="C41" s="245">
        <v>1</v>
      </c>
      <c r="D41" s="244">
        <v>5</v>
      </c>
      <c r="E41" s="138">
        <f t="shared" si="8"/>
        <v>5</v>
      </c>
      <c r="F41" s="139">
        <f t="shared" si="9"/>
        <v>2.9411764705882355</v>
      </c>
      <c r="G41" s="241"/>
    </row>
    <row r="42" spans="1:8">
      <c r="A42" s="245" t="s">
        <v>495</v>
      </c>
      <c r="B42" s="245" t="s">
        <v>491</v>
      </c>
      <c r="C42" s="245">
        <v>1</v>
      </c>
      <c r="D42" s="244">
        <v>5</v>
      </c>
      <c r="E42" s="138">
        <f t="shared" ref="E42:E43" si="10">D42*C42</f>
        <v>5</v>
      </c>
      <c r="F42" s="139">
        <f t="shared" ref="F42:F43" si="11">E42/yield</f>
        <v>2.9411764705882355</v>
      </c>
      <c r="G42" s="241"/>
    </row>
    <row r="43" spans="1:8">
      <c r="A43" s="245" t="s">
        <v>495</v>
      </c>
      <c r="B43" s="245" t="s">
        <v>491</v>
      </c>
      <c r="C43" s="245">
        <v>1.5</v>
      </c>
      <c r="D43" s="244">
        <v>5</v>
      </c>
      <c r="E43" s="138">
        <f t="shared" si="10"/>
        <v>7.5</v>
      </c>
      <c r="F43" s="139">
        <f t="shared" si="11"/>
        <v>4.4117647058823533</v>
      </c>
      <c r="G43" s="241"/>
    </row>
    <row r="44" spans="1:8">
      <c r="A44" s="245" t="s">
        <v>496</v>
      </c>
      <c r="B44" s="245" t="s">
        <v>492</v>
      </c>
      <c r="C44" s="245">
        <v>7.2</v>
      </c>
      <c r="D44" s="244">
        <v>0.34</v>
      </c>
      <c r="E44" s="138">
        <f t="shared" si="7"/>
        <v>2.4480000000000004</v>
      </c>
      <c r="F44" s="139">
        <f t="shared" si="6"/>
        <v>1.4400000000000002</v>
      </c>
      <c r="G44" s="241"/>
    </row>
    <row r="45" spans="1:8">
      <c r="A45" s="245" t="s">
        <v>495</v>
      </c>
      <c r="B45" s="245" t="s">
        <v>491</v>
      </c>
      <c r="C45" s="245">
        <v>1</v>
      </c>
      <c r="D45" s="244">
        <v>5</v>
      </c>
      <c r="E45" s="138">
        <f t="shared" si="7"/>
        <v>5</v>
      </c>
      <c r="F45" s="139">
        <f t="shared" si="6"/>
        <v>2.9411764705882355</v>
      </c>
      <c r="G45" s="241"/>
    </row>
    <row r="46" spans="1:8">
      <c r="A46" s="140" t="s">
        <v>348</v>
      </c>
      <c r="B46" s="140"/>
      <c r="C46" s="140"/>
      <c r="D46" s="138"/>
      <c r="E46" s="138">
        <f t="shared" si="7"/>
        <v>0</v>
      </c>
      <c r="F46" s="139">
        <f t="shared" si="6"/>
        <v>0</v>
      </c>
    </row>
    <row r="47" spans="1:8">
      <c r="A47" s="141" t="s">
        <v>348</v>
      </c>
      <c r="B47" s="141"/>
      <c r="C47" s="141"/>
      <c r="D47" s="142"/>
      <c r="E47" s="138">
        <f t="shared" si="7"/>
        <v>0</v>
      </c>
      <c r="F47" s="139">
        <f t="shared" si="6"/>
        <v>0</v>
      </c>
    </row>
    <row r="48" spans="1:8">
      <c r="A48" s="273" t="s">
        <v>415</v>
      </c>
      <c r="B48" s="273"/>
      <c r="C48" s="273"/>
      <c r="D48" s="273"/>
      <c r="E48" s="136">
        <f>SUM(E35:E47)</f>
        <v>52.292000000000002</v>
      </c>
      <c r="F48" s="136">
        <f>SUM(F35:F47)</f>
        <v>30.760000000000005</v>
      </c>
      <c r="H48" s="145" t="s">
        <v>430</v>
      </c>
    </row>
  </sheetData>
  <mergeCells count="8">
    <mergeCell ref="A1:F1"/>
    <mergeCell ref="A10:D10"/>
    <mergeCell ref="A12:F12"/>
    <mergeCell ref="A33:F33"/>
    <mergeCell ref="A48:D48"/>
    <mergeCell ref="A21:D21"/>
    <mergeCell ref="A23:F23"/>
    <mergeCell ref="A31:D31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1" location="main" display="Back to Budget Detail" xr:uid="{00000000-0004-0000-0100-000002000000}"/>
    <hyperlink ref="H48" location="main" display="Back to Budget Detail" xr:uid="{00000000-0004-0000-0100-000003000000}"/>
  </hyperlinks>
  <pageMargins left="0.7" right="0.7" top="0.75" bottom="0.75" header="0.3" footer="0.3"/>
  <pageSetup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>
      <selection activeCell="B3" sqref="B3"/>
    </sheetView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3" bestFit="1" customWidth="1"/>
    <col min="13" max="13" width="22.5" style="16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1" t="s">
        <v>184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46" customFormat="1" ht="30">
      <c r="A2" s="276" t="s">
        <v>171</v>
      </c>
      <c r="B2" s="42" t="s">
        <v>183</v>
      </c>
      <c r="C2" s="42" t="s">
        <v>440</v>
      </c>
      <c r="D2" s="42" t="s">
        <v>178</v>
      </c>
      <c r="E2" s="42" t="s">
        <v>163</v>
      </c>
      <c r="F2" s="42" t="s">
        <v>164</v>
      </c>
      <c r="G2" s="42" t="s">
        <v>165</v>
      </c>
      <c r="H2" s="44" t="s">
        <v>166</v>
      </c>
      <c r="I2" s="44" t="s">
        <v>167</v>
      </c>
      <c r="J2" s="44" t="s">
        <v>98</v>
      </c>
      <c r="K2" s="44" t="s">
        <v>168</v>
      </c>
      <c r="L2" s="162" t="s">
        <v>182</v>
      </c>
      <c r="M2" s="162" t="s">
        <v>439</v>
      </c>
      <c r="N2" s="45" t="s">
        <v>172</v>
      </c>
      <c r="O2" s="45" t="s">
        <v>169</v>
      </c>
      <c r="P2" s="44" t="s">
        <v>166</v>
      </c>
      <c r="Q2" s="44" t="s">
        <v>167</v>
      </c>
      <c r="R2" s="44" t="s">
        <v>416</v>
      </c>
      <c r="S2" s="44" t="s">
        <v>174</v>
      </c>
      <c r="T2" s="44" t="s">
        <v>173</v>
      </c>
      <c r="U2" s="42" t="s">
        <v>170</v>
      </c>
    </row>
    <row r="3" spans="1:21">
      <c r="A3" s="277"/>
      <c r="B3" s="166" t="s">
        <v>500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63" t="s">
        <v>538</v>
      </c>
      <c r="M3" s="165" t="str">
        <f t="shared" ref="M3:M14" si="5">IF(K3&gt;0,VLOOKUP($L3,tractor_data,6)," ")</f>
        <v>Tractor(250-349hp)CB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12.5</v>
      </c>
      <c r="Q3" s="59">
        <f>P3*G3</f>
        <v>1.8919848641210872</v>
      </c>
      <c r="R3" s="59">
        <f>I3+Q3</f>
        <v>4.0782784848832323</v>
      </c>
      <c r="S3" s="59">
        <f t="shared" ref="S3:S14" si="8">IF(L3&gt;0,VLOOKUP($L3,tractor_data,24),0)</f>
        <v>36.616666666666667</v>
      </c>
      <c r="T3" s="59">
        <f>S3*G3</f>
        <v>5.5422543286320378</v>
      </c>
      <c r="U3" s="59">
        <f>T3+K3</f>
        <v>11.843152543668541</v>
      </c>
    </row>
    <row r="4" spans="1:21">
      <c r="A4" s="277"/>
      <c r="B4" s="166" t="s">
        <v>501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5</v>
      </c>
      <c r="I4" s="59">
        <f t="shared" ref="I4:I14" si="10">H4*G4</f>
        <v>2.1484375</v>
      </c>
      <c r="J4" s="59">
        <f t="shared" si="4"/>
        <v>16.16</v>
      </c>
      <c r="K4" s="60">
        <f t="shared" ref="K4:K14" si="11">J4*G4</f>
        <v>6.9437499999999996</v>
      </c>
      <c r="L4" s="163" t="s">
        <v>538</v>
      </c>
      <c r="M4" s="221" t="str">
        <f t="shared" si="5"/>
        <v>Tractor(250-349hp)CB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12.5</v>
      </c>
      <c r="Q4" s="59">
        <f t="shared" ref="Q4:Q14" si="13">P4*G4</f>
        <v>5.37109375</v>
      </c>
      <c r="R4" s="59">
        <f t="shared" ref="R4:R14" si="14">I4+Q4</f>
        <v>7.51953125</v>
      </c>
      <c r="S4" s="59">
        <f t="shared" si="8"/>
        <v>36.616666666666667</v>
      </c>
      <c r="T4" s="59">
        <f t="shared" ref="T4:T14" si="15">S4*G4</f>
        <v>15.733723958333334</v>
      </c>
      <c r="U4" s="59">
        <f t="shared" ref="U4:U14" si="16">T4+K4</f>
        <v>22.677473958333334</v>
      </c>
    </row>
    <row r="5" spans="1:21">
      <c r="A5" s="277"/>
      <c r="B5" s="166" t="s">
        <v>502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1.98</v>
      </c>
      <c r="I5" s="59">
        <f t="shared" si="10"/>
        <v>0.12964285714285714</v>
      </c>
      <c r="J5" s="59">
        <f t="shared" si="4"/>
        <v>4.7553000000000001</v>
      </c>
      <c r="K5" s="60">
        <f t="shared" si="11"/>
        <v>0.31135892857142861</v>
      </c>
      <c r="L5" s="163" t="s">
        <v>538</v>
      </c>
      <c r="M5" s="221" t="str">
        <f t="shared" si="5"/>
        <v>Tractor(250-349hp)CB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12.5</v>
      </c>
      <c r="Q5" s="59">
        <f t="shared" si="13"/>
        <v>0.81845238095238104</v>
      </c>
      <c r="R5" s="59">
        <f t="shared" si="14"/>
        <v>0.94809523809523821</v>
      </c>
      <c r="S5" s="59">
        <f t="shared" si="8"/>
        <v>36.616666666666667</v>
      </c>
      <c r="T5" s="59">
        <f t="shared" si="15"/>
        <v>2.3975198412698413</v>
      </c>
      <c r="U5" s="59">
        <f t="shared" si="16"/>
        <v>2.7088787698412697</v>
      </c>
    </row>
    <row r="6" spans="1:21">
      <c r="A6" s="277"/>
      <c r="B6" s="166" t="s">
        <v>503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10.824999999999999</v>
      </c>
      <c r="I6" s="59">
        <f t="shared" si="10"/>
        <v>0.50512584841628949</v>
      </c>
      <c r="J6" s="59">
        <f t="shared" si="4"/>
        <v>62.395299999999992</v>
      </c>
      <c r="K6" s="60">
        <f t="shared" si="11"/>
        <v>2.9115453902714923</v>
      </c>
      <c r="L6" s="163" t="s">
        <v>538</v>
      </c>
      <c r="M6" s="221" t="str">
        <f t="shared" si="5"/>
        <v>Tractor(250-349hp)CB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12.5</v>
      </c>
      <c r="Q6" s="59">
        <f t="shared" si="13"/>
        <v>0.58328619909502255</v>
      </c>
      <c r="R6" s="59">
        <f t="shared" si="14"/>
        <v>1.0884120475113122</v>
      </c>
      <c r="S6" s="59">
        <f t="shared" si="8"/>
        <v>36.616666666666667</v>
      </c>
      <c r="T6" s="59">
        <f t="shared" si="15"/>
        <v>1.7086397058823528</v>
      </c>
      <c r="U6" s="59">
        <f t="shared" si="16"/>
        <v>4.6201850961538451</v>
      </c>
    </row>
    <row r="7" spans="1:21">
      <c r="A7" s="277"/>
      <c r="B7" s="166" t="s">
        <v>504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13.65</v>
      </c>
      <c r="I7" s="59">
        <f t="shared" si="10"/>
        <v>1.54</v>
      </c>
      <c r="J7" s="59">
        <f t="shared" si="4"/>
        <v>36.739733333333334</v>
      </c>
      <c r="K7" s="60">
        <f t="shared" si="11"/>
        <v>4.144995555555556</v>
      </c>
      <c r="L7" s="163" t="s">
        <v>539</v>
      </c>
      <c r="M7" s="221" t="str">
        <f t="shared" si="5"/>
        <v>Tractor(120-139hp)CB 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7.3571428571428577</v>
      </c>
      <c r="Q7" s="59">
        <f t="shared" si="13"/>
        <v>0.83003663003663009</v>
      </c>
      <c r="R7" s="59">
        <f t="shared" si="14"/>
        <v>2.3700366300366302</v>
      </c>
      <c r="S7" s="59">
        <f t="shared" si="8"/>
        <v>21.551523809523811</v>
      </c>
      <c r="T7" s="59">
        <f t="shared" si="15"/>
        <v>2.4314539682539684</v>
      </c>
      <c r="U7" s="59">
        <f t="shared" si="16"/>
        <v>6.576449523809524</v>
      </c>
    </row>
    <row r="8" spans="1:21">
      <c r="A8" s="277"/>
      <c r="B8" s="166" t="s">
        <v>505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7.3125</v>
      </c>
      <c r="I8" s="59">
        <f t="shared" si="10"/>
        <v>1.85625</v>
      </c>
      <c r="J8" s="59">
        <f t="shared" si="4"/>
        <v>12.074400000000001</v>
      </c>
      <c r="K8" s="60">
        <f t="shared" si="11"/>
        <v>3.0650400000000002</v>
      </c>
      <c r="L8" s="163" t="s">
        <v>539</v>
      </c>
      <c r="M8" s="221" t="str">
        <f t="shared" si="5"/>
        <v>Tractor(120-139hp)CB 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7.3571428571428577</v>
      </c>
      <c r="Q8" s="59">
        <f t="shared" si="13"/>
        <v>1.8675824175824176</v>
      </c>
      <c r="R8" s="59">
        <f t="shared" si="14"/>
        <v>3.7238324175824173</v>
      </c>
      <c r="S8" s="59">
        <f t="shared" si="8"/>
        <v>21.551523809523811</v>
      </c>
      <c r="T8" s="59">
        <f t="shared" si="15"/>
        <v>5.4707714285714291</v>
      </c>
      <c r="U8" s="59">
        <f t="shared" si="16"/>
        <v>8.5358114285714297</v>
      </c>
    </row>
    <row r="9" spans="1:21">
      <c r="A9" s="277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77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77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77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77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77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78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19.72818606810883</v>
      </c>
      <c r="S15" s="61"/>
      <c r="T15" s="63"/>
      <c r="U15" s="63">
        <f>SUM(U3:U14)</f>
        <v>56.961951320377942</v>
      </c>
    </row>
    <row r="16" spans="1:21">
      <c r="B16" s="145" t="s">
        <v>430</v>
      </c>
      <c r="C16" s="145"/>
    </row>
    <row r="17" spans="1:14">
      <c r="A17" s="51"/>
      <c r="B17" s="261" t="s">
        <v>177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123"/>
    </row>
    <row r="18" spans="1:14" s="48" customFormat="1" ht="45">
      <c r="A18" s="275" t="s">
        <v>176</v>
      </c>
      <c r="B18" s="49" t="s">
        <v>185</v>
      </c>
      <c r="C18" s="177" t="s">
        <v>440</v>
      </c>
      <c r="D18" s="49" t="s">
        <v>178</v>
      </c>
      <c r="E18" s="42" t="s">
        <v>163</v>
      </c>
      <c r="F18" s="42" t="s">
        <v>164</v>
      </c>
      <c r="G18" s="42" t="s">
        <v>165</v>
      </c>
      <c r="H18" s="45" t="s">
        <v>172</v>
      </c>
      <c r="I18" s="45" t="s">
        <v>169</v>
      </c>
      <c r="J18" s="44" t="s">
        <v>166</v>
      </c>
      <c r="K18" s="44" t="s">
        <v>167</v>
      </c>
      <c r="L18" s="169" t="s">
        <v>179</v>
      </c>
      <c r="M18" s="169" t="s">
        <v>180</v>
      </c>
      <c r="N18" s="161"/>
    </row>
    <row r="19" spans="1:14">
      <c r="A19" s="275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>
      <c r="A20" s="275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>
      <c r="A21" s="275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>
      <c r="A22" s="275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>
      <c r="A23" s="275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>
      <c r="A24" s="27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>
      <c r="B25" s="145" t="s">
        <v>430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1" t="s">
        <v>195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54" customFormat="1" ht="45">
      <c r="A2" s="55"/>
      <c r="B2" s="42" t="s">
        <v>194</v>
      </c>
      <c r="C2" s="42" t="s">
        <v>440</v>
      </c>
      <c r="D2" s="42" t="s">
        <v>178</v>
      </c>
      <c r="E2" s="42" t="s">
        <v>163</v>
      </c>
      <c r="F2" s="42" t="s">
        <v>164</v>
      </c>
      <c r="G2" s="42" t="s">
        <v>165</v>
      </c>
      <c r="H2" s="44" t="s">
        <v>186</v>
      </c>
      <c r="I2" s="44" t="s">
        <v>187</v>
      </c>
      <c r="J2" s="44" t="s">
        <v>188</v>
      </c>
      <c r="K2" s="44" t="s">
        <v>189</v>
      </c>
      <c r="L2" s="42" t="s">
        <v>181</v>
      </c>
      <c r="M2" s="42" t="s">
        <v>440</v>
      </c>
      <c r="N2" s="45" t="s">
        <v>172</v>
      </c>
      <c r="O2" s="45" t="s">
        <v>169</v>
      </c>
      <c r="P2" s="44" t="s">
        <v>192</v>
      </c>
      <c r="Q2" s="44" t="s">
        <v>193</v>
      </c>
      <c r="R2" s="44" t="s">
        <v>416</v>
      </c>
      <c r="S2" s="44" t="s">
        <v>190</v>
      </c>
      <c r="T2" s="44" t="s">
        <v>191</v>
      </c>
      <c r="U2" s="42" t="s">
        <v>170</v>
      </c>
    </row>
    <row r="3" spans="1:21">
      <c r="A3" s="74" t="s">
        <v>176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79" t="s">
        <v>206</v>
      </c>
      <c r="B4" s="163" t="s">
        <v>510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28.933333333333334</v>
      </c>
      <c r="I4" s="59">
        <f t="shared" ref="I4:I10" si="6">H4*G4</f>
        <v>5.4126984126984121</v>
      </c>
      <c r="J4" s="59">
        <f t="shared" si="4"/>
        <v>57.476066666666668</v>
      </c>
      <c r="K4" s="59">
        <f t="shared" ref="K4:K10" si="7">J4*G4</f>
        <v>10.752325396825396</v>
      </c>
      <c r="L4" s="246" t="s">
        <v>538</v>
      </c>
      <c r="M4" s="205" t="str">
        <f t="shared" ref="M4:M10" si="8">IF(L4&lt;&gt;"",VLOOKUP($L4,tractor_data,6)," ")</f>
        <v>Tractor(250-349hp)CB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12.5</v>
      </c>
      <c r="Q4" s="59">
        <f t="shared" ref="Q4:Q10" si="12">G4*P4</f>
        <v>2.3384353741496597</v>
      </c>
      <c r="R4" s="65">
        <f t="shared" ref="R4:R10" si="13">I4+Q4</f>
        <v>7.7511337868480723</v>
      </c>
      <c r="S4" s="59">
        <f t="shared" ref="S4:S10" si="14">IF(L4&lt;&gt;"",VLOOKUP($L4,tractor_data,24),0)</f>
        <v>36.616666666666667</v>
      </c>
      <c r="T4" s="59">
        <f t="shared" ref="T4:T10" si="15">S4*G4</f>
        <v>6.8500566893424031</v>
      </c>
      <c r="U4" s="59">
        <f t="shared" ref="U4:U10" si="16">T4+K4</f>
        <v>17.6023820861678</v>
      </c>
    </row>
    <row r="5" spans="1:21">
      <c r="A5" s="279"/>
      <c r="B5" s="163" t="s">
        <v>511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6" t="s">
        <v>538</v>
      </c>
      <c r="M5" s="226" t="str">
        <f t="shared" si="8"/>
        <v>Tractor(250-349hp)CB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12.5</v>
      </c>
      <c r="Q5" s="59">
        <f t="shared" si="12"/>
        <v>3.8194444444444442</v>
      </c>
      <c r="R5" s="68">
        <f t="shared" si="13"/>
        <v>14.982407407407406</v>
      </c>
      <c r="S5" s="59">
        <f t="shared" si="14"/>
        <v>36.616666666666667</v>
      </c>
      <c r="T5" s="59">
        <f t="shared" si="15"/>
        <v>11.188425925925925</v>
      </c>
      <c r="U5" s="59">
        <f t="shared" si="16"/>
        <v>52.603018518518518</v>
      </c>
    </row>
    <row r="6" spans="1:21">
      <c r="A6" s="279"/>
      <c r="B6" s="163" t="s">
        <v>513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6" t="s">
        <v>539</v>
      </c>
      <c r="M6" s="226" t="str">
        <f t="shared" si="8"/>
        <v>Tractor(120-139hp)CB 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7.3571428571428577</v>
      </c>
      <c r="Q6" s="59">
        <f t="shared" si="12"/>
        <v>3.3720238095238102</v>
      </c>
      <c r="R6" s="68">
        <f t="shared" si="13"/>
        <v>4.838690476190477</v>
      </c>
      <c r="S6" s="59">
        <f t="shared" si="14"/>
        <v>21.551523809523811</v>
      </c>
      <c r="T6" s="59">
        <f t="shared" si="15"/>
        <v>9.8777817460317472</v>
      </c>
      <c r="U6" s="59">
        <f t="shared" si="16"/>
        <v>12.849248412698415</v>
      </c>
    </row>
    <row r="7" spans="1:21">
      <c r="A7" s="279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79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79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78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27.572231670445959</v>
      </c>
      <c r="S11" s="72"/>
      <c r="T11" s="75"/>
      <c r="U11" s="75">
        <f>SUM(U3:U10)</f>
        <v>83.054649017384733</v>
      </c>
    </row>
    <row r="12" spans="1:21">
      <c r="B12" s="145" t="s">
        <v>430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D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57" bestFit="1" customWidth="1"/>
    <col min="4" max="4" width="2" style="157" bestFit="1" customWidth="1"/>
    <col min="5" max="5" width="14.5" style="153" bestFit="1" customWidth="1"/>
    <col min="6" max="6" width="9" style="153" bestFit="1" customWidth="1"/>
    <col min="7" max="7" width="18.33203125" style="15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2" t="s">
        <v>443</v>
      </c>
      <c r="B1" s="283"/>
      <c r="C1" s="284" t="s">
        <v>130</v>
      </c>
      <c r="D1" s="285"/>
      <c r="E1" s="285"/>
      <c r="F1" s="207">
        <v>0.09</v>
      </c>
    </row>
    <row r="2" spans="1:35" ht="16" thickBot="1">
      <c r="C2" s="286" t="s">
        <v>129</v>
      </c>
      <c r="D2" s="287"/>
      <c r="E2" s="287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06"/>
      <c r="E3" s="1"/>
      <c r="R3" s="280" t="s">
        <v>128</v>
      </c>
      <c r="S3" s="280"/>
      <c r="T3" s="280"/>
      <c r="U3" s="280"/>
      <c r="V3" s="280"/>
      <c r="W3" s="280"/>
      <c r="X3" s="281" t="s">
        <v>127</v>
      </c>
      <c r="Y3" s="281"/>
    </row>
    <row r="4" spans="1:35" s="15" customFormat="1" ht="11">
      <c r="A4" s="26"/>
      <c r="B4" s="26" t="s">
        <v>125</v>
      </c>
      <c r="C4" s="154" t="s">
        <v>126</v>
      </c>
      <c r="D4" s="155" t="s">
        <v>437</v>
      </c>
      <c r="E4" s="156" t="s">
        <v>124</v>
      </c>
      <c r="F4" s="156" t="s">
        <v>123</v>
      </c>
      <c r="G4" s="156" t="s">
        <v>438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436</v>
      </c>
      <c r="E5" s="153" t="s">
        <v>457</v>
      </c>
      <c r="F5" s="153" t="s">
        <v>198</v>
      </c>
      <c r="G5" s="153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  <c r="AG5" s="30"/>
    </row>
    <row r="6" spans="1:35">
      <c r="A6" s="233">
        <v>66</v>
      </c>
      <c r="B6" s="1" t="str">
        <f t="shared" si="0"/>
        <v>0.02, Bed-Disk  (Hipper)  6R-30</v>
      </c>
      <c r="C6" s="157">
        <v>0.02</v>
      </c>
      <c r="D6" s="153" t="s">
        <v>436</v>
      </c>
      <c r="E6" s="153" t="s">
        <v>457</v>
      </c>
      <c r="F6" s="153" t="s">
        <v>53</v>
      </c>
      <c r="G6" s="153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11"/>
    </row>
    <row r="7" spans="1:35">
      <c r="A7" s="233">
        <v>67</v>
      </c>
      <c r="B7" s="1" t="str">
        <f t="shared" si="0"/>
        <v>0.03, Bed-Disk  (Hipper)  6R-36</v>
      </c>
      <c r="C7" s="157">
        <v>0.03</v>
      </c>
      <c r="D7" s="153" t="s">
        <v>436</v>
      </c>
      <c r="E7" s="153" t="s">
        <v>457</v>
      </c>
      <c r="F7" s="153" t="s">
        <v>199</v>
      </c>
      <c r="G7" s="153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  <c r="AG7" s="211"/>
    </row>
    <row r="8" spans="1:35">
      <c r="A8" s="233">
        <v>68</v>
      </c>
      <c r="B8" s="1" t="str">
        <f t="shared" si="0"/>
        <v>0.04, Bed-Disk  (Hipper)  8R-30</v>
      </c>
      <c r="C8" s="157">
        <v>0.04</v>
      </c>
      <c r="D8" s="153" t="s">
        <v>436</v>
      </c>
      <c r="E8" s="153" t="s">
        <v>457</v>
      </c>
      <c r="F8" s="153" t="s">
        <v>25</v>
      </c>
      <c r="G8" s="153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  <c r="AG8" s="211"/>
    </row>
    <row r="9" spans="1:35">
      <c r="A9" s="233">
        <v>70</v>
      </c>
      <c r="B9" s="1" t="str">
        <f t="shared" si="0"/>
        <v>0.05, Bed-Disk  (Hipper) 10R-30</v>
      </c>
      <c r="C9" s="157">
        <v>0.05</v>
      </c>
      <c r="D9" s="153" t="s">
        <v>436</v>
      </c>
      <c r="E9" s="153" t="s">
        <v>457</v>
      </c>
      <c r="F9" s="153" t="s">
        <v>24</v>
      </c>
      <c r="G9" s="15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11"/>
    </row>
    <row r="10" spans="1:35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436</v>
      </c>
      <c r="E10" s="153" t="s">
        <v>457</v>
      </c>
      <c r="F10" s="153" t="s">
        <v>6</v>
      </c>
      <c r="G10" s="153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  <c r="AG10" s="211"/>
    </row>
    <row r="11" spans="1:35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436</v>
      </c>
      <c r="E11" s="153" t="s">
        <v>457</v>
      </c>
      <c r="F11" s="153" t="s">
        <v>201</v>
      </c>
      <c r="G11" s="15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11"/>
    </row>
    <row r="12" spans="1:35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436</v>
      </c>
      <c r="E12" s="153" t="s">
        <v>457</v>
      </c>
      <c r="F12" s="153" t="s">
        <v>200</v>
      </c>
      <c r="G12" s="153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  <c r="AG12" s="211"/>
    </row>
    <row r="13" spans="1:35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436</v>
      </c>
      <c r="E13" s="153" t="s">
        <v>457</v>
      </c>
      <c r="F13" s="153" t="s">
        <v>197</v>
      </c>
      <c r="G13" s="153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  <c r="AG13" s="211"/>
    </row>
    <row r="14" spans="1:35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436</v>
      </c>
      <c r="E14" s="153" t="s">
        <v>458</v>
      </c>
      <c r="F14" s="153" t="s">
        <v>196</v>
      </c>
      <c r="G14" s="153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  <c r="AG14" s="211"/>
    </row>
    <row r="15" spans="1:35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436</v>
      </c>
      <c r="E15" s="153" t="s">
        <v>459</v>
      </c>
      <c r="F15" s="153" t="s">
        <v>196</v>
      </c>
      <c r="G15" s="153" t="str">
        <f t="shared" si="1"/>
        <v>Bed-Disk  (Hipper) Rd  8R-36</v>
      </c>
      <c r="H15" s="30">
        <v>26600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  <c r="AG15" s="211"/>
    </row>
    <row r="16" spans="1:35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436</v>
      </c>
      <c r="E16" s="153" t="s">
        <v>455</v>
      </c>
      <c r="F16" s="153" t="s">
        <v>25</v>
      </c>
      <c r="G16" s="153" t="str">
        <f t="shared" si="1"/>
        <v>Bed-Disk  w/roller 8R-30</v>
      </c>
      <c r="H16" s="30">
        <v>26600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  <c r="AG16" s="211"/>
    </row>
    <row r="17" spans="1:35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436</v>
      </c>
      <c r="E17" s="153" t="s">
        <v>455</v>
      </c>
      <c r="F17" s="153" t="s">
        <v>196</v>
      </c>
      <c r="G17" s="153" t="str">
        <f t="shared" si="1"/>
        <v>Bed-Disk  w/roller 8R-36</v>
      </c>
      <c r="H17" s="30">
        <v>26296.62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11"/>
    </row>
    <row r="18" spans="1:35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436</v>
      </c>
      <c r="E18" s="153" t="s">
        <v>455</v>
      </c>
      <c r="F18" s="153" t="s">
        <v>456</v>
      </c>
      <c r="G18" s="153" t="str">
        <f t="shared" si="1"/>
        <v>Bed-Disk  w/roller 12R-30</v>
      </c>
      <c r="H18" s="30">
        <v>47000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  <c r="AG18" s="211"/>
    </row>
    <row r="19" spans="1:35">
      <c r="A19" s="233">
        <v>594</v>
      </c>
      <c r="B19" s="1" t="str">
        <f t="shared" si="0"/>
        <v>0.15, Bed-Middle Buster 4R-36</v>
      </c>
      <c r="C19" s="157">
        <v>0.15</v>
      </c>
      <c r="D19" s="153" t="s">
        <v>436</v>
      </c>
      <c r="E19" s="153" t="s">
        <v>460</v>
      </c>
      <c r="F19" s="153" t="s">
        <v>198</v>
      </c>
      <c r="G19" s="153" t="str">
        <f t="shared" si="1"/>
        <v>Bed-Middle Buster 4R-36</v>
      </c>
      <c r="H19" s="30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11"/>
    </row>
    <row r="20" spans="1:35">
      <c r="A20" s="233">
        <v>119</v>
      </c>
      <c r="B20" s="1" t="str">
        <f t="shared" si="0"/>
        <v>0.16, Bed-Middle Buster 6R-36</v>
      </c>
      <c r="C20" s="157">
        <v>0.16</v>
      </c>
      <c r="D20" s="153" t="s">
        <v>436</v>
      </c>
      <c r="E20" s="153" t="s">
        <v>460</v>
      </c>
      <c r="F20" s="153" t="s">
        <v>199</v>
      </c>
      <c r="G20" s="153" t="str">
        <f t="shared" si="1"/>
        <v>Bed-Middle Buster 6R-36</v>
      </c>
      <c r="H20" s="30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11"/>
    </row>
    <row r="21" spans="1:35" s="13" customFormat="1">
      <c r="A21" s="233">
        <v>120</v>
      </c>
      <c r="B21" s="1" t="str">
        <f t="shared" si="0"/>
        <v>0.17, Bed-Middle Buster 8R-30</v>
      </c>
      <c r="C21" s="157">
        <v>0.17</v>
      </c>
      <c r="D21" s="153" t="s">
        <v>436</v>
      </c>
      <c r="E21" s="153" t="s">
        <v>460</v>
      </c>
      <c r="F21" s="153" t="s">
        <v>25</v>
      </c>
      <c r="G21" s="153" t="str">
        <f t="shared" si="1"/>
        <v>Bed-Middle Buster 8R-30</v>
      </c>
      <c r="H21" s="253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>
      <c r="A22" s="233">
        <v>121</v>
      </c>
      <c r="B22" s="1" t="str">
        <f t="shared" si="0"/>
        <v>0.18, Bed-Middle Buster 8R-36</v>
      </c>
      <c r="C22" s="157">
        <v>0.18</v>
      </c>
      <c r="D22" s="153" t="s">
        <v>436</v>
      </c>
      <c r="E22" s="153" t="s">
        <v>460</v>
      </c>
      <c r="F22" s="153" t="s">
        <v>196</v>
      </c>
      <c r="G22" s="153" t="str">
        <f t="shared" si="1"/>
        <v>Bed-Middle Buster 8R-36</v>
      </c>
      <c r="H22" s="253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11"/>
    </row>
    <row r="23" spans="1:35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436</v>
      </c>
      <c r="E23" s="153" t="s">
        <v>460</v>
      </c>
      <c r="F23" s="153" t="s">
        <v>200</v>
      </c>
      <c r="G23" s="153" t="str">
        <f t="shared" si="1"/>
        <v>Bed-Middle Buster 8R-36 2x1</v>
      </c>
      <c r="H23" s="253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11"/>
    </row>
    <row r="24" spans="1:35">
      <c r="A24" s="233">
        <v>122</v>
      </c>
      <c r="B24" s="1" t="str">
        <f t="shared" si="0"/>
        <v>0.2, Bed-Middle Buster 10R-30</v>
      </c>
      <c r="C24" s="157">
        <v>0.2</v>
      </c>
      <c r="D24" s="153" t="s">
        <v>436</v>
      </c>
      <c r="E24" s="153" t="s">
        <v>461</v>
      </c>
      <c r="F24" s="153" t="s">
        <v>24</v>
      </c>
      <c r="G24" s="153" t="str">
        <f t="shared" si="1"/>
        <v>Bed-Middle Buster 10R-30</v>
      </c>
      <c r="H24" s="253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11"/>
    </row>
    <row r="25" spans="1:35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436</v>
      </c>
      <c r="E25" s="153" t="s">
        <v>461</v>
      </c>
      <c r="F25" s="153" t="s">
        <v>201</v>
      </c>
      <c r="G25" s="153" t="str">
        <f t="shared" si="1"/>
        <v>Bed-Middle Buster 10R-36</v>
      </c>
      <c r="H25" s="253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11"/>
    </row>
    <row r="26" spans="1:35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436</v>
      </c>
      <c r="E26" s="153" t="s">
        <v>461</v>
      </c>
      <c r="F26" s="153" t="s">
        <v>197</v>
      </c>
      <c r="G26" s="153" t="str">
        <f t="shared" si="1"/>
        <v>Bed-Middle Buster 12R-36</v>
      </c>
      <c r="H26" s="253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11"/>
    </row>
    <row r="27" spans="1:35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436</v>
      </c>
      <c r="E27" s="153" t="s">
        <v>462</v>
      </c>
      <c r="F27" s="153" t="s">
        <v>196</v>
      </c>
      <c r="G27" s="153" t="str">
        <f t="shared" si="1"/>
        <v>Bed-Paratill   Fold 8R-36</v>
      </c>
      <c r="H27" s="253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11"/>
    </row>
    <row r="28" spans="1:35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436</v>
      </c>
      <c r="E28" s="153" t="s">
        <v>462</v>
      </c>
      <c r="F28" s="153" t="s">
        <v>24</v>
      </c>
      <c r="G28" s="153" t="str">
        <f t="shared" si="1"/>
        <v>Bed-Paratill   Fold10R-30</v>
      </c>
      <c r="H28" s="250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11"/>
    </row>
    <row r="29" spans="1:35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436</v>
      </c>
      <c r="E29" s="153" t="s">
        <v>462</v>
      </c>
      <c r="F29" s="153" t="s">
        <v>200</v>
      </c>
      <c r="G29" s="153" t="str">
        <f t="shared" si="1"/>
        <v>Bed-Paratill   Fold 8R-36 2x1</v>
      </c>
      <c r="H29" s="253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11"/>
    </row>
    <row r="30" spans="1:35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436</v>
      </c>
      <c r="E30" s="153" t="s">
        <v>462</v>
      </c>
      <c r="F30" s="153" t="s">
        <v>197</v>
      </c>
      <c r="G30" s="153" t="str">
        <f t="shared" si="1"/>
        <v>Bed-Paratill   Fold12R-36</v>
      </c>
      <c r="H30" s="253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11"/>
    </row>
    <row r="31" spans="1:35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436</v>
      </c>
      <c r="E31" s="153" t="s">
        <v>463</v>
      </c>
      <c r="F31" s="153" t="s">
        <v>48</v>
      </c>
      <c r="G31" s="153" t="str">
        <f t="shared" si="1"/>
        <v>Bed-Paratill   Rigid 4R-30</v>
      </c>
      <c r="H31" s="253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11"/>
    </row>
    <row r="32" spans="1:35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436</v>
      </c>
      <c r="E32" s="153" t="s">
        <v>463</v>
      </c>
      <c r="F32" s="153" t="s">
        <v>198</v>
      </c>
      <c r="G32" s="153" t="str">
        <f t="shared" si="1"/>
        <v>Bed-Paratill   Rigid 4R-36</v>
      </c>
      <c r="H32" s="253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11"/>
    </row>
    <row r="33" spans="1:33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436</v>
      </c>
      <c r="E33" s="153" t="s">
        <v>463</v>
      </c>
      <c r="F33" s="153" t="s">
        <v>53</v>
      </c>
      <c r="G33" s="153" t="str">
        <f t="shared" si="1"/>
        <v>Bed-Paratill   Rigid 6R-30</v>
      </c>
      <c r="H33" s="253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11"/>
    </row>
    <row r="34" spans="1:33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436</v>
      </c>
      <c r="E34" s="153" t="s">
        <v>463</v>
      </c>
      <c r="F34" s="153" t="s">
        <v>199</v>
      </c>
      <c r="G34" s="153" t="str">
        <f t="shared" si="1"/>
        <v>Bed-Paratill   Rigid 6R-36</v>
      </c>
      <c r="H34" s="253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11"/>
    </row>
    <row r="35" spans="1:33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436</v>
      </c>
      <c r="E35" s="153" t="s">
        <v>463</v>
      </c>
      <c r="F35" s="153" t="s">
        <v>25</v>
      </c>
      <c r="G35" s="153" t="str">
        <f t="shared" si="1"/>
        <v>Bed-Paratill   Rigid 8R-30</v>
      </c>
      <c r="H35" s="253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11"/>
    </row>
    <row r="36" spans="1:33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436</v>
      </c>
      <c r="E36" s="153" t="s">
        <v>463</v>
      </c>
      <c r="F36" s="153" t="s">
        <v>196</v>
      </c>
      <c r="G36" s="153" t="str">
        <f t="shared" si="1"/>
        <v>Bed-Paratill   Rigid 8R-36</v>
      </c>
      <c r="H36" s="253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11"/>
    </row>
    <row r="37" spans="1:33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436</v>
      </c>
      <c r="E37" s="153" t="s">
        <v>463</v>
      </c>
      <c r="F37" s="153" t="s">
        <v>24</v>
      </c>
      <c r="G37" s="153" t="str">
        <f t="shared" si="1"/>
        <v>Bed-Paratill   Rigid10R-30</v>
      </c>
      <c r="H37" s="253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11"/>
    </row>
    <row r="38" spans="1:33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436</v>
      </c>
      <c r="E38" s="153" t="s">
        <v>464</v>
      </c>
      <c r="F38" s="153" t="s">
        <v>0</v>
      </c>
      <c r="G38" s="153" t="str">
        <f t="shared" si="1"/>
        <v>Bed-Paratill  w/rol4R-30</v>
      </c>
      <c r="H38" s="253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11"/>
    </row>
    <row r="39" spans="1:33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436</v>
      </c>
      <c r="E39" s="153" t="s">
        <v>472</v>
      </c>
      <c r="F39" s="153" t="s">
        <v>73</v>
      </c>
      <c r="G39" s="153" t="str">
        <f t="shared" si="1"/>
        <v>Bed-Paratill  w/roll 4R-36</v>
      </c>
      <c r="H39" s="253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11"/>
    </row>
    <row r="40" spans="1:33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436</v>
      </c>
      <c r="E40" s="153" t="s">
        <v>472</v>
      </c>
      <c r="F40" s="153" t="s">
        <v>203</v>
      </c>
      <c r="G40" s="153" t="str">
        <f t="shared" si="1"/>
        <v>Bed-Paratill  w/roll 6R-36</v>
      </c>
      <c r="H40" s="253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11"/>
    </row>
    <row r="41" spans="1:33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436</v>
      </c>
      <c r="E41" s="153" t="s">
        <v>465</v>
      </c>
      <c r="F41" s="153" t="s">
        <v>196</v>
      </c>
      <c r="G41" s="153" t="str">
        <f t="shared" si="1"/>
        <v>Bed-Rip/Disk Fold. 8R-36</v>
      </c>
      <c r="H41" s="253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  <c r="AG41" s="211"/>
    </row>
    <row r="42" spans="1:33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436</v>
      </c>
      <c r="E42" s="153" t="s">
        <v>465</v>
      </c>
      <c r="F42" s="153" t="s">
        <v>6</v>
      </c>
      <c r="G42" s="153" t="str">
        <f t="shared" si="1"/>
        <v>Bed-Rip/Disk Fold.12R-30</v>
      </c>
      <c r="H42" s="253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  <c r="AG42" s="211"/>
    </row>
    <row r="43" spans="1:33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436</v>
      </c>
      <c r="E43" s="153" t="s">
        <v>465</v>
      </c>
      <c r="F43" s="153" t="s">
        <v>197</v>
      </c>
      <c r="G43" s="153" t="str">
        <f t="shared" si="1"/>
        <v>Bed-Rip/Disk Fold.12R-36</v>
      </c>
      <c r="H43" s="253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11"/>
    </row>
    <row r="44" spans="1:33">
      <c r="A44" s="233">
        <v>607</v>
      </c>
      <c r="B44" s="1" t="str">
        <f t="shared" si="0"/>
        <v>0.4, Bed-Rip/Disk Rigid 4R-30</v>
      </c>
      <c r="C44" s="157">
        <v>0.4</v>
      </c>
      <c r="D44" s="153" t="s">
        <v>436</v>
      </c>
      <c r="E44" s="153" t="s">
        <v>466</v>
      </c>
      <c r="F44" s="153" t="s">
        <v>48</v>
      </c>
      <c r="G44" s="153" t="str">
        <f t="shared" si="1"/>
        <v>Bed-Rip/Disk Rigid 4R-30</v>
      </c>
      <c r="H44" s="253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  <c r="AG44" s="211"/>
    </row>
    <row r="45" spans="1:33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436</v>
      </c>
      <c r="E45" s="153" t="s">
        <v>466</v>
      </c>
      <c r="F45" s="153" t="s">
        <v>198</v>
      </c>
      <c r="G45" s="153" t="str">
        <f t="shared" si="1"/>
        <v>Bed-Rip/Disk Rigid 4R-36</v>
      </c>
      <c r="H45" s="253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  <c r="AG45" s="211"/>
    </row>
    <row r="46" spans="1:33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436</v>
      </c>
      <c r="E46" s="153" t="s">
        <v>466</v>
      </c>
      <c r="F46" s="153" t="s">
        <v>25</v>
      </c>
      <c r="G46" s="153" t="str">
        <f t="shared" si="1"/>
        <v>Bed-Rip/Disk Rigid 8R-30</v>
      </c>
      <c r="H46" s="253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  <c r="AG46" s="211"/>
    </row>
    <row r="47" spans="1:33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436</v>
      </c>
      <c r="E47" s="153" t="s">
        <v>466</v>
      </c>
      <c r="F47" s="153" t="s">
        <v>199</v>
      </c>
      <c r="G47" s="153" t="str">
        <f t="shared" si="1"/>
        <v>Bed-Rip/Disk Rigid 6R-36</v>
      </c>
      <c r="H47" s="253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  <c r="AG47" s="211"/>
    </row>
    <row r="48" spans="1:33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436</v>
      </c>
      <c r="E48" s="153" t="s">
        <v>466</v>
      </c>
      <c r="F48" s="153" t="s">
        <v>196</v>
      </c>
      <c r="G48" s="153" t="str">
        <f t="shared" si="1"/>
        <v>Bed-Rip/Disk Rigid 8R-36</v>
      </c>
      <c r="H48" s="253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  <c r="AG48" s="211"/>
    </row>
    <row r="49" spans="1:35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436</v>
      </c>
      <c r="E49" s="153" t="s">
        <v>467</v>
      </c>
      <c r="F49" s="153" t="s">
        <v>47</v>
      </c>
      <c r="G49" s="153" t="str">
        <f t="shared" si="1"/>
        <v>Bed-Rip/Disk Rigid 6R-30</v>
      </c>
      <c r="H49" s="253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  <c r="AG49" s="211"/>
    </row>
    <row r="50" spans="1:35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436</v>
      </c>
      <c r="E50" s="153" t="s">
        <v>468</v>
      </c>
      <c r="F50" s="153" t="s">
        <v>46</v>
      </c>
      <c r="G50" s="153" t="str">
        <f t="shared" si="1"/>
        <v>Bed-Rip/Disk/Cond. 6-Row</v>
      </c>
      <c r="H50" s="253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11"/>
    </row>
    <row r="51" spans="1:35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436</v>
      </c>
      <c r="E51" s="153" t="s">
        <v>468</v>
      </c>
      <c r="F51" s="153" t="s">
        <v>45</v>
      </c>
      <c r="G51" s="153" t="str">
        <f t="shared" si="1"/>
        <v>Bed-Rip/Disk/Cond. 8-Row</v>
      </c>
      <c r="H51" s="253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11"/>
    </row>
    <row r="52" spans="1:35">
      <c r="A52" s="233">
        <v>510</v>
      </c>
      <c r="B52" s="1" t="str">
        <f t="shared" si="0"/>
        <v>0.48, Bed-Roll-Fold. 8R-36</v>
      </c>
      <c r="C52" s="157">
        <v>0.48</v>
      </c>
      <c r="D52" s="153" t="s">
        <v>436</v>
      </c>
      <c r="E52" s="153" t="s">
        <v>469</v>
      </c>
      <c r="F52" s="153" t="s">
        <v>196</v>
      </c>
      <c r="G52" s="153" t="str">
        <f t="shared" si="1"/>
        <v>Bed-Roll-Fold. 8R-36</v>
      </c>
      <c r="H52" s="250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11"/>
    </row>
    <row r="53" spans="1:35">
      <c r="A53" s="233">
        <v>512</v>
      </c>
      <c r="B53" s="1" t="str">
        <f t="shared" si="0"/>
        <v>0.49, Bed-Roll-Fold. 12R-30</v>
      </c>
      <c r="C53" s="157">
        <v>0.49</v>
      </c>
      <c r="D53" s="153" t="s">
        <v>436</v>
      </c>
      <c r="E53" s="153" t="s">
        <v>470</v>
      </c>
      <c r="F53" s="153" t="s">
        <v>6</v>
      </c>
      <c r="G53" s="153" t="str">
        <f t="shared" si="1"/>
        <v>Bed-Roll-Fold. 12R-30</v>
      </c>
      <c r="H53" s="250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11"/>
    </row>
    <row r="54" spans="1:35">
      <c r="A54" s="233">
        <v>513</v>
      </c>
      <c r="B54" s="1" t="str">
        <f t="shared" si="0"/>
        <v>0.5, Bed-Roll-Fold. 12R-36</v>
      </c>
      <c r="C54" s="157">
        <v>0.5</v>
      </c>
      <c r="D54" s="153" t="s">
        <v>436</v>
      </c>
      <c r="E54" s="153" t="s">
        <v>470</v>
      </c>
      <c r="F54" s="153" t="s">
        <v>197</v>
      </c>
      <c r="G54" s="153" t="str">
        <f t="shared" si="1"/>
        <v>Bed-Roll-Fold. 12R-36</v>
      </c>
      <c r="H54" s="250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211"/>
    </row>
    <row r="55" spans="1:35">
      <c r="A55" s="233">
        <v>514</v>
      </c>
      <c r="B55" s="1" t="str">
        <f t="shared" si="0"/>
        <v>0.51, Bed-Roll-Fold. 16R-30</v>
      </c>
      <c r="C55" s="157">
        <v>0.51</v>
      </c>
      <c r="D55" s="153" t="s">
        <v>436</v>
      </c>
      <c r="E55" s="153" t="s">
        <v>470</v>
      </c>
      <c r="F55" s="153" t="s">
        <v>59</v>
      </c>
      <c r="G55" s="153" t="str">
        <f t="shared" si="1"/>
        <v>Bed-Roll-Fold. 16R-30</v>
      </c>
      <c r="H55" s="250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11"/>
    </row>
    <row r="56" spans="1:35">
      <c r="A56" s="233">
        <v>511</v>
      </c>
      <c r="B56" s="1" t="str">
        <f t="shared" si="0"/>
        <v>0.52, Bed-Roll-Rigid  8R-36</v>
      </c>
      <c r="C56" s="157">
        <v>0.52</v>
      </c>
      <c r="D56" s="153" t="s">
        <v>436</v>
      </c>
      <c r="E56" s="153" t="s">
        <v>471</v>
      </c>
      <c r="F56" s="153" t="s">
        <v>196</v>
      </c>
      <c r="G56" s="153" t="str">
        <f t="shared" si="1"/>
        <v>Bed-Roll-Rigid  8R-36</v>
      </c>
      <c r="H56" s="250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11"/>
    </row>
    <row r="57" spans="1:35">
      <c r="A57" s="233">
        <v>418</v>
      </c>
      <c r="B57" s="1" t="str">
        <f t="shared" si="0"/>
        <v>0.53, Blade-Box  6'-7'</v>
      </c>
      <c r="C57" s="157">
        <v>0.53</v>
      </c>
      <c r="D57" s="153" t="s">
        <v>436</v>
      </c>
      <c r="E57" s="153" t="s">
        <v>251</v>
      </c>
      <c r="F57" s="153" t="s">
        <v>97</v>
      </c>
      <c r="G57" s="153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  <c r="AG57" s="211"/>
    </row>
    <row r="58" spans="1:35">
      <c r="A58" s="233">
        <v>473</v>
      </c>
      <c r="B58" s="1" t="str">
        <f t="shared" si="0"/>
        <v>0.54, Blade-Box  8'-10'</v>
      </c>
      <c r="C58" s="157">
        <v>0.54</v>
      </c>
      <c r="D58" s="153" t="s">
        <v>436</v>
      </c>
      <c r="E58" s="153" t="s">
        <v>251</v>
      </c>
      <c r="F58" s="153" t="s">
        <v>96</v>
      </c>
      <c r="G58" s="153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  <c r="AG58" s="211"/>
    </row>
    <row r="59" spans="1:35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436</v>
      </c>
      <c r="E59" s="153" t="s">
        <v>251</v>
      </c>
      <c r="F59" s="153" t="s">
        <v>95</v>
      </c>
      <c r="G59" s="153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211"/>
    </row>
    <row r="60" spans="1:35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436</v>
      </c>
      <c r="E60" s="153" t="s">
        <v>252</v>
      </c>
      <c r="F60" s="153" t="s">
        <v>97</v>
      </c>
      <c r="G60" s="153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  <c r="AG60" s="211"/>
    </row>
    <row r="61" spans="1:35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436</v>
      </c>
      <c r="E61" s="153" t="s">
        <v>252</v>
      </c>
      <c r="F61" s="153" t="s">
        <v>96</v>
      </c>
      <c r="G61" s="153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  <c r="AG61" s="211"/>
    </row>
    <row r="62" spans="1:35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436</v>
      </c>
      <c r="E62" s="153" t="s">
        <v>252</v>
      </c>
      <c r="F62" s="153" t="s">
        <v>95</v>
      </c>
      <c r="G62" s="153" t="str">
        <f t="shared" si="1"/>
        <v>Blade-Scraper 12'-16'</v>
      </c>
      <c r="H62" s="254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211"/>
    </row>
    <row r="63" spans="1:35">
      <c r="A63" s="233">
        <v>5</v>
      </c>
      <c r="B63" s="1" t="str">
        <f t="shared" si="0"/>
        <v>0.59, Chisel Plow-Folding 16'</v>
      </c>
      <c r="C63" s="157">
        <v>0.59</v>
      </c>
      <c r="D63" s="153" t="s">
        <v>436</v>
      </c>
      <c r="E63" s="158" t="s">
        <v>253</v>
      </c>
      <c r="F63" s="158" t="s">
        <v>83</v>
      </c>
      <c r="G63" s="153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11"/>
      <c r="AH63" s="13"/>
      <c r="AI63" s="13"/>
    </row>
    <row r="64" spans="1:35">
      <c r="A64" s="233">
        <v>408</v>
      </c>
      <c r="B64" s="1" t="str">
        <f t="shared" si="0"/>
        <v>0.6, Chisel Plow-Folding 24'</v>
      </c>
      <c r="C64" s="157">
        <v>0.6</v>
      </c>
      <c r="D64" s="153" t="s">
        <v>436</v>
      </c>
      <c r="E64" s="153" t="s">
        <v>253</v>
      </c>
      <c r="F64" s="153" t="s">
        <v>65</v>
      </c>
      <c r="G64" s="153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  <c r="AG64" s="211"/>
    </row>
    <row r="65" spans="1:33">
      <c r="A65" s="233">
        <v>7</v>
      </c>
      <c r="B65" s="1" t="str">
        <f t="shared" si="0"/>
        <v>0.61, Chisel Plow-Folding 32'</v>
      </c>
      <c r="C65" s="157">
        <v>0.61</v>
      </c>
      <c r="D65" s="153" t="s">
        <v>436</v>
      </c>
      <c r="E65" s="153" t="s">
        <v>253</v>
      </c>
      <c r="F65" s="153" t="s">
        <v>43</v>
      </c>
      <c r="G65" s="153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  <c r="AG65" s="211"/>
    </row>
    <row r="66" spans="1:33">
      <c r="A66" s="233">
        <v>230</v>
      </c>
      <c r="B66" s="1" t="str">
        <f t="shared" si="0"/>
        <v>0.62, Chisel Plow-Folding 42'</v>
      </c>
      <c r="C66" s="157">
        <v>0.62</v>
      </c>
      <c r="D66" s="153" t="s">
        <v>436</v>
      </c>
      <c r="E66" s="153" t="s">
        <v>253</v>
      </c>
      <c r="F66" s="153" t="s">
        <v>89</v>
      </c>
      <c r="G66" s="153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  <c r="AG66" s="211"/>
    </row>
    <row r="67" spans="1:33">
      <c r="A67" s="233">
        <v>651</v>
      </c>
      <c r="B67" s="1" t="str">
        <f t="shared" si="0"/>
        <v>0.63, Chisel Plow-Folding 50'</v>
      </c>
      <c r="C67" s="157">
        <v>0.63</v>
      </c>
      <c r="D67" s="153" t="s">
        <v>436</v>
      </c>
      <c r="E67" s="153" t="s">
        <v>253</v>
      </c>
      <c r="F67" s="153" t="s">
        <v>15</v>
      </c>
      <c r="G67" s="153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  <c r="AG67" s="211"/>
    </row>
    <row r="68" spans="1:33">
      <c r="A68" s="233">
        <v>702</v>
      </c>
      <c r="B68" s="1" t="str">
        <f t="shared" si="0"/>
        <v>0.64, Chisel Plow-Folding 61'</v>
      </c>
      <c r="C68" s="157">
        <v>0.64</v>
      </c>
      <c r="D68" s="153" t="s">
        <v>436</v>
      </c>
      <c r="E68" s="153" t="s">
        <v>253</v>
      </c>
      <c r="F68" s="153" t="s">
        <v>93</v>
      </c>
      <c r="G68" s="153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  <c r="AG68" s="211"/>
    </row>
    <row r="69" spans="1:33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436</v>
      </c>
      <c r="E69" s="153" t="s">
        <v>254</v>
      </c>
      <c r="F69" s="153" t="s">
        <v>66</v>
      </c>
      <c r="G69" s="153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  <c r="AG69" s="211"/>
    </row>
    <row r="70" spans="1:33">
      <c r="A70" s="233">
        <v>4</v>
      </c>
      <c r="B70" s="1" t="str">
        <f t="shared" si="15"/>
        <v>0.66, Chisel Plow-Rigid 15'</v>
      </c>
      <c r="C70" s="157">
        <v>0.66</v>
      </c>
      <c r="D70" s="153" t="s">
        <v>436</v>
      </c>
      <c r="E70" s="153" t="s">
        <v>254</v>
      </c>
      <c r="F70" s="153" t="s">
        <v>10</v>
      </c>
      <c r="G70" s="153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  <c r="AG70" s="211"/>
    </row>
    <row r="71" spans="1:33">
      <c r="A71" s="233">
        <v>701</v>
      </c>
      <c r="B71" s="1" t="str">
        <f t="shared" si="15"/>
        <v>0.67, Chisel Plow-Rigid 20'</v>
      </c>
      <c r="C71" s="157">
        <v>0.67</v>
      </c>
      <c r="D71" s="153" t="s">
        <v>436</v>
      </c>
      <c r="E71" s="153" t="s">
        <v>254</v>
      </c>
      <c r="F71" s="153" t="s">
        <v>8</v>
      </c>
      <c r="G71" s="153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  <c r="AG71" s="211"/>
    </row>
    <row r="72" spans="1:33">
      <c r="A72" s="233">
        <v>6</v>
      </c>
      <c r="B72" s="1" t="str">
        <f t="shared" si="15"/>
        <v>0.68, Chisel Plow-Rigid 24'</v>
      </c>
      <c r="C72" s="157">
        <v>0.68</v>
      </c>
      <c r="D72" s="153" t="s">
        <v>436</v>
      </c>
      <c r="E72" s="153" t="s">
        <v>254</v>
      </c>
      <c r="F72" s="153" t="s">
        <v>65</v>
      </c>
      <c r="G72" s="153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211"/>
    </row>
    <row r="73" spans="1:33">
      <c r="A73" s="233">
        <v>294</v>
      </c>
      <c r="B73" s="1" t="str">
        <f t="shared" si="15"/>
        <v>0.69, Chisel-Harrow 21 shank</v>
      </c>
      <c r="C73" s="157">
        <v>0.69</v>
      </c>
      <c r="D73" s="153" t="s">
        <v>436</v>
      </c>
      <c r="E73" s="153" t="s">
        <v>255</v>
      </c>
      <c r="F73" s="153" t="s">
        <v>92</v>
      </c>
      <c r="G73" s="15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11"/>
    </row>
    <row r="74" spans="1:33">
      <c r="A74" s="233">
        <v>293</v>
      </c>
      <c r="B74" s="1" t="str">
        <f t="shared" si="15"/>
        <v>0.7, Chisel-Harrow 27 shank</v>
      </c>
      <c r="C74" s="157">
        <v>0.7</v>
      </c>
      <c r="D74" s="153" t="s">
        <v>436</v>
      </c>
      <c r="E74" s="153" t="s">
        <v>255</v>
      </c>
      <c r="F74" s="153" t="s">
        <v>91</v>
      </c>
      <c r="G74" s="15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11"/>
    </row>
    <row r="75" spans="1:33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436</v>
      </c>
      <c r="E75" s="153" t="s">
        <v>256</v>
      </c>
      <c r="F75" s="153" t="s">
        <v>92</v>
      </c>
      <c r="G75" s="15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11"/>
    </row>
    <row r="76" spans="1:33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436</v>
      </c>
      <c r="E76" s="153" t="s">
        <v>256</v>
      </c>
      <c r="F76" s="153" t="s">
        <v>91</v>
      </c>
      <c r="G76" s="15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11"/>
    </row>
    <row r="77" spans="1:33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436</v>
      </c>
      <c r="E77" s="153" t="s">
        <v>475</v>
      </c>
      <c r="F77" s="153" t="s">
        <v>25</v>
      </c>
      <c r="G77" s="15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11"/>
    </row>
    <row r="78" spans="1:33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436</v>
      </c>
      <c r="E78" s="153" t="s">
        <v>477</v>
      </c>
      <c r="F78" s="153" t="s">
        <v>6</v>
      </c>
      <c r="G78" s="15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11"/>
    </row>
    <row r="79" spans="1:33">
      <c r="A79" s="233">
        <v>579</v>
      </c>
      <c r="B79" s="1" t="str">
        <f t="shared" si="15"/>
        <v>0.75, Cultivate  4R-30</v>
      </c>
      <c r="C79" s="157">
        <v>0.75</v>
      </c>
      <c r="D79" s="153" t="s">
        <v>436</v>
      </c>
      <c r="E79" s="153" t="s">
        <v>257</v>
      </c>
      <c r="F79" s="153" t="s">
        <v>48</v>
      </c>
      <c r="G79" s="153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  <c r="AG79" s="211"/>
    </row>
    <row r="80" spans="1:33">
      <c r="A80" s="233">
        <v>31</v>
      </c>
      <c r="B80" s="1" t="str">
        <f t="shared" si="15"/>
        <v>0.76, Cultivate  4R-36</v>
      </c>
      <c r="C80" s="157">
        <v>0.76</v>
      </c>
      <c r="D80" s="153" t="s">
        <v>436</v>
      </c>
      <c r="E80" s="153" t="s">
        <v>257</v>
      </c>
      <c r="F80" s="153" t="s">
        <v>198</v>
      </c>
      <c r="G80" s="153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  <c r="AG80" s="211"/>
    </row>
    <row r="81" spans="1:33">
      <c r="A81" s="233">
        <v>32</v>
      </c>
      <c r="B81" s="1" t="str">
        <f t="shared" si="15"/>
        <v>0.77, Cultivate  6R-30</v>
      </c>
      <c r="C81" s="157">
        <v>0.77</v>
      </c>
      <c r="D81" s="153" t="s">
        <v>436</v>
      </c>
      <c r="E81" s="153" t="s">
        <v>257</v>
      </c>
      <c r="F81" s="153" t="s">
        <v>53</v>
      </c>
      <c r="G81" s="153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  <c r="AG81" s="211"/>
    </row>
    <row r="82" spans="1:33">
      <c r="A82" s="233">
        <v>33</v>
      </c>
      <c r="B82" s="1" t="str">
        <f t="shared" si="15"/>
        <v>0.78, Cultivate  6R-36</v>
      </c>
      <c r="C82" s="157">
        <v>0.78</v>
      </c>
      <c r="D82" s="153" t="s">
        <v>436</v>
      </c>
      <c r="E82" s="153" t="s">
        <v>257</v>
      </c>
      <c r="F82" s="153" t="s">
        <v>199</v>
      </c>
      <c r="G82" s="153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  <c r="AG82" s="211"/>
    </row>
    <row r="83" spans="1:33">
      <c r="A83" s="233">
        <v>34</v>
      </c>
      <c r="B83" s="1" t="str">
        <f t="shared" si="15"/>
        <v>0.79, Cultivate  8R-30</v>
      </c>
      <c r="C83" s="157">
        <v>0.79</v>
      </c>
      <c r="D83" s="153" t="s">
        <v>436</v>
      </c>
      <c r="E83" s="153" t="s">
        <v>257</v>
      </c>
      <c r="F83" s="153" t="s">
        <v>25</v>
      </c>
      <c r="G83" s="153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  <c r="AG83" s="211"/>
    </row>
    <row r="84" spans="1:33">
      <c r="A84" s="233">
        <v>35</v>
      </c>
      <c r="B84" s="1" t="str">
        <f t="shared" si="15"/>
        <v>0.8, Cultivate  8R-36</v>
      </c>
      <c r="C84" s="157">
        <v>0.8</v>
      </c>
      <c r="D84" s="153" t="s">
        <v>436</v>
      </c>
      <c r="E84" s="153" t="s">
        <v>257</v>
      </c>
      <c r="F84" s="153" t="s">
        <v>196</v>
      </c>
      <c r="G84" s="153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  <c r="AG84" s="211"/>
    </row>
    <row r="85" spans="1:33">
      <c r="A85" s="233">
        <v>36</v>
      </c>
      <c r="B85" s="1" t="str">
        <f t="shared" si="15"/>
        <v>0.81, Cultivate 10R-30</v>
      </c>
      <c r="C85" s="157">
        <v>0.81</v>
      </c>
      <c r="D85" s="153" t="s">
        <v>436</v>
      </c>
      <c r="E85" s="153" t="s">
        <v>257</v>
      </c>
      <c r="F85" s="153" t="s">
        <v>24</v>
      </c>
      <c r="G85" s="15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11"/>
    </row>
    <row r="86" spans="1:33">
      <c r="A86" s="233">
        <v>508</v>
      </c>
      <c r="B86" s="1" t="str">
        <f t="shared" si="15"/>
        <v>0.82, Cultivate 12R-30</v>
      </c>
      <c r="C86" s="157">
        <v>0.82</v>
      </c>
      <c r="D86" s="153" t="s">
        <v>436</v>
      </c>
      <c r="E86" s="153" t="s">
        <v>257</v>
      </c>
      <c r="F86" s="153" t="s">
        <v>6</v>
      </c>
      <c r="G86" s="153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  <c r="AG86" s="211"/>
    </row>
    <row r="87" spans="1:33">
      <c r="A87" s="233">
        <v>235</v>
      </c>
      <c r="B87" s="1" t="str">
        <f t="shared" si="15"/>
        <v>0.83, Cultivate  8R-36 2x1</v>
      </c>
      <c r="C87" s="157">
        <v>0.83</v>
      </c>
      <c r="D87" s="153" t="s">
        <v>436</v>
      </c>
      <c r="E87" s="153" t="s">
        <v>257</v>
      </c>
      <c r="F87" s="153" t="s">
        <v>200</v>
      </c>
      <c r="G87" s="153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  <c r="AG87" s="211"/>
    </row>
    <row r="88" spans="1:33">
      <c r="A88" s="233">
        <v>236</v>
      </c>
      <c r="B88" s="1" t="str">
        <f t="shared" si="15"/>
        <v>0.84, Cultivate 12R-36</v>
      </c>
      <c r="C88" s="157">
        <v>0.84</v>
      </c>
      <c r="D88" s="153" t="s">
        <v>436</v>
      </c>
      <c r="E88" s="153" t="s">
        <v>257</v>
      </c>
      <c r="F88" s="153" t="s">
        <v>197</v>
      </c>
      <c r="G88" s="153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  <c r="AG88" s="211"/>
    </row>
    <row r="89" spans="1:33">
      <c r="A89" s="233">
        <v>580</v>
      </c>
      <c r="B89" s="1" t="str">
        <f t="shared" si="15"/>
        <v>0.85, Cultivate 16R-30</v>
      </c>
      <c r="C89" s="157">
        <v>0.85</v>
      </c>
      <c r="D89" s="153" t="s">
        <v>436</v>
      </c>
      <c r="E89" s="153" t="s">
        <v>257</v>
      </c>
      <c r="F89" s="153" t="s">
        <v>59</v>
      </c>
      <c r="G89" s="153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  <c r="AG89" s="211"/>
    </row>
    <row r="90" spans="1:33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436</v>
      </c>
      <c r="E90" s="153" t="s">
        <v>258</v>
      </c>
      <c r="F90" s="153" t="s">
        <v>48</v>
      </c>
      <c r="G90" s="153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  <c r="AG90" s="211"/>
    </row>
    <row r="91" spans="1:33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436</v>
      </c>
      <c r="E91" s="153" t="s">
        <v>258</v>
      </c>
      <c r="F91" s="153" t="s">
        <v>198</v>
      </c>
      <c r="G91" s="153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  <c r="AG91" s="211"/>
    </row>
    <row r="92" spans="1:33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436</v>
      </c>
      <c r="E92" s="153" t="s">
        <v>258</v>
      </c>
      <c r="F92" s="153" t="s">
        <v>53</v>
      </c>
      <c r="G92" s="153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  <c r="AG92" s="211"/>
    </row>
    <row r="93" spans="1:33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436</v>
      </c>
      <c r="E93" s="153" t="s">
        <v>258</v>
      </c>
      <c r="F93" s="153" t="s">
        <v>199</v>
      </c>
      <c r="G93" s="153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  <c r="AG93" s="211"/>
    </row>
    <row r="94" spans="1:33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436</v>
      </c>
      <c r="E94" s="153" t="s">
        <v>258</v>
      </c>
      <c r="F94" s="153" t="s">
        <v>25</v>
      </c>
      <c r="G94" s="153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  <c r="AG94" s="211"/>
    </row>
    <row r="95" spans="1:33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436</v>
      </c>
      <c r="E95" s="153" t="s">
        <v>258</v>
      </c>
      <c r="F95" s="153" t="s">
        <v>196</v>
      </c>
      <c r="G95" s="153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  <c r="AG95" s="211"/>
    </row>
    <row r="96" spans="1:33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436</v>
      </c>
      <c r="E96" s="153" t="s">
        <v>258</v>
      </c>
      <c r="F96" s="153" t="s">
        <v>24</v>
      </c>
      <c r="G96" s="153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11"/>
    </row>
    <row r="97" spans="1:33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436</v>
      </c>
      <c r="E97" s="153" t="s">
        <v>258</v>
      </c>
      <c r="F97" s="153" t="s">
        <v>6</v>
      </c>
      <c r="G97" s="153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  <c r="AG97" s="211"/>
    </row>
    <row r="98" spans="1:33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436</v>
      </c>
      <c r="E98" s="153" t="s">
        <v>258</v>
      </c>
      <c r="F98" s="153" t="s">
        <v>200</v>
      </c>
      <c r="G98" s="153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  <c r="AG98" s="211"/>
    </row>
    <row r="99" spans="1:33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436</v>
      </c>
      <c r="E99" s="153" t="s">
        <v>258</v>
      </c>
      <c r="F99" s="153" t="s">
        <v>197</v>
      </c>
      <c r="G99" s="153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  <c r="AG99" s="211"/>
    </row>
    <row r="100" spans="1:33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436</v>
      </c>
      <c r="E100" s="153" t="s">
        <v>258</v>
      </c>
      <c r="F100" s="153" t="s">
        <v>59</v>
      </c>
      <c r="G100" s="153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  <c r="AG100" s="211"/>
    </row>
    <row r="101" spans="1:33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436</v>
      </c>
      <c r="E101" s="153" t="s">
        <v>476</v>
      </c>
      <c r="F101" s="153" t="s">
        <v>25</v>
      </c>
      <c r="G101" s="15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11"/>
    </row>
    <row r="102" spans="1:33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436</v>
      </c>
      <c r="E102" s="153" t="s">
        <v>478</v>
      </c>
      <c r="F102" s="153" t="s">
        <v>6</v>
      </c>
      <c r="G102" s="15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11"/>
    </row>
    <row r="103" spans="1:33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436</v>
      </c>
      <c r="E103" s="153" t="s">
        <v>259</v>
      </c>
      <c r="F103" s="153" t="s">
        <v>12</v>
      </c>
      <c r="G103" s="153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  <c r="AG103" s="211"/>
    </row>
    <row r="104" spans="1:33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436</v>
      </c>
      <c r="E104" s="153" t="s">
        <v>259</v>
      </c>
      <c r="F104" s="153" t="s">
        <v>8</v>
      </c>
      <c r="G104" s="153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  <c r="AG104" s="211"/>
    </row>
    <row r="105" spans="1:33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436</v>
      </c>
      <c r="E105" s="153" t="s">
        <v>259</v>
      </c>
      <c r="F105" s="153" t="s">
        <v>65</v>
      </c>
      <c r="G105" s="153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  <c r="AG105" s="211"/>
    </row>
    <row r="106" spans="1:33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436</v>
      </c>
      <c r="E106" s="153" t="s">
        <v>259</v>
      </c>
      <c r="F106" s="153" t="s">
        <v>90</v>
      </c>
      <c r="G106" s="153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  <c r="AG106" s="211"/>
    </row>
    <row r="107" spans="1:33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436</v>
      </c>
      <c r="E107" s="153" t="s">
        <v>259</v>
      </c>
      <c r="F107" s="153" t="s">
        <v>43</v>
      </c>
      <c r="G107" s="153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  <c r="AG107" s="211"/>
    </row>
    <row r="108" spans="1:33">
      <c r="A108" s="233">
        <v>72</v>
      </c>
      <c r="B108" s="1" t="str">
        <f t="shared" si="15"/>
        <v>1.04, Disk Harrow 14'</v>
      </c>
      <c r="C108" s="157">
        <v>1.04</v>
      </c>
      <c r="D108" s="153" t="s">
        <v>436</v>
      </c>
      <c r="E108" s="153" t="s">
        <v>260</v>
      </c>
      <c r="F108" s="153" t="s">
        <v>12</v>
      </c>
      <c r="G108" s="153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  <c r="AG108" s="211"/>
    </row>
    <row r="109" spans="1:33">
      <c r="A109" s="233">
        <v>743</v>
      </c>
      <c r="B109" s="1" t="str">
        <f t="shared" si="15"/>
        <v>1.05, Disk Harrow 20'</v>
      </c>
      <c r="C109" s="157">
        <v>1.05</v>
      </c>
      <c r="D109" s="153" t="s">
        <v>436</v>
      </c>
      <c r="E109" s="153" t="s">
        <v>260</v>
      </c>
      <c r="F109" s="153" t="s">
        <v>8</v>
      </c>
      <c r="G109" s="153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  <c r="AG109" s="211"/>
    </row>
    <row r="110" spans="1:33">
      <c r="A110" s="233">
        <v>73</v>
      </c>
      <c r="B110" s="1" t="str">
        <f t="shared" si="15"/>
        <v>1.06, Disk Harrow 24'</v>
      </c>
      <c r="C110" s="157">
        <v>1.06</v>
      </c>
      <c r="D110" s="153" t="s">
        <v>436</v>
      </c>
      <c r="E110" s="153" t="s">
        <v>260</v>
      </c>
      <c r="F110" s="153" t="s">
        <v>65</v>
      </c>
      <c r="G110" s="153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  <c r="AG110" s="211"/>
    </row>
    <row r="111" spans="1:33">
      <c r="A111" s="233">
        <v>291</v>
      </c>
      <c r="B111" s="1" t="str">
        <f t="shared" si="15"/>
        <v>1.07, Disk Harrow 28'</v>
      </c>
      <c r="C111" s="157">
        <v>1.07</v>
      </c>
      <c r="D111" s="153" t="s">
        <v>436</v>
      </c>
      <c r="E111" s="153" t="s">
        <v>260</v>
      </c>
      <c r="F111" s="153" t="s">
        <v>90</v>
      </c>
      <c r="G111" s="153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  <c r="AG111" s="211"/>
    </row>
    <row r="112" spans="1:33">
      <c r="A112" s="233">
        <v>74</v>
      </c>
      <c r="B112" s="1" t="str">
        <f t="shared" si="15"/>
        <v>1.08, Disk Harrow 32'</v>
      </c>
      <c r="C112" s="157">
        <v>1.08</v>
      </c>
      <c r="D112" s="153" t="s">
        <v>436</v>
      </c>
      <c r="E112" s="153" t="s">
        <v>260</v>
      </c>
      <c r="F112" s="153" t="s">
        <v>43</v>
      </c>
      <c r="G112" s="153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  <c r="AG112" s="211"/>
    </row>
    <row r="113" spans="1:33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436</v>
      </c>
      <c r="E113" s="153" t="s">
        <v>260</v>
      </c>
      <c r="F113" s="153" t="s">
        <v>89</v>
      </c>
      <c r="G113" s="153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  <c r="AG113" s="211"/>
    </row>
    <row r="114" spans="1:33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436</v>
      </c>
      <c r="E114" s="153" t="s">
        <v>261</v>
      </c>
      <c r="F114" s="153" t="s">
        <v>12</v>
      </c>
      <c r="G114" s="153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  <c r="AG114" s="211"/>
    </row>
    <row r="115" spans="1:33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436</v>
      </c>
      <c r="E115" s="153" t="s">
        <v>262</v>
      </c>
      <c r="F115" s="153" t="s">
        <v>10</v>
      </c>
      <c r="G115" s="153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  <c r="AG115" s="211"/>
    </row>
    <row r="116" spans="1:33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436</v>
      </c>
      <c r="E116" s="153" t="s">
        <v>263</v>
      </c>
      <c r="F116" s="153" t="s">
        <v>63</v>
      </c>
      <c r="G116" s="153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  <c r="AG116" s="211"/>
    </row>
    <row r="117" spans="1:33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436</v>
      </c>
      <c r="E117" s="153" t="s">
        <v>264</v>
      </c>
      <c r="F117" s="153" t="s">
        <v>63</v>
      </c>
      <c r="G117" s="153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  <c r="AG117" s="211"/>
    </row>
    <row r="118" spans="1:33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436</v>
      </c>
      <c r="E118" s="153" t="s">
        <v>265</v>
      </c>
      <c r="F118" s="153" t="s">
        <v>198</v>
      </c>
      <c r="G118" s="153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211"/>
    </row>
    <row r="119" spans="1:33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436</v>
      </c>
      <c r="E119" s="153" t="s">
        <v>265</v>
      </c>
      <c r="F119" s="153" t="s">
        <v>53</v>
      </c>
      <c r="G119" s="153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  <c r="AG119" s="211"/>
    </row>
    <row r="120" spans="1:33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436</v>
      </c>
      <c r="E120" s="153" t="s">
        <v>265</v>
      </c>
      <c r="F120" s="153" t="s">
        <v>199</v>
      </c>
      <c r="G120" s="153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  <c r="AG120" s="211"/>
    </row>
    <row r="121" spans="1:33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436</v>
      </c>
      <c r="E121" s="153" t="s">
        <v>265</v>
      </c>
      <c r="F121" s="153" t="s">
        <v>25</v>
      </c>
      <c r="G121" s="153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  <c r="AG121" s="211"/>
    </row>
    <row r="122" spans="1:33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436</v>
      </c>
      <c r="E122" s="153" t="s">
        <v>265</v>
      </c>
      <c r="F122" s="153" t="s">
        <v>196</v>
      </c>
      <c r="G122" s="153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211"/>
    </row>
    <row r="123" spans="1:33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436</v>
      </c>
      <c r="E123" s="153" t="s">
        <v>265</v>
      </c>
      <c r="F123" s="153" t="s">
        <v>24</v>
      </c>
      <c r="G123" s="15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11"/>
    </row>
    <row r="124" spans="1:33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436</v>
      </c>
      <c r="E124" s="153" t="s">
        <v>265</v>
      </c>
      <c r="F124" s="153" t="s">
        <v>6</v>
      </c>
      <c r="G124" s="153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  <c r="AG124" s="211"/>
    </row>
    <row r="125" spans="1:33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436</v>
      </c>
      <c r="E125" s="153" t="s">
        <v>265</v>
      </c>
      <c r="F125" s="153" t="s">
        <v>201</v>
      </c>
      <c r="G125" s="15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11"/>
    </row>
    <row r="126" spans="1:33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436</v>
      </c>
      <c r="E126" s="153" t="s">
        <v>265</v>
      </c>
      <c r="F126" s="153" t="s">
        <v>200</v>
      </c>
      <c r="G126" s="153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  <c r="AG126" s="211"/>
    </row>
    <row r="127" spans="1:33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436</v>
      </c>
      <c r="E127" s="153" t="s">
        <v>265</v>
      </c>
      <c r="F127" s="153" t="s">
        <v>197</v>
      </c>
      <c r="G127" s="153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  <c r="AG127" s="211"/>
    </row>
    <row r="128" spans="1:33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436</v>
      </c>
      <c r="E128" s="153" t="s">
        <v>266</v>
      </c>
      <c r="F128" s="153" t="s">
        <v>89</v>
      </c>
      <c r="G128" s="153" t="str">
        <f t="shared" si="16"/>
        <v>Field Cult &amp; Inc 42'</v>
      </c>
      <c r="H128" s="253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  <c r="AG128" s="211"/>
    </row>
    <row r="129" spans="1:33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436</v>
      </c>
      <c r="E129" s="153" t="s">
        <v>266</v>
      </c>
      <c r="F129" s="153" t="s">
        <v>15</v>
      </c>
      <c r="G129" s="153" t="str">
        <f t="shared" si="16"/>
        <v>Field Cult &amp; Inc 50'</v>
      </c>
      <c r="H129" s="253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211"/>
    </row>
    <row r="130" spans="1:33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436</v>
      </c>
      <c r="E130" s="153" t="s">
        <v>267</v>
      </c>
      <c r="F130" s="153" t="s">
        <v>65</v>
      </c>
      <c r="G130" s="153" t="str">
        <f t="shared" si="16"/>
        <v>Field Cult &amp; Inc Fld 24'</v>
      </c>
      <c r="H130" s="253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  <c r="AG130" s="211"/>
    </row>
    <row r="131" spans="1:33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436</v>
      </c>
      <c r="E131" s="153" t="s">
        <v>267</v>
      </c>
      <c r="F131" s="153" t="s">
        <v>43</v>
      </c>
      <c r="G131" s="153" t="str">
        <f t="shared" si="16"/>
        <v>Field Cult &amp; Inc Fld 32'</v>
      </c>
      <c r="H131" s="253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  <c r="AG131" s="211"/>
    </row>
    <row r="132" spans="1:33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436</v>
      </c>
      <c r="E132" s="153" t="s">
        <v>268</v>
      </c>
      <c r="F132" s="153" t="s">
        <v>11</v>
      </c>
      <c r="G132" s="153" t="str">
        <f t="shared" si="16"/>
        <v>Field Cult &amp; Inc Rdg 12'</v>
      </c>
      <c r="H132" s="253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  <c r="AG132" s="211"/>
    </row>
    <row r="133" spans="1:33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436</v>
      </c>
      <c r="E133" s="153" t="s">
        <v>269</v>
      </c>
      <c r="F133" s="153" t="s">
        <v>65</v>
      </c>
      <c r="G133" s="153" t="str">
        <f t="shared" ref="G133:G196" si="31">CONCATENATE(E133,F133)</f>
        <v>Field Cultivate Fld 24'</v>
      </c>
      <c r="H133" s="253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  <c r="AG133" s="211"/>
    </row>
    <row r="134" spans="1:33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436</v>
      </c>
      <c r="E134" s="153" t="s">
        <v>269</v>
      </c>
      <c r="F134" s="153" t="s">
        <v>43</v>
      </c>
      <c r="G134" s="153" t="str">
        <f t="shared" si="31"/>
        <v>Field Cultivate Fld 32'</v>
      </c>
      <c r="H134" s="253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  <c r="AG134" s="211"/>
    </row>
    <row r="135" spans="1:33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436</v>
      </c>
      <c r="E135" s="153" t="s">
        <v>269</v>
      </c>
      <c r="F135" s="153" t="s">
        <v>89</v>
      </c>
      <c r="G135" s="153" t="str">
        <f t="shared" si="31"/>
        <v>Field Cultivate Fld 42'</v>
      </c>
      <c r="H135" s="253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  <c r="AG135" s="211"/>
    </row>
    <row r="136" spans="1:33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436</v>
      </c>
      <c r="E136" s="153" t="s">
        <v>269</v>
      </c>
      <c r="F136" s="153" t="s">
        <v>15</v>
      </c>
      <c r="G136" s="153" t="str">
        <f t="shared" si="31"/>
        <v>Field Cultivate Fld 50'</v>
      </c>
      <c r="H136" s="253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  <c r="AG136" s="211"/>
    </row>
    <row r="137" spans="1:33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436</v>
      </c>
      <c r="E137" s="153" t="s">
        <v>270</v>
      </c>
      <c r="F137" s="153" t="s">
        <v>11</v>
      </c>
      <c r="G137" s="153" t="str">
        <f t="shared" si="31"/>
        <v>Field Cultivate Rdg 12'</v>
      </c>
      <c r="H137" s="253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211"/>
    </row>
    <row r="138" spans="1:33">
      <c r="A138" s="233">
        <v>556</v>
      </c>
      <c r="B138" s="1" t="str">
        <f t="shared" si="30"/>
        <v>1.34, Grain Drill  8'</v>
      </c>
      <c r="C138" s="157">
        <v>1.34</v>
      </c>
      <c r="D138" s="153" t="s">
        <v>436</v>
      </c>
      <c r="E138" s="153" t="s">
        <v>271</v>
      </c>
      <c r="F138" s="153" t="s">
        <v>85</v>
      </c>
      <c r="G138" s="15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11"/>
    </row>
    <row r="139" spans="1:33">
      <c r="A139" s="233">
        <v>558</v>
      </c>
      <c r="B139" s="1" t="str">
        <f t="shared" si="30"/>
        <v>1.35, Grain Drill 10'</v>
      </c>
      <c r="C139" s="157">
        <v>1.35</v>
      </c>
      <c r="D139" s="153" t="s">
        <v>436</v>
      </c>
      <c r="E139" s="153" t="s">
        <v>271</v>
      </c>
      <c r="F139" s="153" t="s">
        <v>66</v>
      </c>
      <c r="G139" s="153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211"/>
    </row>
    <row r="140" spans="1:33">
      <c r="A140" s="233">
        <v>106</v>
      </c>
      <c r="B140" s="1" t="str">
        <f t="shared" si="30"/>
        <v>1.36, Grain Drill 12'</v>
      </c>
      <c r="C140" s="157">
        <v>1.36</v>
      </c>
      <c r="D140" s="153" t="s">
        <v>436</v>
      </c>
      <c r="E140" s="153" t="s">
        <v>271</v>
      </c>
      <c r="F140" s="153" t="s">
        <v>11</v>
      </c>
      <c r="G140" s="153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211"/>
    </row>
    <row r="141" spans="1:33">
      <c r="A141" s="233">
        <v>208</v>
      </c>
      <c r="B141" s="1" t="str">
        <f t="shared" si="30"/>
        <v>1.37, Grain Drill 15'</v>
      </c>
      <c r="C141" s="157">
        <v>1.37</v>
      </c>
      <c r="D141" s="153" t="s">
        <v>436</v>
      </c>
      <c r="E141" s="153" t="s">
        <v>271</v>
      </c>
      <c r="F141" s="153" t="s">
        <v>10</v>
      </c>
      <c r="G141" s="153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  <c r="AG141" s="211"/>
    </row>
    <row r="142" spans="1:33">
      <c r="A142" s="233">
        <v>107</v>
      </c>
      <c r="B142" s="1" t="str">
        <f t="shared" si="30"/>
        <v>1.38, Grain Drill 20'</v>
      </c>
      <c r="C142" s="157">
        <v>1.38</v>
      </c>
      <c r="D142" s="153" t="s">
        <v>436</v>
      </c>
      <c r="E142" s="153" t="s">
        <v>271</v>
      </c>
      <c r="F142" s="153" t="s">
        <v>8</v>
      </c>
      <c r="G142" s="153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211"/>
    </row>
    <row r="143" spans="1:33">
      <c r="A143" s="233">
        <v>209</v>
      </c>
      <c r="B143" s="1" t="str">
        <f t="shared" si="30"/>
        <v>1.39, Grain Drill 24'</v>
      </c>
      <c r="C143" s="157">
        <v>1.39</v>
      </c>
      <c r="D143" s="153" t="s">
        <v>436</v>
      </c>
      <c r="E143" s="153" t="s">
        <v>271</v>
      </c>
      <c r="F143" s="153" t="s">
        <v>65</v>
      </c>
      <c r="G143" s="153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211"/>
    </row>
    <row r="144" spans="1:33">
      <c r="A144" s="233">
        <v>108</v>
      </c>
      <c r="B144" s="1" t="str">
        <f t="shared" si="30"/>
        <v>1.4, Grain Drill 30'</v>
      </c>
      <c r="C144" s="157">
        <v>1.4</v>
      </c>
      <c r="D144" s="153" t="s">
        <v>436</v>
      </c>
      <c r="E144" s="153" t="s">
        <v>271</v>
      </c>
      <c r="F144" s="153" t="s">
        <v>44</v>
      </c>
      <c r="G144" s="153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211"/>
    </row>
    <row r="145" spans="1:33">
      <c r="A145" s="233">
        <v>560</v>
      </c>
      <c r="B145" s="1" t="str">
        <f t="shared" si="30"/>
        <v>1.41, Grain Drill 35'</v>
      </c>
      <c r="C145" s="157">
        <v>1.41</v>
      </c>
      <c r="D145" s="153" t="s">
        <v>436</v>
      </c>
      <c r="E145" s="153" t="s">
        <v>271</v>
      </c>
      <c r="F145" s="153" t="s">
        <v>84</v>
      </c>
      <c r="G145" s="153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211"/>
    </row>
    <row r="146" spans="1:33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436</v>
      </c>
      <c r="E146" s="153" t="s">
        <v>272</v>
      </c>
      <c r="F146" s="153" t="s">
        <v>85</v>
      </c>
      <c r="G146" s="15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11"/>
    </row>
    <row r="147" spans="1:33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436</v>
      </c>
      <c r="E147" s="153" t="s">
        <v>272</v>
      </c>
      <c r="F147" s="153" t="s">
        <v>66</v>
      </c>
      <c r="G147" s="153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211"/>
    </row>
    <row r="148" spans="1:33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436</v>
      </c>
      <c r="E148" s="153" t="s">
        <v>272</v>
      </c>
      <c r="F148" s="153" t="s">
        <v>11</v>
      </c>
      <c r="G148" s="153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  <c r="AG148" s="211"/>
    </row>
    <row r="149" spans="1:33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436</v>
      </c>
      <c r="E149" s="153" t="s">
        <v>272</v>
      </c>
      <c r="F149" s="153" t="s">
        <v>10</v>
      </c>
      <c r="G149" s="153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  <c r="AG149" s="211"/>
    </row>
    <row r="150" spans="1:33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436</v>
      </c>
      <c r="E150" s="153" t="s">
        <v>272</v>
      </c>
      <c r="F150" s="153" t="s">
        <v>8</v>
      </c>
      <c r="G150" s="153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  <c r="AG150" s="211"/>
    </row>
    <row r="151" spans="1:33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436</v>
      </c>
      <c r="E151" s="153" t="s">
        <v>272</v>
      </c>
      <c r="F151" s="153" t="s">
        <v>65</v>
      </c>
      <c r="G151" s="153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  <c r="AG151" s="211"/>
    </row>
    <row r="152" spans="1:33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436</v>
      </c>
      <c r="E152" s="153" t="s">
        <v>272</v>
      </c>
      <c r="F152" s="153" t="s">
        <v>44</v>
      </c>
      <c r="G152" s="153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  <c r="AG152" s="211"/>
    </row>
    <row r="153" spans="1:33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436</v>
      </c>
      <c r="E153" s="153" t="s">
        <v>272</v>
      </c>
      <c r="F153" s="153" t="s">
        <v>84</v>
      </c>
      <c r="G153" s="153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211"/>
    </row>
    <row r="154" spans="1:33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436</v>
      </c>
      <c r="E154" s="153" t="s">
        <v>273</v>
      </c>
      <c r="F154" s="153" t="s">
        <v>202</v>
      </c>
      <c r="G154" s="153" t="str">
        <f t="shared" si="31"/>
        <v>Grain Drill &amp; Pre T 8R-36</v>
      </c>
      <c r="H154" s="254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  <c r="AG154" s="211"/>
    </row>
    <row r="155" spans="1:33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436</v>
      </c>
      <c r="E155" s="153" t="s">
        <v>274</v>
      </c>
      <c r="F155" s="153" t="s">
        <v>39</v>
      </c>
      <c r="G155" s="153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11"/>
    </row>
    <row r="156" spans="1:33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436</v>
      </c>
      <c r="E156" s="153" t="s">
        <v>275</v>
      </c>
      <c r="F156" s="153" t="s">
        <v>83</v>
      </c>
      <c r="G156" s="15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11"/>
    </row>
    <row r="157" spans="1:33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436</v>
      </c>
      <c r="E157" s="153" t="s">
        <v>275</v>
      </c>
      <c r="F157" s="153" t="s">
        <v>65</v>
      </c>
      <c r="G157" s="153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  <c r="AG157" s="211"/>
    </row>
    <row r="158" spans="1:33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436</v>
      </c>
      <c r="E158" s="153" t="s">
        <v>275</v>
      </c>
      <c r="F158" s="153" t="s">
        <v>44</v>
      </c>
      <c r="G158" s="153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11"/>
    </row>
    <row r="159" spans="1:33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436</v>
      </c>
      <c r="E159" s="153" t="s">
        <v>275</v>
      </c>
      <c r="F159" s="153" t="s">
        <v>16</v>
      </c>
      <c r="G159" s="153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211"/>
    </row>
    <row r="160" spans="1:33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436</v>
      </c>
      <c r="E160" s="153" t="s">
        <v>275</v>
      </c>
      <c r="F160" s="153" t="s">
        <v>82</v>
      </c>
      <c r="G160" s="153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  <c r="AG160" s="211"/>
    </row>
    <row r="161" spans="1:33">
      <c r="A161" s="233">
        <v>185</v>
      </c>
      <c r="B161" s="1" t="str">
        <f t="shared" si="30"/>
        <v>1.57, Harrow - Rigid 13'</v>
      </c>
      <c r="C161" s="157">
        <v>1.57</v>
      </c>
      <c r="D161" s="153" t="s">
        <v>436</v>
      </c>
      <c r="E161" s="153" t="s">
        <v>276</v>
      </c>
      <c r="F161" s="153" t="s">
        <v>40</v>
      </c>
      <c r="G161" s="153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11"/>
    </row>
    <row r="162" spans="1:33">
      <c r="A162" s="233"/>
      <c r="B162" s="1" t="str">
        <f t="shared" si="30"/>
        <v>1.58, Heavy Disk 14'</v>
      </c>
      <c r="C162" s="157">
        <v>1.58</v>
      </c>
      <c r="D162" s="153" t="s">
        <v>436</v>
      </c>
      <c r="E162" s="153" t="s">
        <v>420</v>
      </c>
      <c r="F162" s="153" t="s">
        <v>12</v>
      </c>
      <c r="G162" s="153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211"/>
    </row>
    <row r="163" spans="1:33">
      <c r="A163" s="233"/>
      <c r="B163" s="1" t="str">
        <f t="shared" si="30"/>
        <v>1.59, Heavy Disk 21'</v>
      </c>
      <c r="C163" s="157">
        <v>1.59</v>
      </c>
      <c r="D163" s="153" t="s">
        <v>436</v>
      </c>
      <c r="E163" s="153" t="s">
        <v>420</v>
      </c>
      <c r="F163" s="153" t="s">
        <v>39</v>
      </c>
      <c r="G163" s="153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211"/>
    </row>
    <row r="164" spans="1:33">
      <c r="A164" s="233"/>
      <c r="B164" s="1" t="str">
        <f t="shared" si="30"/>
        <v>1.6, Heavy Disk 27'</v>
      </c>
      <c r="C164" s="157">
        <v>1.6</v>
      </c>
      <c r="D164" s="153" t="s">
        <v>436</v>
      </c>
      <c r="E164" s="153" t="s">
        <v>420</v>
      </c>
      <c r="F164" s="153" t="s">
        <v>17</v>
      </c>
      <c r="G164" s="153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211"/>
    </row>
    <row r="165" spans="1:33">
      <c r="A165" s="233">
        <v>113</v>
      </c>
      <c r="B165" s="1" t="str">
        <f t="shared" si="30"/>
        <v>1.61, Land Plane 50'x16'</v>
      </c>
      <c r="C165" s="157">
        <v>1.61</v>
      </c>
      <c r="D165" s="153" t="s">
        <v>436</v>
      </c>
      <c r="E165" s="153" t="s">
        <v>277</v>
      </c>
      <c r="F165" s="153" t="s">
        <v>76</v>
      </c>
      <c r="G165" s="153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  <c r="AG165" s="211"/>
    </row>
    <row r="166" spans="1:33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436</v>
      </c>
      <c r="E166" s="153" t="s">
        <v>278</v>
      </c>
      <c r="F166" s="153" t="s">
        <v>75</v>
      </c>
      <c r="G166" s="153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  <c r="AG166" s="211"/>
    </row>
    <row r="167" spans="1:33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436</v>
      </c>
      <c r="E167" s="153" t="s">
        <v>279</v>
      </c>
      <c r="F167" s="153" t="s">
        <v>74</v>
      </c>
      <c r="G167" s="153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211"/>
    </row>
    <row r="168" spans="1:33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436</v>
      </c>
      <c r="E168" s="153" t="s">
        <v>280</v>
      </c>
      <c r="F168" s="153" t="s">
        <v>74</v>
      </c>
      <c r="G168" s="153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  <c r="AG168" s="211"/>
    </row>
    <row r="169" spans="1:33">
      <c r="A169" s="233">
        <v>723</v>
      </c>
      <c r="B169" s="1" t="str">
        <f t="shared" si="30"/>
        <v>1.65, NT Grain Drill  6'</v>
      </c>
      <c r="C169" s="157">
        <v>1.65</v>
      </c>
      <c r="D169" s="153" t="s">
        <v>436</v>
      </c>
      <c r="E169" s="153" t="s">
        <v>281</v>
      </c>
      <c r="F169" s="153" t="s">
        <v>67</v>
      </c>
      <c r="G169" s="15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11"/>
    </row>
    <row r="170" spans="1:33">
      <c r="A170" s="233">
        <v>554</v>
      </c>
      <c r="B170" s="1" t="str">
        <f t="shared" si="30"/>
        <v>1.66, NT Grain Drill 10'</v>
      </c>
      <c r="C170" s="157">
        <v>1.66</v>
      </c>
      <c r="D170" s="153" t="s">
        <v>436</v>
      </c>
      <c r="E170" s="153" t="s">
        <v>281</v>
      </c>
      <c r="F170" s="153" t="s">
        <v>66</v>
      </c>
      <c r="G170" s="153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211"/>
    </row>
    <row r="171" spans="1:33">
      <c r="A171" s="233">
        <v>127</v>
      </c>
      <c r="B171" s="1" t="str">
        <f t="shared" si="30"/>
        <v>1.67, NT Grain Drill 12'</v>
      </c>
      <c r="C171" s="157">
        <v>1.67</v>
      </c>
      <c r="D171" s="153" t="s">
        <v>436</v>
      </c>
      <c r="E171" s="153" t="s">
        <v>281</v>
      </c>
      <c r="F171" s="153" t="s">
        <v>11</v>
      </c>
      <c r="G171" s="153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  <c r="AG171" s="211"/>
    </row>
    <row r="172" spans="1:33">
      <c r="A172" s="233">
        <v>328</v>
      </c>
      <c r="B172" s="1" t="str">
        <f t="shared" si="30"/>
        <v>1.68, NT Grain Drill 15'</v>
      </c>
      <c r="C172" s="157">
        <v>1.68</v>
      </c>
      <c r="D172" s="153" t="s">
        <v>436</v>
      </c>
      <c r="E172" s="153" t="s">
        <v>281</v>
      </c>
      <c r="F172" s="153" t="s">
        <v>10</v>
      </c>
      <c r="G172" s="153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  <c r="AG172" s="211"/>
    </row>
    <row r="173" spans="1:33">
      <c r="A173" s="233">
        <v>128</v>
      </c>
      <c r="B173" s="1" t="str">
        <f t="shared" si="30"/>
        <v>1.69, NT Grain Drill 20'</v>
      </c>
      <c r="C173" s="157">
        <v>1.69</v>
      </c>
      <c r="D173" s="153" t="s">
        <v>436</v>
      </c>
      <c r="E173" s="153" t="s">
        <v>281</v>
      </c>
      <c r="F173" s="153" t="s">
        <v>8</v>
      </c>
      <c r="G173" s="153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  <c r="AG173" s="211"/>
    </row>
    <row r="174" spans="1:33">
      <c r="A174" s="233">
        <v>329</v>
      </c>
      <c r="B174" s="1" t="str">
        <f t="shared" si="30"/>
        <v>1.7, NT Grain Drill 24'</v>
      </c>
      <c r="C174" s="157">
        <v>1.7</v>
      </c>
      <c r="D174" s="153" t="s">
        <v>436</v>
      </c>
      <c r="E174" s="153" t="s">
        <v>281</v>
      </c>
      <c r="F174" s="153" t="s">
        <v>65</v>
      </c>
      <c r="G174" s="153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211"/>
    </row>
    <row r="175" spans="1:33">
      <c r="A175" s="233">
        <v>129</v>
      </c>
      <c r="B175" s="1" t="str">
        <f t="shared" si="30"/>
        <v>1.71, NT Grain Drill 30'</v>
      </c>
      <c r="C175" s="157">
        <v>1.71</v>
      </c>
      <c r="D175" s="153" t="s">
        <v>436</v>
      </c>
      <c r="E175" s="153" t="s">
        <v>281</v>
      </c>
      <c r="F175" s="153" t="s">
        <v>44</v>
      </c>
      <c r="G175" s="153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211"/>
    </row>
    <row r="176" spans="1:33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436</v>
      </c>
      <c r="E176" s="153" t="s">
        <v>282</v>
      </c>
      <c r="F176" s="153" t="s">
        <v>67</v>
      </c>
      <c r="G176" s="15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11"/>
    </row>
    <row r="177" spans="1:33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436</v>
      </c>
      <c r="E177" s="153" t="s">
        <v>282</v>
      </c>
      <c r="F177" s="153" t="s">
        <v>66</v>
      </c>
      <c r="G177" s="153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  <c r="AG177" s="211"/>
    </row>
    <row r="178" spans="1:33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436</v>
      </c>
      <c r="E178" s="153" t="s">
        <v>282</v>
      </c>
      <c r="F178" s="153" t="s">
        <v>11</v>
      </c>
      <c r="G178" s="153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  <c r="AG178" s="211"/>
    </row>
    <row r="179" spans="1:33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436</v>
      </c>
      <c r="E179" s="153" t="s">
        <v>282</v>
      </c>
      <c r="F179" s="153" t="s">
        <v>10</v>
      </c>
      <c r="G179" s="153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  <c r="AG179" s="211"/>
    </row>
    <row r="180" spans="1:33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436</v>
      </c>
      <c r="E180" s="153" t="s">
        <v>282</v>
      </c>
      <c r="F180" s="153" t="s">
        <v>8</v>
      </c>
      <c r="G180" s="153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  <c r="AG180" s="211"/>
    </row>
    <row r="181" spans="1:33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436</v>
      </c>
      <c r="E181" s="153" t="s">
        <v>282</v>
      </c>
      <c r="F181" s="153" t="s">
        <v>65</v>
      </c>
      <c r="G181" s="153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  <c r="AG181" s="211"/>
    </row>
    <row r="182" spans="1:33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436</v>
      </c>
      <c r="E182" s="153" t="s">
        <v>282</v>
      </c>
      <c r="F182" s="153" t="s">
        <v>44</v>
      </c>
      <c r="G182" s="153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  <c r="AG182" s="211"/>
    </row>
    <row r="183" spans="1:33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436</v>
      </c>
      <c r="E183" s="153" t="s">
        <v>283</v>
      </c>
      <c r="F183" s="153" t="s">
        <v>50</v>
      </c>
      <c r="G183" s="153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  <c r="AG183" s="211"/>
    </row>
    <row r="184" spans="1:33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436</v>
      </c>
      <c r="E184" s="153" t="s">
        <v>283</v>
      </c>
      <c r="F184" s="153" t="s">
        <v>196</v>
      </c>
      <c r="G184" s="153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  <c r="AG184" s="211"/>
    </row>
    <row r="185" spans="1:33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436</v>
      </c>
      <c r="E185" s="153" t="s">
        <v>283</v>
      </c>
      <c r="F185" s="153" t="s">
        <v>62</v>
      </c>
      <c r="G185" s="153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211"/>
    </row>
    <row r="186" spans="1:33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436</v>
      </c>
      <c r="E186" s="153" t="s">
        <v>283</v>
      </c>
      <c r="F186" s="153" t="s">
        <v>6</v>
      </c>
      <c r="G186" s="153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  <c r="AG186" s="211"/>
    </row>
    <row r="187" spans="1:33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436</v>
      </c>
      <c r="E187" s="153" t="s">
        <v>283</v>
      </c>
      <c r="F187" s="153" t="s">
        <v>61</v>
      </c>
      <c r="G187" s="153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11"/>
    </row>
    <row r="188" spans="1:33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436</v>
      </c>
      <c r="E188" s="153" t="s">
        <v>283</v>
      </c>
      <c r="F188" s="153" t="s">
        <v>200</v>
      </c>
      <c r="G188" s="153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  <c r="AG188" s="211"/>
    </row>
    <row r="189" spans="1:33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436</v>
      </c>
      <c r="E189" s="153" t="s">
        <v>283</v>
      </c>
      <c r="F189" s="153" t="s">
        <v>197</v>
      </c>
      <c r="G189" s="153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  <c r="AG189" s="211"/>
    </row>
    <row r="190" spans="1:33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436</v>
      </c>
      <c r="E190" s="153" t="s">
        <v>283</v>
      </c>
      <c r="F190" s="153" t="s">
        <v>60</v>
      </c>
      <c r="G190" s="153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  <c r="AG190" s="211"/>
    </row>
    <row r="191" spans="1:33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436</v>
      </c>
      <c r="E191" s="153" t="s">
        <v>283</v>
      </c>
      <c r="F191" s="153" t="s">
        <v>59</v>
      </c>
      <c r="G191" s="153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  <c r="AG191" s="211"/>
    </row>
    <row r="192" spans="1:33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436</v>
      </c>
      <c r="E192" s="153" t="s">
        <v>283</v>
      </c>
      <c r="F192" s="153" t="s">
        <v>58</v>
      </c>
      <c r="G192" s="153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211"/>
    </row>
    <row r="193" spans="1:33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436</v>
      </c>
      <c r="E193" s="153" t="s">
        <v>283</v>
      </c>
      <c r="F193" s="153" t="s">
        <v>57</v>
      </c>
      <c r="G193" s="153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211"/>
    </row>
    <row r="194" spans="1:33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436</v>
      </c>
      <c r="E194" s="153" t="s">
        <v>283</v>
      </c>
      <c r="F194" s="153" t="s">
        <v>56</v>
      </c>
      <c r="G194" s="153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  <c r="AG194" s="211"/>
    </row>
    <row r="195" spans="1:33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436</v>
      </c>
      <c r="E195" s="153" t="s">
        <v>283</v>
      </c>
      <c r="F195" s="153" t="s">
        <v>55</v>
      </c>
      <c r="G195" s="15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11"/>
    </row>
    <row r="196" spans="1:33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436</v>
      </c>
      <c r="E196" s="153" t="s">
        <v>284</v>
      </c>
      <c r="F196" s="153" t="s">
        <v>48</v>
      </c>
      <c r="G196" s="153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  <c r="AG196" s="211"/>
    </row>
    <row r="197" spans="1:33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436</v>
      </c>
      <c r="E197" s="153" t="s">
        <v>284</v>
      </c>
      <c r="F197" s="153" t="s">
        <v>198</v>
      </c>
      <c r="G197" s="153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  <c r="AG197" s="211"/>
    </row>
    <row r="198" spans="1:33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436</v>
      </c>
      <c r="E198" s="153" t="s">
        <v>284</v>
      </c>
      <c r="F198" s="153" t="s">
        <v>54</v>
      </c>
      <c r="G198" s="153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  <c r="AG198" s="211"/>
    </row>
    <row r="199" spans="1:33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436</v>
      </c>
      <c r="E199" s="153" t="s">
        <v>284</v>
      </c>
      <c r="F199" s="153" t="s">
        <v>53</v>
      </c>
      <c r="G199" s="153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  <c r="AG199" s="211"/>
    </row>
    <row r="200" spans="1:33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436</v>
      </c>
      <c r="E200" s="153" t="s">
        <v>284</v>
      </c>
      <c r="F200" s="153" t="s">
        <v>199</v>
      </c>
      <c r="G200" s="153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  <c r="AG200" s="211"/>
    </row>
    <row r="201" spans="1:33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436</v>
      </c>
      <c r="E201" s="153" t="s">
        <v>284</v>
      </c>
      <c r="F201" s="153" t="s">
        <v>52</v>
      </c>
      <c r="G201" s="153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  <c r="AG201" s="211"/>
    </row>
    <row r="202" spans="1:33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436</v>
      </c>
      <c r="E202" s="153" t="s">
        <v>284</v>
      </c>
      <c r="F202" s="153" t="s">
        <v>51</v>
      </c>
      <c r="G202" s="153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211"/>
    </row>
    <row r="203" spans="1:33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436</v>
      </c>
      <c r="E203" s="153" t="s">
        <v>284</v>
      </c>
      <c r="F203" s="153" t="s">
        <v>25</v>
      </c>
      <c r="G203" s="153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  <c r="AG203" s="211"/>
    </row>
    <row r="204" spans="1:33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436</v>
      </c>
      <c r="E204" s="153" t="s">
        <v>284</v>
      </c>
      <c r="F204" s="153" t="s">
        <v>50</v>
      </c>
      <c r="G204" s="153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  <c r="AG204" s="211"/>
    </row>
    <row r="205" spans="1:33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436</v>
      </c>
      <c r="E205" s="153" t="s">
        <v>284</v>
      </c>
      <c r="F205" s="153" t="s">
        <v>49</v>
      </c>
      <c r="G205" s="153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  <c r="AG205" s="211"/>
    </row>
    <row r="206" spans="1:33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436</v>
      </c>
      <c r="E206" s="153" t="s">
        <v>284</v>
      </c>
      <c r="F206" s="153" t="s">
        <v>196</v>
      </c>
      <c r="G206" s="153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  <c r="AG206" s="211"/>
    </row>
    <row r="207" spans="1:33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436</v>
      </c>
      <c r="E207" s="153" t="s">
        <v>284</v>
      </c>
      <c r="F207" s="153" t="s">
        <v>24</v>
      </c>
      <c r="G207" s="153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11"/>
    </row>
    <row r="208" spans="1:33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436</v>
      </c>
      <c r="E208" s="153" t="s">
        <v>284</v>
      </c>
      <c r="F208" s="153" t="s">
        <v>6</v>
      </c>
      <c r="G208" s="153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211"/>
    </row>
    <row r="209" spans="1:33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436</v>
      </c>
      <c r="E209" s="153" t="s">
        <v>285</v>
      </c>
      <c r="F209" s="153" t="s">
        <v>202</v>
      </c>
      <c r="G209" s="153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211"/>
    </row>
    <row r="210" spans="1:33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436</v>
      </c>
      <c r="E210" s="153" t="s">
        <v>285</v>
      </c>
      <c r="F210" s="153" t="s">
        <v>197</v>
      </c>
      <c r="G210" s="153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211"/>
    </row>
    <row r="211" spans="1:33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436</v>
      </c>
      <c r="E211" s="153" t="s">
        <v>286</v>
      </c>
      <c r="F211" s="153" t="s">
        <v>50</v>
      </c>
      <c r="G211" s="153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  <c r="AG211" s="211"/>
    </row>
    <row r="212" spans="1:33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436</v>
      </c>
      <c r="E212" s="153" t="s">
        <v>286</v>
      </c>
      <c r="F212" s="153" t="s">
        <v>196</v>
      </c>
      <c r="G212" s="153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  <c r="AG212" s="211"/>
    </row>
    <row r="213" spans="1:33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436</v>
      </c>
      <c r="E213" s="153" t="s">
        <v>286</v>
      </c>
      <c r="F213" s="153" t="s">
        <v>62</v>
      </c>
      <c r="G213" s="153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211"/>
    </row>
    <row r="214" spans="1:33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436</v>
      </c>
      <c r="E214" s="153" t="s">
        <v>286</v>
      </c>
      <c r="F214" s="153" t="s">
        <v>6</v>
      </c>
      <c r="G214" s="153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  <c r="AG214" s="211"/>
    </row>
    <row r="215" spans="1:33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436</v>
      </c>
      <c r="E215" s="153" t="s">
        <v>286</v>
      </c>
      <c r="F215" s="153" t="s">
        <v>61</v>
      </c>
      <c r="G215" s="153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11"/>
    </row>
    <row r="216" spans="1:33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436</v>
      </c>
      <c r="E216" s="153" t="s">
        <v>286</v>
      </c>
      <c r="F216" s="153" t="s">
        <v>200</v>
      </c>
      <c r="G216" s="153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  <c r="AG216" s="211"/>
    </row>
    <row r="217" spans="1:33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436</v>
      </c>
      <c r="E217" s="153" t="s">
        <v>286</v>
      </c>
      <c r="F217" s="153" t="s">
        <v>197</v>
      </c>
      <c r="G217" s="153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  <c r="AG217" s="211"/>
    </row>
    <row r="218" spans="1:33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436</v>
      </c>
      <c r="E218" s="153" t="s">
        <v>286</v>
      </c>
      <c r="F218" s="153" t="s">
        <v>60</v>
      </c>
      <c r="G218" s="153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211"/>
    </row>
    <row r="219" spans="1:33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436</v>
      </c>
      <c r="E219" s="153" t="s">
        <v>286</v>
      </c>
      <c r="F219" s="153" t="s">
        <v>59</v>
      </c>
      <c r="G219" s="153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  <c r="AG219" s="211"/>
    </row>
    <row r="220" spans="1:33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436</v>
      </c>
      <c r="E220" s="153" t="s">
        <v>286</v>
      </c>
      <c r="F220" s="153" t="s">
        <v>58</v>
      </c>
      <c r="G220" s="153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211"/>
    </row>
    <row r="221" spans="1:33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436</v>
      </c>
      <c r="E221" s="153" t="s">
        <v>286</v>
      </c>
      <c r="F221" s="153" t="s">
        <v>57</v>
      </c>
      <c r="G221" s="153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211"/>
    </row>
    <row r="222" spans="1:33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436</v>
      </c>
      <c r="E222" s="153" t="s">
        <v>286</v>
      </c>
      <c r="F222" s="153" t="s">
        <v>56</v>
      </c>
      <c r="G222" s="153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  <c r="AG222" s="211"/>
    </row>
    <row r="223" spans="1:33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436</v>
      </c>
      <c r="E223" s="153" t="s">
        <v>286</v>
      </c>
      <c r="F223" s="153" t="s">
        <v>55</v>
      </c>
      <c r="G223" s="15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11"/>
    </row>
    <row r="224" spans="1:33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436</v>
      </c>
      <c r="E224" s="153" t="s">
        <v>287</v>
      </c>
      <c r="F224" s="153" t="s">
        <v>48</v>
      </c>
      <c r="G224" s="153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  <c r="AG224" s="211"/>
    </row>
    <row r="225" spans="1:33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436</v>
      </c>
      <c r="E225" s="153" t="s">
        <v>287</v>
      </c>
      <c r="F225" s="153" t="s">
        <v>198</v>
      </c>
      <c r="G225" s="153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  <c r="AG225" s="211"/>
    </row>
    <row r="226" spans="1:33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436</v>
      </c>
      <c r="E226" s="153" t="s">
        <v>287</v>
      </c>
      <c r="F226" s="153" t="s">
        <v>54</v>
      </c>
      <c r="G226" s="153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211"/>
    </row>
    <row r="227" spans="1:33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436</v>
      </c>
      <c r="E227" s="153" t="s">
        <v>287</v>
      </c>
      <c r="F227" s="153" t="s">
        <v>53</v>
      </c>
      <c r="G227" s="153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  <c r="AG227" s="211"/>
    </row>
    <row r="228" spans="1:33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436</v>
      </c>
      <c r="E228" s="153" t="s">
        <v>287</v>
      </c>
      <c r="F228" s="153" t="s">
        <v>199</v>
      </c>
      <c r="G228" s="153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  <c r="AG228" s="211"/>
    </row>
    <row r="229" spans="1:33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436</v>
      </c>
      <c r="E229" s="153" t="s">
        <v>287</v>
      </c>
      <c r="F229" s="153" t="s">
        <v>52</v>
      </c>
      <c r="G229" s="153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  <c r="AG229" s="211"/>
    </row>
    <row r="230" spans="1:33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436</v>
      </c>
      <c r="E230" s="153" t="s">
        <v>287</v>
      </c>
      <c r="F230" s="153" t="s">
        <v>51</v>
      </c>
      <c r="G230" s="153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211"/>
    </row>
    <row r="231" spans="1:33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436</v>
      </c>
      <c r="E231" s="153" t="s">
        <v>287</v>
      </c>
      <c r="F231" s="153" t="s">
        <v>25</v>
      </c>
      <c r="G231" s="153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  <c r="AG231" s="211"/>
    </row>
    <row r="232" spans="1:33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436</v>
      </c>
      <c r="E232" s="153" t="s">
        <v>287</v>
      </c>
      <c r="F232" s="153" t="s">
        <v>50</v>
      </c>
      <c r="G232" s="153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  <c r="AG232" s="211"/>
    </row>
    <row r="233" spans="1:33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436</v>
      </c>
      <c r="E233" s="153" t="s">
        <v>287</v>
      </c>
      <c r="F233" s="153" t="s">
        <v>49</v>
      </c>
      <c r="G233" s="153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11"/>
    </row>
    <row r="234" spans="1:33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436</v>
      </c>
      <c r="E234" s="153" t="s">
        <v>287</v>
      </c>
      <c r="F234" s="153" t="s">
        <v>196</v>
      </c>
      <c r="G234" s="153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  <c r="AG234" s="211"/>
    </row>
    <row r="235" spans="1:33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436</v>
      </c>
      <c r="E235" s="153" t="s">
        <v>287</v>
      </c>
      <c r="F235" s="153" t="s">
        <v>24</v>
      </c>
      <c r="G235" s="153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11"/>
    </row>
    <row r="236" spans="1:33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436</v>
      </c>
      <c r="E236" s="153" t="s">
        <v>287</v>
      </c>
      <c r="F236" s="153" t="s">
        <v>6</v>
      </c>
      <c r="G236" s="153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211"/>
    </row>
    <row r="237" spans="1:33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436</v>
      </c>
      <c r="E237" s="153" t="s">
        <v>288</v>
      </c>
      <c r="F237" s="153" t="s">
        <v>202</v>
      </c>
      <c r="G237" s="153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  <c r="AG237" s="211"/>
    </row>
    <row r="238" spans="1:33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436</v>
      </c>
      <c r="E238" s="153" t="s">
        <v>288</v>
      </c>
      <c r="F238" s="153" t="s">
        <v>197</v>
      </c>
      <c r="G238" s="153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  <c r="AG238" s="211"/>
    </row>
    <row r="239" spans="1:33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436</v>
      </c>
      <c r="E239" s="153" t="s">
        <v>289</v>
      </c>
      <c r="F239" s="153" t="s">
        <v>73</v>
      </c>
      <c r="G239" s="15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211"/>
    </row>
    <row r="240" spans="1:33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436</v>
      </c>
      <c r="E240" s="153" t="s">
        <v>289</v>
      </c>
      <c r="F240" s="153" t="s">
        <v>203</v>
      </c>
      <c r="G240" s="15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211"/>
    </row>
    <row r="241" spans="1:33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436</v>
      </c>
      <c r="E241" s="153" t="s">
        <v>289</v>
      </c>
      <c r="F241" s="153" t="s">
        <v>202</v>
      </c>
      <c r="G241" s="15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211"/>
    </row>
    <row r="242" spans="1:33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436</v>
      </c>
      <c r="E242" s="153" t="s">
        <v>290</v>
      </c>
      <c r="F242" s="153" t="s">
        <v>197</v>
      </c>
      <c r="G242" s="153" t="str">
        <f t="shared" si="46"/>
        <v>Peanut Plant &amp; Pre Fold. 12R-36</v>
      </c>
      <c r="H242" s="253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211"/>
    </row>
    <row r="243" spans="1:33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436</v>
      </c>
      <c r="E243" s="153" t="s">
        <v>291</v>
      </c>
      <c r="F243" s="153" t="s">
        <v>25</v>
      </c>
      <c r="G243" s="153" t="str">
        <f t="shared" si="46"/>
        <v>Peanut Plant &amp; Pre Rigid  8R-30</v>
      </c>
      <c r="H243" s="253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211"/>
    </row>
    <row r="244" spans="1:33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436</v>
      </c>
      <c r="E244" s="153" t="s">
        <v>291</v>
      </c>
      <c r="F244" s="153" t="s">
        <v>196</v>
      </c>
      <c r="G244" s="153" t="str">
        <f t="shared" si="46"/>
        <v>Peanut Plant &amp; Pre Rigid  8R-36</v>
      </c>
      <c r="H244" s="253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211"/>
    </row>
    <row r="245" spans="1:33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436</v>
      </c>
      <c r="E245" s="153" t="s">
        <v>292</v>
      </c>
      <c r="F245" s="153" t="s">
        <v>64</v>
      </c>
      <c r="G245" s="153" t="str">
        <f t="shared" si="46"/>
        <v>Pipe Spool 160 ac 1/4m roll</v>
      </c>
      <c r="H245" s="254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  <c r="AG245" s="211"/>
    </row>
    <row r="246" spans="1:33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436</v>
      </c>
      <c r="E246" s="153" t="s">
        <v>293</v>
      </c>
      <c r="F246" s="153" t="s">
        <v>44</v>
      </c>
      <c r="G246" s="153" t="str">
        <f t="shared" si="46"/>
        <v>Pipe Trailer 1m/160a 30'</v>
      </c>
      <c r="H246" s="254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  <c r="AG246" s="211"/>
    </row>
    <row r="247" spans="1:33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436</v>
      </c>
      <c r="E247" s="153" t="s">
        <v>294</v>
      </c>
      <c r="F247" s="153" t="s">
        <v>50</v>
      </c>
      <c r="G247" s="153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  <c r="AG247" s="211"/>
    </row>
    <row r="248" spans="1:33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436</v>
      </c>
      <c r="E248" s="153" t="s">
        <v>294</v>
      </c>
      <c r="F248" s="153" t="s">
        <v>196</v>
      </c>
      <c r="G248" s="153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  <c r="AG248" s="211"/>
    </row>
    <row r="249" spans="1:33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436</v>
      </c>
      <c r="E249" s="153" t="s">
        <v>294</v>
      </c>
      <c r="F249" s="153" t="s">
        <v>62</v>
      </c>
      <c r="G249" s="153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211"/>
    </row>
    <row r="250" spans="1:33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436</v>
      </c>
      <c r="E250" s="153" t="s">
        <v>294</v>
      </c>
      <c r="F250" s="153" t="s">
        <v>6</v>
      </c>
      <c r="G250" s="153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  <c r="AG250" s="211"/>
    </row>
    <row r="251" spans="1:33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436</v>
      </c>
      <c r="E251" s="153" t="s">
        <v>294</v>
      </c>
      <c r="F251" s="153" t="s">
        <v>61</v>
      </c>
      <c r="G251" s="153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11"/>
    </row>
    <row r="252" spans="1:33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436</v>
      </c>
      <c r="E252" s="153" t="s">
        <v>294</v>
      </c>
      <c r="F252" s="153" t="s">
        <v>200</v>
      </c>
      <c r="G252" s="153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  <c r="AG252" s="211"/>
    </row>
    <row r="253" spans="1:33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436</v>
      </c>
      <c r="E253" s="153" t="s">
        <v>294</v>
      </c>
      <c r="F253" s="153" t="s">
        <v>197</v>
      </c>
      <c r="G253" s="153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  <c r="AG253" s="211"/>
    </row>
    <row r="254" spans="1:33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436</v>
      </c>
      <c r="E254" s="153" t="s">
        <v>294</v>
      </c>
      <c r="F254" s="153" t="s">
        <v>60</v>
      </c>
      <c r="G254" s="153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211"/>
    </row>
    <row r="255" spans="1:33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436</v>
      </c>
      <c r="E255" s="153" t="s">
        <v>294</v>
      </c>
      <c r="F255" s="153" t="s">
        <v>59</v>
      </c>
      <c r="G255" s="153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  <c r="AG255" s="211"/>
    </row>
    <row r="256" spans="1:33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436</v>
      </c>
      <c r="E256" s="153" t="s">
        <v>294</v>
      </c>
      <c r="F256" s="153" t="s">
        <v>58</v>
      </c>
      <c r="G256" s="153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211"/>
    </row>
    <row r="257" spans="1:33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436</v>
      </c>
      <c r="E257" s="153" t="s">
        <v>294</v>
      </c>
      <c r="F257" s="153" t="s">
        <v>57</v>
      </c>
      <c r="G257" s="153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211"/>
    </row>
    <row r="258" spans="1:33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436</v>
      </c>
      <c r="E258" s="153" t="s">
        <v>294</v>
      </c>
      <c r="F258" s="153" t="s">
        <v>56</v>
      </c>
      <c r="G258" s="153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211"/>
    </row>
    <row r="259" spans="1:33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436</v>
      </c>
      <c r="E259" s="153" t="s">
        <v>294</v>
      </c>
      <c r="F259" s="153" t="s">
        <v>55</v>
      </c>
      <c r="G259" s="15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11"/>
    </row>
    <row r="260" spans="1:33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436</v>
      </c>
      <c r="E260" s="153" t="s">
        <v>295</v>
      </c>
      <c r="F260" s="153" t="s">
        <v>48</v>
      </c>
      <c r="G260" s="153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  <c r="AG260" s="211"/>
    </row>
    <row r="261" spans="1:33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436</v>
      </c>
      <c r="E261" s="153" t="s">
        <v>295</v>
      </c>
      <c r="F261" s="153" t="s">
        <v>198</v>
      </c>
      <c r="G261" s="153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  <c r="AG261" s="211"/>
    </row>
    <row r="262" spans="1:33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436</v>
      </c>
      <c r="E262" s="153" t="s">
        <v>295</v>
      </c>
      <c r="F262" s="153" t="s">
        <v>54</v>
      </c>
      <c r="G262" s="153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211"/>
    </row>
    <row r="263" spans="1:33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436</v>
      </c>
      <c r="E263" s="153" t="s">
        <v>295</v>
      </c>
      <c r="F263" s="153" t="s">
        <v>53</v>
      </c>
      <c r="G263" s="153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  <c r="AG263" s="211"/>
    </row>
    <row r="264" spans="1:33">
      <c r="A264" s="233">
        <v>147</v>
      </c>
      <c r="B264" s="1" t="str">
        <f t="shared" si="60"/>
        <v>2.6, Plant - Rigid  6R-36</v>
      </c>
      <c r="C264" s="157">
        <v>2.6</v>
      </c>
      <c r="D264" s="153" t="s">
        <v>436</v>
      </c>
      <c r="E264" s="153" t="s">
        <v>295</v>
      </c>
      <c r="F264" s="153" t="s">
        <v>199</v>
      </c>
      <c r="G264" s="153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  <c r="AG264" s="211"/>
    </row>
    <row r="265" spans="1:33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436</v>
      </c>
      <c r="E265" s="153" t="s">
        <v>295</v>
      </c>
      <c r="F265" s="153" t="s">
        <v>52</v>
      </c>
      <c r="G265" s="153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  <c r="AG265" s="211"/>
    </row>
    <row r="266" spans="1:33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436</v>
      </c>
      <c r="E266" s="153" t="s">
        <v>295</v>
      </c>
      <c r="F266" s="153" t="s">
        <v>25</v>
      </c>
      <c r="G266" s="153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  <c r="AG266" s="211"/>
    </row>
    <row r="267" spans="1:33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436</v>
      </c>
      <c r="E267" s="153" t="s">
        <v>295</v>
      </c>
      <c r="F267" s="153" t="s">
        <v>50</v>
      </c>
      <c r="G267" s="153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  <c r="AG267" s="211"/>
    </row>
    <row r="268" spans="1:33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436</v>
      </c>
      <c r="E268" s="153" t="s">
        <v>295</v>
      </c>
      <c r="F268" s="153" t="s">
        <v>51</v>
      </c>
      <c r="G268" s="153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211"/>
    </row>
    <row r="269" spans="1:33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436</v>
      </c>
      <c r="E269" s="153" t="s">
        <v>295</v>
      </c>
      <c r="F269" s="153" t="s">
        <v>49</v>
      </c>
      <c r="G269" s="153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11"/>
    </row>
    <row r="270" spans="1:33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436</v>
      </c>
      <c r="E270" s="153" t="s">
        <v>295</v>
      </c>
      <c r="F270" s="153" t="s">
        <v>196</v>
      </c>
      <c r="G270" s="153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  <c r="AG270" s="211"/>
    </row>
    <row r="271" spans="1:33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436</v>
      </c>
      <c r="E271" s="153" t="s">
        <v>295</v>
      </c>
      <c r="F271" s="153" t="s">
        <v>24</v>
      </c>
      <c r="G271" s="153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11"/>
    </row>
    <row r="272" spans="1:33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436</v>
      </c>
      <c r="E272" s="153" t="s">
        <v>295</v>
      </c>
      <c r="F272" s="153" t="s">
        <v>6</v>
      </c>
      <c r="G272" s="153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  <c r="AG272" s="211"/>
    </row>
    <row r="273" spans="1:33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436</v>
      </c>
      <c r="E273" s="153" t="s">
        <v>296</v>
      </c>
      <c r="F273" s="153" t="s">
        <v>202</v>
      </c>
      <c r="G273" s="153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  <c r="AG273" s="211"/>
    </row>
    <row r="274" spans="1:33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436</v>
      </c>
      <c r="E274" s="153" t="s">
        <v>296</v>
      </c>
      <c r="F274" s="153" t="s">
        <v>197</v>
      </c>
      <c r="G274" s="153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  <c r="AG274" s="211"/>
    </row>
    <row r="275" spans="1:33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436</v>
      </c>
      <c r="E275" s="153" t="s">
        <v>297</v>
      </c>
      <c r="F275" s="153" t="s">
        <v>50</v>
      </c>
      <c r="G275" s="153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  <c r="AG275" s="211"/>
    </row>
    <row r="276" spans="1:33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436</v>
      </c>
      <c r="E276" s="153" t="s">
        <v>297</v>
      </c>
      <c r="F276" s="153" t="s">
        <v>196</v>
      </c>
      <c r="G276" s="153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  <c r="AG276" s="211"/>
    </row>
    <row r="277" spans="1:33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436</v>
      </c>
      <c r="E277" s="153" t="s">
        <v>297</v>
      </c>
      <c r="F277" s="153" t="s">
        <v>62</v>
      </c>
      <c r="G277" s="153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211"/>
    </row>
    <row r="278" spans="1:33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436</v>
      </c>
      <c r="E278" s="153" t="s">
        <v>297</v>
      </c>
      <c r="F278" s="153" t="s">
        <v>6</v>
      </c>
      <c r="G278" s="153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  <c r="AG278" s="211"/>
    </row>
    <row r="279" spans="1:33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436</v>
      </c>
      <c r="E279" s="153" t="s">
        <v>297</v>
      </c>
      <c r="F279" s="153" t="s">
        <v>61</v>
      </c>
      <c r="G279" s="153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11"/>
    </row>
    <row r="280" spans="1:33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436</v>
      </c>
      <c r="E280" s="153" t="s">
        <v>297</v>
      </c>
      <c r="F280" s="153" t="s">
        <v>200</v>
      </c>
      <c r="G280" s="153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  <c r="AG280" s="211"/>
    </row>
    <row r="281" spans="1:33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436</v>
      </c>
      <c r="E281" s="153" t="s">
        <v>297</v>
      </c>
      <c r="F281" s="153" t="s">
        <v>197</v>
      </c>
      <c r="G281" s="153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  <c r="AG281" s="211"/>
    </row>
    <row r="282" spans="1:33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436</v>
      </c>
      <c r="E282" s="153" t="s">
        <v>297</v>
      </c>
      <c r="F282" s="153" t="s">
        <v>60</v>
      </c>
      <c r="G282" s="153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211"/>
    </row>
    <row r="283" spans="1:33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436</v>
      </c>
      <c r="E283" s="153" t="s">
        <v>297</v>
      </c>
      <c r="F283" s="153" t="s">
        <v>59</v>
      </c>
      <c r="G283" s="153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  <c r="AG283" s="211"/>
    </row>
    <row r="284" spans="1:33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436</v>
      </c>
      <c r="E284" s="153" t="s">
        <v>297</v>
      </c>
      <c r="F284" s="153" t="s">
        <v>58</v>
      </c>
      <c r="G284" s="153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211"/>
    </row>
    <row r="285" spans="1:33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436</v>
      </c>
      <c r="E285" s="153" t="s">
        <v>297</v>
      </c>
      <c r="F285" s="153" t="s">
        <v>57</v>
      </c>
      <c r="G285" s="153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  <c r="AG285" s="211"/>
    </row>
    <row r="286" spans="1:33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436</v>
      </c>
      <c r="E286" s="153" t="s">
        <v>297</v>
      </c>
      <c r="F286" s="153" t="s">
        <v>56</v>
      </c>
      <c r="G286" s="153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211"/>
    </row>
    <row r="287" spans="1:33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436</v>
      </c>
      <c r="E287" s="153" t="s">
        <v>297</v>
      </c>
      <c r="F287" s="153" t="s">
        <v>55</v>
      </c>
      <c r="G287" s="15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11"/>
    </row>
    <row r="288" spans="1:33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436</v>
      </c>
      <c r="E288" s="153" t="s">
        <v>298</v>
      </c>
      <c r="F288" s="153" t="s">
        <v>48</v>
      </c>
      <c r="G288" s="153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211"/>
    </row>
    <row r="289" spans="1:33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436</v>
      </c>
      <c r="E289" s="153" t="s">
        <v>298</v>
      </c>
      <c r="F289" s="153" t="s">
        <v>198</v>
      </c>
      <c r="G289" s="153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  <c r="AG289" s="211"/>
    </row>
    <row r="290" spans="1:33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436</v>
      </c>
      <c r="E290" s="153" t="s">
        <v>298</v>
      </c>
      <c r="F290" s="153" t="s">
        <v>54</v>
      </c>
      <c r="G290" s="153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211"/>
    </row>
    <row r="291" spans="1:33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436</v>
      </c>
      <c r="E291" s="153" t="s">
        <v>298</v>
      </c>
      <c r="F291" s="153" t="s">
        <v>53</v>
      </c>
      <c r="G291" s="153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  <c r="AG291" s="211"/>
    </row>
    <row r="292" spans="1:33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436</v>
      </c>
      <c r="E292" s="153" t="s">
        <v>298</v>
      </c>
      <c r="F292" s="153" t="s">
        <v>199</v>
      </c>
      <c r="G292" s="153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  <c r="AG292" s="211"/>
    </row>
    <row r="293" spans="1:33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436</v>
      </c>
      <c r="E293" s="153" t="s">
        <v>298</v>
      </c>
      <c r="F293" s="153" t="s">
        <v>52</v>
      </c>
      <c r="G293" s="153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  <c r="AG293" s="211"/>
    </row>
    <row r="294" spans="1:33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436</v>
      </c>
      <c r="E294" s="153" t="s">
        <v>298</v>
      </c>
      <c r="F294" s="153" t="s">
        <v>51</v>
      </c>
      <c r="G294" s="153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211"/>
    </row>
    <row r="295" spans="1:33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436</v>
      </c>
      <c r="E295" s="153" t="s">
        <v>298</v>
      </c>
      <c r="F295" s="153" t="s">
        <v>25</v>
      </c>
      <c r="G295" s="153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  <c r="AG295" s="211"/>
    </row>
    <row r="296" spans="1:33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436</v>
      </c>
      <c r="E296" s="153" t="s">
        <v>298</v>
      </c>
      <c r="F296" s="153" t="s">
        <v>50</v>
      </c>
      <c r="G296" s="153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  <c r="AG296" s="211"/>
    </row>
    <row r="297" spans="1:33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436</v>
      </c>
      <c r="E297" s="153" t="s">
        <v>298</v>
      </c>
      <c r="F297" s="153" t="s">
        <v>49</v>
      </c>
      <c r="G297" s="153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211"/>
    </row>
    <row r="298" spans="1:33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436</v>
      </c>
      <c r="E298" s="153" t="s">
        <v>298</v>
      </c>
      <c r="F298" s="153" t="s">
        <v>196</v>
      </c>
      <c r="G298" s="153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  <c r="AG298" s="211"/>
    </row>
    <row r="299" spans="1:33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436</v>
      </c>
      <c r="E299" s="153" t="s">
        <v>298</v>
      </c>
      <c r="F299" s="153" t="s">
        <v>24</v>
      </c>
      <c r="G299" s="153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11"/>
    </row>
    <row r="300" spans="1:33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436</v>
      </c>
      <c r="E300" s="153" t="s">
        <v>298</v>
      </c>
      <c r="F300" s="153" t="s">
        <v>6</v>
      </c>
      <c r="G300" s="153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211"/>
    </row>
    <row r="301" spans="1:33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436</v>
      </c>
      <c r="E301" s="153" t="s">
        <v>299</v>
      </c>
      <c r="F301" s="153" t="s">
        <v>202</v>
      </c>
      <c r="G301" s="153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  <c r="AG301" s="211"/>
    </row>
    <row r="302" spans="1:33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436</v>
      </c>
      <c r="E302" s="153" t="s">
        <v>299</v>
      </c>
      <c r="F302" s="153" t="s">
        <v>197</v>
      </c>
      <c r="G302" s="153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  <c r="AG302" s="211"/>
    </row>
    <row r="303" spans="1:33">
      <c r="A303" s="233"/>
      <c r="B303" s="1" t="str">
        <f t="shared" si="60"/>
        <v>2.99, Plow 4 Bottom Switch</v>
      </c>
      <c r="C303" s="157">
        <v>2.99</v>
      </c>
      <c r="D303" s="153" t="s">
        <v>436</v>
      </c>
      <c r="E303" s="153" t="s">
        <v>421</v>
      </c>
      <c r="F303" s="153" t="s">
        <v>422</v>
      </c>
      <c r="G303" s="15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211"/>
    </row>
    <row r="304" spans="1:33">
      <c r="A304" s="233"/>
      <c r="B304" s="1" t="str">
        <f t="shared" si="60"/>
        <v>3, Plow 5 Bottom Switch</v>
      </c>
      <c r="C304" s="157">
        <v>3</v>
      </c>
      <c r="D304" s="153" t="s">
        <v>436</v>
      </c>
      <c r="E304" s="153" t="s">
        <v>421</v>
      </c>
      <c r="F304" s="153" t="s">
        <v>423</v>
      </c>
      <c r="G304" s="15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211"/>
    </row>
    <row r="305" spans="1:33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436</v>
      </c>
      <c r="E305" s="153" t="s">
        <v>300</v>
      </c>
      <c r="F305" s="153" t="s">
        <v>11</v>
      </c>
      <c r="G305" s="153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211"/>
    </row>
    <row r="306" spans="1:33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436</v>
      </c>
      <c r="E306" s="153" t="s">
        <v>300</v>
      </c>
      <c r="F306" s="153" t="s">
        <v>8</v>
      </c>
      <c r="G306" s="153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  <c r="AG306" s="211"/>
    </row>
    <row r="307" spans="1:33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436</v>
      </c>
      <c r="E307" s="153" t="s">
        <v>300</v>
      </c>
      <c r="F307" s="153" t="s">
        <v>44</v>
      </c>
      <c r="G307" s="153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  <c r="AG307" s="211"/>
    </row>
    <row r="308" spans="1:33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436</v>
      </c>
      <c r="E308" s="153" t="s">
        <v>300</v>
      </c>
      <c r="F308" s="153" t="s">
        <v>41</v>
      </c>
      <c r="G308" s="153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  <c r="AG308" s="211"/>
    </row>
    <row r="309" spans="1:33">
      <c r="A309" s="233">
        <v>718</v>
      </c>
      <c r="B309" s="1" t="str">
        <f t="shared" si="60"/>
        <v>3.05, Roller/Stubble 20'</v>
      </c>
      <c r="C309" s="157">
        <v>3.05</v>
      </c>
      <c r="D309" s="153" t="s">
        <v>436</v>
      </c>
      <c r="E309" s="153" t="s">
        <v>301</v>
      </c>
      <c r="F309" s="153" t="s">
        <v>8</v>
      </c>
      <c r="G309" s="153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  <c r="AG309" s="211"/>
    </row>
    <row r="310" spans="1:33">
      <c r="A310" s="233">
        <v>719</v>
      </c>
      <c r="B310" s="1" t="str">
        <f t="shared" si="60"/>
        <v>3.06, Roller/Stubble 32'</v>
      </c>
      <c r="C310" s="157">
        <v>3.06</v>
      </c>
      <c r="D310" s="153" t="s">
        <v>436</v>
      </c>
      <c r="E310" s="153" t="s">
        <v>301</v>
      </c>
      <c r="F310" s="153" t="s">
        <v>43</v>
      </c>
      <c r="G310" s="153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  <c r="AG310" s="211"/>
    </row>
    <row r="311" spans="1:33">
      <c r="A311" s="233">
        <v>485</v>
      </c>
      <c r="B311" s="1" t="str">
        <f t="shared" si="60"/>
        <v>3.07, Rotary Cutter  7'</v>
      </c>
      <c r="C311" s="157">
        <v>3.07</v>
      </c>
      <c r="D311" s="153" t="s">
        <v>436</v>
      </c>
      <c r="E311" s="153" t="s">
        <v>302</v>
      </c>
      <c r="F311" s="153" t="s">
        <v>42</v>
      </c>
      <c r="G311" s="153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  <c r="AG311" s="211"/>
    </row>
    <row r="312" spans="1:33">
      <c r="A312" s="233">
        <v>199</v>
      </c>
      <c r="B312" s="1" t="str">
        <f t="shared" si="60"/>
        <v>3.08, Rotary Cutter 12'</v>
      </c>
      <c r="C312" s="157">
        <v>3.08</v>
      </c>
      <c r="D312" s="153" t="s">
        <v>436</v>
      </c>
      <c r="E312" s="153" t="s">
        <v>302</v>
      </c>
      <c r="F312" s="153" t="s">
        <v>11</v>
      </c>
      <c r="G312" s="153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  <c r="AG312" s="211"/>
    </row>
    <row r="313" spans="1:33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436</v>
      </c>
      <c r="E313" s="153" t="s">
        <v>303</v>
      </c>
      <c r="F313" s="153" t="s">
        <v>10</v>
      </c>
      <c r="G313" s="153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  <c r="AG313" s="211"/>
    </row>
    <row r="314" spans="1:33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436</v>
      </c>
      <c r="E314" s="153" t="s">
        <v>303</v>
      </c>
      <c r="F314" s="153" t="s">
        <v>8</v>
      </c>
      <c r="G314" s="153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  <c r="AG314" s="211"/>
    </row>
    <row r="315" spans="1:33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436</v>
      </c>
      <c r="E315" s="153" t="s">
        <v>304</v>
      </c>
      <c r="F315" s="153" t="s">
        <v>38</v>
      </c>
      <c r="G315" s="153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  <c r="AG315" s="211"/>
    </row>
    <row r="316" spans="1:33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436</v>
      </c>
      <c r="E316" s="153" t="s">
        <v>304</v>
      </c>
      <c r="F316" s="153" t="s">
        <v>41</v>
      </c>
      <c r="G316" s="153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211"/>
    </row>
    <row r="317" spans="1:33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436</v>
      </c>
      <c r="E317" s="153" t="s">
        <v>305</v>
      </c>
      <c r="F317" s="153" t="s">
        <v>40</v>
      </c>
      <c r="G317" s="153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  <c r="AG317" s="211"/>
    </row>
    <row r="318" spans="1:33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436</v>
      </c>
      <c r="E318" s="153" t="s">
        <v>305</v>
      </c>
      <c r="F318" s="153" t="s">
        <v>39</v>
      </c>
      <c r="G318" s="153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  <c r="AG318" s="211"/>
    </row>
    <row r="319" spans="1:33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436</v>
      </c>
      <c r="E319" s="153" t="s">
        <v>305</v>
      </c>
      <c r="F319" s="153" t="s">
        <v>38</v>
      </c>
      <c r="G319" s="153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  <c r="AG319" s="211"/>
    </row>
    <row r="320" spans="1:33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436</v>
      </c>
      <c r="E320" s="153" t="s">
        <v>306</v>
      </c>
      <c r="F320" s="153" t="s">
        <v>38</v>
      </c>
      <c r="G320" s="153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  <c r="AG320" s="211"/>
    </row>
    <row r="321" spans="1:33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436</v>
      </c>
      <c r="E321" s="153" t="s">
        <v>306</v>
      </c>
      <c r="F321" s="153" t="s">
        <v>41</v>
      </c>
      <c r="G321" s="153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  <c r="AG321" s="211"/>
    </row>
    <row r="322" spans="1:33">
      <c r="A322" s="233">
        <v>177</v>
      </c>
      <c r="B322" s="1" t="str">
        <f t="shared" si="60"/>
        <v>3.18, Row Cond Rigid 13'</v>
      </c>
      <c r="C322" s="157">
        <v>3.18</v>
      </c>
      <c r="D322" s="153" t="s">
        <v>436</v>
      </c>
      <c r="E322" s="153" t="s">
        <v>307</v>
      </c>
      <c r="F322" s="153" t="s">
        <v>40</v>
      </c>
      <c r="G322" s="153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211"/>
    </row>
    <row r="323" spans="1:33">
      <c r="A323" s="233">
        <v>178</v>
      </c>
      <c r="B323" s="1" t="str">
        <f t="shared" si="60"/>
        <v>3.19, Row Cond Rigid 21'</v>
      </c>
      <c r="C323" s="157">
        <v>3.19</v>
      </c>
      <c r="D323" s="153" t="s">
        <v>436</v>
      </c>
      <c r="E323" s="153" t="s">
        <v>307</v>
      </c>
      <c r="F323" s="153" t="s">
        <v>39</v>
      </c>
      <c r="G323" s="153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211"/>
    </row>
    <row r="324" spans="1:33">
      <c r="A324" s="233">
        <v>179</v>
      </c>
      <c r="B324" s="1" t="str">
        <f t="shared" si="60"/>
        <v>3.2, Row Cond Rigid 26'</v>
      </c>
      <c r="C324" s="157">
        <v>3.2</v>
      </c>
      <c r="D324" s="153" t="s">
        <v>436</v>
      </c>
      <c r="E324" s="153" t="s">
        <v>307</v>
      </c>
      <c r="F324" s="153" t="s">
        <v>38</v>
      </c>
      <c r="G324" s="153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  <c r="AG324" s="211"/>
    </row>
    <row r="325" spans="1:33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436</v>
      </c>
      <c r="E325" s="153" t="s">
        <v>473</v>
      </c>
      <c r="F325" s="153" t="s">
        <v>38</v>
      </c>
      <c r="G325" s="153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  <c r="AG325" s="211"/>
    </row>
    <row r="326" spans="1:33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436</v>
      </c>
      <c r="E326" s="153" t="s">
        <v>473</v>
      </c>
      <c r="F326" s="153" t="s">
        <v>44</v>
      </c>
      <c r="G326" s="153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211"/>
    </row>
    <row r="327" spans="1:33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436</v>
      </c>
      <c r="E327" s="153" t="s">
        <v>473</v>
      </c>
      <c r="F327" s="153" t="s">
        <v>16</v>
      </c>
      <c r="G327" s="153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  <c r="AG327" s="211"/>
    </row>
    <row r="328" spans="1:33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436</v>
      </c>
      <c r="E328" s="153" t="s">
        <v>474</v>
      </c>
      <c r="F328" s="153" t="s">
        <v>39</v>
      </c>
      <c r="G328" s="153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211"/>
    </row>
    <row r="329" spans="1:33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436</v>
      </c>
      <c r="E329" s="153" t="s">
        <v>474</v>
      </c>
      <c r="F329" s="153" t="s">
        <v>38</v>
      </c>
      <c r="G329" s="153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  <c r="AG329" s="211"/>
    </row>
    <row r="330" spans="1:33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436</v>
      </c>
      <c r="E330" s="153" t="s">
        <v>308</v>
      </c>
      <c r="F330" s="153" t="s">
        <v>37</v>
      </c>
      <c r="G330" s="153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  <c r="AG330" s="211"/>
    </row>
    <row r="331" spans="1:33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436</v>
      </c>
      <c r="E331" s="153" t="s">
        <v>309</v>
      </c>
      <c r="F331" s="153" t="s">
        <v>36</v>
      </c>
      <c r="G331" s="15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11"/>
    </row>
    <row r="332" spans="1:33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436</v>
      </c>
      <c r="E332" s="153" t="s">
        <v>310</v>
      </c>
      <c r="F332" s="153" t="s">
        <v>35</v>
      </c>
      <c r="G332" s="153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11"/>
    </row>
    <row r="333" spans="1:33">
      <c r="A333" s="233">
        <v>733</v>
      </c>
      <c r="B333" s="1" t="str">
        <f t="shared" si="75"/>
        <v>3.29, Spray (ATV) 20'</v>
      </c>
      <c r="C333" s="157">
        <v>3.29</v>
      </c>
      <c r="D333" s="153" t="s">
        <v>436</v>
      </c>
      <c r="E333" s="153" t="s">
        <v>310</v>
      </c>
      <c r="F333" s="153" t="s">
        <v>8</v>
      </c>
      <c r="G333" s="153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  <c r="AG333" s="211"/>
    </row>
    <row r="334" spans="1:33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436</v>
      </c>
      <c r="E334" s="153" t="s">
        <v>311</v>
      </c>
      <c r="F334" s="153" t="s">
        <v>29</v>
      </c>
      <c r="G334" s="153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  <c r="AG334" s="211"/>
    </row>
    <row r="335" spans="1:33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436</v>
      </c>
      <c r="E335" s="153" t="s">
        <v>311</v>
      </c>
      <c r="F335" s="153" t="s">
        <v>26</v>
      </c>
      <c r="G335" s="153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  <c r="AG335" s="211"/>
    </row>
    <row r="336" spans="1:33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436</v>
      </c>
      <c r="E336" s="153" t="s">
        <v>311</v>
      </c>
      <c r="F336" s="153" t="s">
        <v>34</v>
      </c>
      <c r="G336" s="153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211"/>
    </row>
    <row r="337" spans="1:33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436</v>
      </c>
      <c r="E337" s="153" t="s">
        <v>311</v>
      </c>
      <c r="F337" s="153" t="s">
        <v>33</v>
      </c>
      <c r="G337" s="153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11"/>
    </row>
    <row r="338" spans="1:33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436</v>
      </c>
      <c r="E338" s="153" t="s">
        <v>311</v>
      </c>
      <c r="F338" s="153" t="s">
        <v>32</v>
      </c>
      <c r="G338" s="153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211"/>
    </row>
    <row r="339" spans="1:33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436</v>
      </c>
      <c r="E339" s="153" t="s">
        <v>312</v>
      </c>
      <c r="F339" s="153" t="s">
        <v>31</v>
      </c>
      <c r="G339" s="153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  <c r="AG339" s="211"/>
    </row>
    <row r="340" spans="1:33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436</v>
      </c>
      <c r="E340" s="153" t="s">
        <v>312</v>
      </c>
      <c r="F340" s="153" t="s">
        <v>30</v>
      </c>
      <c r="G340" s="153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  <c r="AG340" s="211"/>
    </row>
    <row r="341" spans="1:33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436</v>
      </c>
      <c r="E341" s="153" t="s">
        <v>312</v>
      </c>
      <c r="F341" s="153" t="s">
        <v>29</v>
      </c>
      <c r="G341" s="153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  <c r="AG341" s="211"/>
    </row>
    <row r="342" spans="1:33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436</v>
      </c>
      <c r="E342" s="153" t="s">
        <v>312</v>
      </c>
      <c r="F342" s="153" t="s">
        <v>28</v>
      </c>
      <c r="G342" s="153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  <c r="AG342" s="211"/>
    </row>
    <row r="343" spans="1:33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436</v>
      </c>
      <c r="E343" s="153" t="s">
        <v>312</v>
      </c>
      <c r="F343" s="153" t="s">
        <v>27</v>
      </c>
      <c r="G343" s="153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  <c r="AG343" s="211"/>
    </row>
    <row r="344" spans="1:33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436</v>
      </c>
      <c r="E344" s="153" t="s">
        <v>312</v>
      </c>
      <c r="F344" s="153" t="s">
        <v>26</v>
      </c>
      <c r="G344" s="153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  <c r="AG344" s="211"/>
    </row>
    <row r="345" spans="1:33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436</v>
      </c>
      <c r="E345" s="153" t="s">
        <v>313</v>
      </c>
      <c r="F345" s="153" t="s">
        <v>17</v>
      </c>
      <c r="G345" s="15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11"/>
    </row>
    <row r="346" spans="1:33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436</v>
      </c>
      <c r="E346" s="153" t="s">
        <v>313</v>
      </c>
      <c r="F346" s="153" t="s">
        <v>16</v>
      </c>
      <c r="G346" s="15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11"/>
    </row>
    <row r="347" spans="1:33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436</v>
      </c>
      <c r="E347" s="153" t="s">
        <v>314</v>
      </c>
      <c r="F347" s="153" t="s">
        <v>17</v>
      </c>
      <c r="G347" s="153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  <c r="AG347" s="211"/>
    </row>
    <row r="348" spans="1:33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436</v>
      </c>
      <c r="E348" s="153" t="s">
        <v>314</v>
      </c>
      <c r="F348" s="153" t="s">
        <v>16</v>
      </c>
      <c r="G348" s="153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  <c r="AG348" s="211"/>
    </row>
    <row r="349" spans="1:33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436</v>
      </c>
      <c r="E349" s="153" t="s">
        <v>314</v>
      </c>
      <c r="F349" s="153" t="s">
        <v>15</v>
      </c>
      <c r="G349" s="153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211"/>
    </row>
    <row r="350" spans="1:33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436</v>
      </c>
      <c r="E350" s="153" t="s">
        <v>314</v>
      </c>
      <c r="F350" s="153" t="s">
        <v>14</v>
      </c>
      <c r="G350" s="153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11"/>
    </row>
    <row r="351" spans="1:33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436</v>
      </c>
      <c r="E351" s="153" t="s">
        <v>314</v>
      </c>
      <c r="F351" s="153" t="s">
        <v>13</v>
      </c>
      <c r="G351" s="153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211"/>
    </row>
    <row r="352" spans="1:33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436</v>
      </c>
      <c r="E352" s="153" t="s">
        <v>315</v>
      </c>
      <c r="F352" s="153" t="s">
        <v>25</v>
      </c>
      <c r="G352" s="153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  <c r="AG352" s="211"/>
    </row>
    <row r="353" spans="1:33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436</v>
      </c>
      <c r="E353" s="153" t="s">
        <v>315</v>
      </c>
      <c r="F353" s="153" t="s">
        <v>196</v>
      </c>
      <c r="G353" s="153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  <c r="AG353" s="211"/>
    </row>
    <row r="354" spans="1:33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436</v>
      </c>
      <c r="E354" s="153" t="s">
        <v>315</v>
      </c>
      <c r="F354" s="153" t="s">
        <v>6</v>
      </c>
      <c r="G354" s="153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  <c r="AG354" s="211"/>
    </row>
    <row r="355" spans="1:33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436</v>
      </c>
      <c r="E355" s="153" t="s">
        <v>315</v>
      </c>
      <c r="F355" s="153" t="s">
        <v>197</v>
      </c>
      <c r="G355" s="15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11"/>
    </row>
    <row r="356" spans="1:33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436</v>
      </c>
      <c r="E356" s="153" t="s">
        <v>316</v>
      </c>
      <c r="F356" s="153" t="s">
        <v>25</v>
      </c>
      <c r="G356" s="153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211"/>
    </row>
    <row r="357" spans="1:33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436</v>
      </c>
      <c r="E357" s="153" t="s">
        <v>316</v>
      </c>
      <c r="F357" s="153" t="s">
        <v>196</v>
      </c>
      <c r="G357" s="153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211"/>
    </row>
    <row r="358" spans="1:33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436</v>
      </c>
      <c r="E358" s="153" t="s">
        <v>316</v>
      </c>
      <c r="F358" s="153" t="s">
        <v>24</v>
      </c>
      <c r="G358" s="15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11"/>
    </row>
    <row r="359" spans="1:33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436</v>
      </c>
      <c r="E359" s="153" t="s">
        <v>316</v>
      </c>
      <c r="F359" s="153" t="s">
        <v>23</v>
      </c>
      <c r="G359" s="153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  <c r="AG359" s="211"/>
    </row>
    <row r="360" spans="1:33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436</v>
      </c>
      <c r="E360" s="153" t="s">
        <v>316</v>
      </c>
      <c r="F360" s="153" t="s">
        <v>6</v>
      </c>
      <c r="G360" s="153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211"/>
    </row>
    <row r="361" spans="1:33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436</v>
      </c>
      <c r="E361" s="153" t="s">
        <v>316</v>
      </c>
      <c r="F361" s="153" t="s">
        <v>200</v>
      </c>
      <c r="G361" s="153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211"/>
    </row>
    <row r="362" spans="1:33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436</v>
      </c>
      <c r="E362" s="153" t="s">
        <v>316</v>
      </c>
      <c r="F362" s="153" t="s">
        <v>197</v>
      </c>
      <c r="G362" s="153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  <c r="AG362" s="211"/>
    </row>
    <row r="363" spans="1:33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436</v>
      </c>
      <c r="E363" s="153" t="s">
        <v>317</v>
      </c>
      <c r="F363" s="153" t="s">
        <v>15</v>
      </c>
      <c r="G363" s="153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211"/>
    </row>
    <row r="364" spans="1:33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436</v>
      </c>
      <c r="E364" s="153" t="s">
        <v>318</v>
      </c>
      <c r="F364" s="153" t="s">
        <v>22</v>
      </c>
      <c r="G364" s="15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11"/>
    </row>
    <row r="365" spans="1:33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436</v>
      </c>
      <c r="E365" s="153" t="s">
        <v>318</v>
      </c>
      <c r="F365" s="153" t="s">
        <v>21</v>
      </c>
      <c r="G365" s="153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211"/>
    </row>
    <row r="366" spans="1:33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436</v>
      </c>
      <c r="E366" s="153" t="s">
        <v>318</v>
      </c>
      <c r="F366" s="153" t="s">
        <v>20</v>
      </c>
      <c r="G366" s="153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211"/>
    </row>
    <row r="367" spans="1:33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436</v>
      </c>
      <c r="E367" s="153" t="s">
        <v>318</v>
      </c>
      <c r="F367" s="153" t="s">
        <v>19</v>
      </c>
      <c r="G367" s="15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11"/>
    </row>
    <row r="368" spans="1:33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436</v>
      </c>
      <c r="E368" s="153" t="s">
        <v>318</v>
      </c>
      <c r="F368" s="153" t="s">
        <v>18</v>
      </c>
      <c r="G368" s="15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11"/>
    </row>
    <row r="369" spans="1:33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436</v>
      </c>
      <c r="E369" s="153" t="s">
        <v>319</v>
      </c>
      <c r="F369" s="153" t="s">
        <v>8</v>
      </c>
      <c r="G369" s="15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11"/>
    </row>
    <row r="370" spans="1:33">
      <c r="A370" s="233">
        <v>194</v>
      </c>
      <c r="B370" s="1" t="str">
        <f t="shared" si="75"/>
        <v>3.66, Spray (Spot) 27'</v>
      </c>
      <c r="C370" s="157">
        <v>3.66</v>
      </c>
      <c r="D370" s="153" t="s">
        <v>436</v>
      </c>
      <c r="E370" s="153" t="s">
        <v>320</v>
      </c>
      <c r="F370" s="153" t="s">
        <v>17</v>
      </c>
      <c r="G370" s="153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  <c r="AG370" s="211"/>
    </row>
    <row r="371" spans="1:33">
      <c r="A371" s="233">
        <v>195</v>
      </c>
      <c r="B371" s="1" t="str">
        <f t="shared" si="75"/>
        <v>3.67, Spray (Spot) 40'</v>
      </c>
      <c r="C371" s="157">
        <v>3.67</v>
      </c>
      <c r="D371" s="153" t="s">
        <v>436</v>
      </c>
      <c r="E371" s="153" t="s">
        <v>320</v>
      </c>
      <c r="F371" s="153" t="s">
        <v>16</v>
      </c>
      <c r="G371" s="153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  <c r="AG371" s="211"/>
    </row>
    <row r="372" spans="1:33">
      <c r="A372" s="233">
        <v>358</v>
      </c>
      <c r="B372" s="1" t="str">
        <f t="shared" si="75"/>
        <v>3.68, Spray (Spot) 50'</v>
      </c>
      <c r="C372" s="157">
        <v>3.68</v>
      </c>
      <c r="D372" s="153" t="s">
        <v>436</v>
      </c>
      <c r="E372" s="153" t="s">
        <v>320</v>
      </c>
      <c r="F372" s="153" t="s">
        <v>15</v>
      </c>
      <c r="G372" s="153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211"/>
    </row>
    <row r="373" spans="1:33">
      <c r="A373" s="233">
        <v>359</v>
      </c>
      <c r="B373" s="1" t="str">
        <f t="shared" si="75"/>
        <v>3.69, Spray (Spot) 53'</v>
      </c>
      <c r="C373" s="157">
        <v>3.69</v>
      </c>
      <c r="D373" s="153" t="s">
        <v>436</v>
      </c>
      <c r="E373" s="153" t="s">
        <v>320</v>
      </c>
      <c r="F373" s="153" t="s">
        <v>14</v>
      </c>
      <c r="G373" s="153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11"/>
    </row>
    <row r="374" spans="1:33">
      <c r="A374" s="233">
        <v>196</v>
      </c>
      <c r="B374" s="1" t="str">
        <f t="shared" si="75"/>
        <v>3.7, Spray (Spot) 60'</v>
      </c>
      <c r="C374" s="157">
        <v>3.7</v>
      </c>
      <c r="D374" s="153" t="s">
        <v>436</v>
      </c>
      <c r="E374" s="153" t="s">
        <v>320</v>
      </c>
      <c r="F374" s="153" t="s">
        <v>13</v>
      </c>
      <c r="G374" s="153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211"/>
    </row>
    <row r="375" spans="1:33">
      <c r="A375" s="233"/>
      <c r="B375" s="1" t="str">
        <f t="shared" si="75"/>
        <v>3.71, ST Plant Rigid 6R-36</v>
      </c>
      <c r="C375" s="157">
        <v>3.71</v>
      </c>
      <c r="D375" s="153" t="s">
        <v>436</v>
      </c>
      <c r="E375" s="153" t="s">
        <v>417</v>
      </c>
      <c r="F375" s="153" t="s">
        <v>203</v>
      </c>
      <c r="G375" s="15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11"/>
    </row>
    <row r="376" spans="1:33">
      <c r="A376" s="233"/>
      <c r="B376" s="1" t="str">
        <f t="shared" si="75"/>
        <v>3.72, ST Plant Rigid 8R-36</v>
      </c>
      <c r="C376" s="157">
        <v>3.72</v>
      </c>
      <c r="D376" s="153" t="s">
        <v>436</v>
      </c>
      <c r="E376" s="153" t="s">
        <v>417</v>
      </c>
      <c r="F376" s="153" t="s">
        <v>202</v>
      </c>
      <c r="G376" s="15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11"/>
    </row>
    <row r="377" spans="1:33">
      <c r="A377" s="233">
        <v>693</v>
      </c>
      <c r="B377" s="1" t="str">
        <f t="shared" si="75"/>
        <v>3.73, Strip Till 12R-30</v>
      </c>
      <c r="C377" s="157">
        <v>3.73</v>
      </c>
      <c r="D377" s="153" t="s">
        <v>436</v>
      </c>
      <c r="E377" s="153" t="s">
        <v>321</v>
      </c>
      <c r="F377" s="153" t="s">
        <v>6</v>
      </c>
      <c r="G377" s="153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11"/>
    </row>
    <row r="378" spans="1:33">
      <c r="A378" s="233">
        <v>202</v>
      </c>
      <c r="B378" s="1" t="str">
        <f t="shared" si="75"/>
        <v>3.74, Subsoiler 3 shank</v>
      </c>
      <c r="C378" s="157">
        <v>3.74</v>
      </c>
      <c r="D378" s="153" t="s">
        <v>436</v>
      </c>
      <c r="E378" s="153" t="s">
        <v>322</v>
      </c>
      <c r="F378" s="153" t="s">
        <v>5</v>
      </c>
      <c r="G378" s="153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  <c r="AG378" s="211"/>
    </row>
    <row r="379" spans="1:33">
      <c r="A379" s="233">
        <v>217</v>
      </c>
      <c r="B379" s="1" t="str">
        <f t="shared" si="75"/>
        <v>3.75, Subsoiler 4 shank</v>
      </c>
      <c r="C379" s="157">
        <v>3.75</v>
      </c>
      <c r="D379" s="153" t="s">
        <v>436</v>
      </c>
      <c r="E379" s="153" t="s">
        <v>322</v>
      </c>
      <c r="F379" s="153" t="s">
        <v>3</v>
      </c>
      <c r="G379" s="153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  <c r="AG379" s="211"/>
    </row>
    <row r="380" spans="1:33">
      <c r="A380" s="233">
        <v>203</v>
      </c>
      <c r="B380" s="1" t="str">
        <f t="shared" si="75"/>
        <v>3.76, Subsoiler 5 shank</v>
      </c>
      <c r="C380" s="157">
        <v>3.76</v>
      </c>
      <c r="D380" s="153" t="s">
        <v>436</v>
      </c>
      <c r="E380" s="153" t="s">
        <v>322</v>
      </c>
      <c r="F380" s="153" t="s">
        <v>4</v>
      </c>
      <c r="G380" s="153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  <c r="AG380" s="211"/>
    </row>
    <row r="381" spans="1:33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436</v>
      </c>
      <c r="E381" s="153" t="s">
        <v>323</v>
      </c>
      <c r="F381" s="153" t="s">
        <v>3</v>
      </c>
      <c r="G381" s="15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11"/>
    </row>
    <row r="382" spans="1:33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436</v>
      </c>
      <c r="E382" s="153" t="s">
        <v>323</v>
      </c>
      <c r="F382" s="153" t="s">
        <v>2</v>
      </c>
      <c r="G382" s="153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  <c r="AG382" s="211"/>
    </row>
    <row r="383" spans="1:33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436</v>
      </c>
      <c r="E383" s="153" t="s">
        <v>323</v>
      </c>
      <c r="F383" s="153" t="s">
        <v>1</v>
      </c>
      <c r="G383" s="153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  <c r="AG383" s="211"/>
    </row>
    <row r="384" spans="1:33">
      <c r="D384" s="153"/>
    </row>
    <row r="385" spans="1:33">
      <c r="D385" s="153"/>
    </row>
    <row r="386" spans="1:33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436</v>
      </c>
      <c r="E386" s="153" t="s">
        <v>324</v>
      </c>
      <c r="F386" s="153" t="s">
        <v>224</v>
      </c>
      <c r="G386" s="153" t="str">
        <f t="shared" ref="G386:G417" si="91">CONCATENATE(E386,F386)</f>
        <v>Boll Buggy 4R-30 (250)</v>
      </c>
      <c r="H386" s="253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11"/>
    </row>
    <row r="387" spans="1:33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436</v>
      </c>
      <c r="E387" s="153" t="s">
        <v>324</v>
      </c>
      <c r="F387" s="153" t="s">
        <v>340</v>
      </c>
      <c r="G387" s="153" t="str">
        <f t="shared" si="91"/>
        <v>Boll Buggy 4R-30 (325)</v>
      </c>
      <c r="H387" s="253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11"/>
    </row>
    <row r="388" spans="1:33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436</v>
      </c>
      <c r="E388" s="153" t="s">
        <v>324</v>
      </c>
      <c r="F388" s="153" t="s">
        <v>225</v>
      </c>
      <c r="G388" s="153" t="str">
        <f t="shared" si="91"/>
        <v>Boll Buggy 4R-36 (255)</v>
      </c>
      <c r="H388" s="253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11"/>
    </row>
    <row r="389" spans="1:33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436</v>
      </c>
      <c r="E389" s="153" t="s">
        <v>324</v>
      </c>
      <c r="F389" s="153" t="s">
        <v>342</v>
      </c>
      <c r="G389" s="153" t="str">
        <f t="shared" si="91"/>
        <v>Boll Buggy 4R-36 (325)</v>
      </c>
      <c r="H389" s="253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11"/>
    </row>
    <row r="390" spans="1:33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436</v>
      </c>
      <c r="E390" s="153" t="s">
        <v>324</v>
      </c>
      <c r="F390" s="153" t="s">
        <v>341</v>
      </c>
      <c r="G390" s="153" t="str">
        <f t="shared" si="91"/>
        <v>Boll Buggy 5R-30 (255)</v>
      </c>
      <c r="H390" s="253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11"/>
    </row>
    <row r="391" spans="1:33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436</v>
      </c>
      <c r="E391" s="153" t="s">
        <v>324</v>
      </c>
      <c r="F391" s="153" t="s">
        <v>343</v>
      </c>
      <c r="G391" s="153" t="str">
        <f t="shared" si="91"/>
        <v>Boll Buggy 6R-30 (325)</v>
      </c>
      <c r="H391" s="253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11"/>
    </row>
    <row r="392" spans="1:33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436</v>
      </c>
      <c r="E392" s="153" t="s">
        <v>324</v>
      </c>
      <c r="F392" s="153" t="s">
        <v>227</v>
      </c>
      <c r="G392" s="153" t="str">
        <f t="shared" si="91"/>
        <v>Boll Buggy 5R-36 (250)</v>
      </c>
      <c r="H392" s="253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11"/>
    </row>
    <row r="393" spans="1:33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436</v>
      </c>
      <c r="E393" s="153" t="s">
        <v>324</v>
      </c>
      <c r="F393" s="153" t="s">
        <v>228</v>
      </c>
      <c r="G393" s="153" t="str">
        <f t="shared" si="91"/>
        <v>Boll Buggy 4R2x1 (350)</v>
      </c>
      <c r="H393" s="253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11"/>
    </row>
    <row r="394" spans="1:33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436</v>
      </c>
      <c r="E394" s="153" t="s">
        <v>324</v>
      </c>
      <c r="F394" s="153" t="s">
        <v>344</v>
      </c>
      <c r="G394" s="153" t="str">
        <f t="shared" si="91"/>
        <v>Boll Buggy 6R-36 (330)</v>
      </c>
      <c r="H394" s="253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11"/>
    </row>
    <row r="395" spans="1:33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436</v>
      </c>
      <c r="E395" s="153" t="s">
        <v>325</v>
      </c>
      <c r="F395" s="153" t="s">
        <v>73</v>
      </c>
      <c r="G395" s="153" t="str">
        <f t="shared" si="91"/>
        <v>Boll Buggy-Stripper 4R-36</v>
      </c>
      <c r="H395" s="253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11"/>
    </row>
    <row r="396" spans="1:33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436</v>
      </c>
      <c r="E396" s="153" t="s">
        <v>325</v>
      </c>
      <c r="F396" s="153" t="s">
        <v>73</v>
      </c>
      <c r="G396" s="153" t="str">
        <f t="shared" si="91"/>
        <v>Boll Buggy-Stripper 4R-36</v>
      </c>
      <c r="H396" s="253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11"/>
    </row>
    <row r="397" spans="1:33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436</v>
      </c>
      <c r="E397" s="153" t="s">
        <v>325</v>
      </c>
      <c r="F397" s="153" t="s">
        <v>72</v>
      </c>
      <c r="G397" s="153" t="str">
        <f t="shared" si="91"/>
        <v>Boll Buggy-Stripper 5R-30</v>
      </c>
      <c r="H397" s="253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11"/>
    </row>
    <row r="398" spans="1:33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436</v>
      </c>
      <c r="E398" s="153" t="s">
        <v>325</v>
      </c>
      <c r="F398" s="153" t="s">
        <v>71</v>
      </c>
      <c r="G398" s="153" t="str">
        <f t="shared" si="91"/>
        <v>Boll Buggy-Stripper 13' Bcast</v>
      </c>
      <c r="H398" s="253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11"/>
    </row>
    <row r="399" spans="1:33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436</v>
      </c>
      <c r="E399" s="153" t="s">
        <v>325</v>
      </c>
      <c r="F399" s="153" t="s">
        <v>70</v>
      </c>
      <c r="G399" s="153" t="str">
        <f t="shared" si="91"/>
        <v>Boll Buggy-Stripper 4R-30 2x1</v>
      </c>
      <c r="H399" s="253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11"/>
    </row>
    <row r="400" spans="1:33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436</v>
      </c>
      <c r="E400" s="153" t="s">
        <v>325</v>
      </c>
      <c r="F400" s="153" t="s">
        <v>47</v>
      </c>
      <c r="G400" s="153" t="str">
        <f t="shared" si="91"/>
        <v>Boll Buggy-Stripper 6R-30</v>
      </c>
      <c r="H400" s="253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11"/>
    </row>
    <row r="401" spans="1:33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436</v>
      </c>
      <c r="E401" s="153" t="s">
        <v>325</v>
      </c>
      <c r="F401" s="153" t="s">
        <v>204</v>
      </c>
      <c r="G401" s="153" t="str">
        <f t="shared" si="91"/>
        <v>Boll Buggy-Stripper 5R-36</v>
      </c>
      <c r="H401" s="253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11"/>
    </row>
    <row r="402" spans="1:33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436</v>
      </c>
      <c r="E402" s="153" t="s">
        <v>325</v>
      </c>
      <c r="F402" s="153" t="s">
        <v>69</v>
      </c>
      <c r="G402" s="153" t="str">
        <f t="shared" si="91"/>
        <v>Boll Buggy-Stripper 16' Bcast</v>
      </c>
      <c r="H402" s="253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11"/>
    </row>
    <row r="403" spans="1:33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436</v>
      </c>
      <c r="E403" s="153" t="s">
        <v>325</v>
      </c>
      <c r="F403" s="153" t="s">
        <v>205</v>
      </c>
      <c r="G403" s="153" t="str">
        <f t="shared" si="91"/>
        <v>Boll Buggy-Stripper 4R-36 2x1</v>
      </c>
      <c r="H403" s="253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11"/>
    </row>
    <row r="404" spans="1:33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436</v>
      </c>
      <c r="E404" s="153" t="s">
        <v>325</v>
      </c>
      <c r="F404" s="153" t="s">
        <v>203</v>
      </c>
      <c r="G404" s="153" t="str">
        <f t="shared" si="91"/>
        <v>Boll Buggy-Stripper 6R-36</v>
      </c>
      <c r="H404" s="253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11"/>
    </row>
    <row r="405" spans="1:33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436</v>
      </c>
      <c r="E405" s="153" t="s">
        <v>325</v>
      </c>
      <c r="F405" s="153" t="s">
        <v>68</v>
      </c>
      <c r="G405" s="153" t="str">
        <f t="shared" si="91"/>
        <v>Boll Buggy-Stripper 19' Bcast</v>
      </c>
      <c r="H405" s="253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11"/>
    </row>
    <row r="406" spans="1:33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436</v>
      </c>
      <c r="E406" s="153" t="s">
        <v>325</v>
      </c>
      <c r="F406" s="153" t="s">
        <v>94</v>
      </c>
      <c r="G406" s="153" t="str">
        <f t="shared" si="91"/>
        <v>Boll Buggy-Stripper 8R-30</v>
      </c>
      <c r="H406" s="253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11"/>
    </row>
    <row r="407" spans="1:33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436</v>
      </c>
      <c r="E407" s="153" t="s">
        <v>325</v>
      </c>
      <c r="F407" s="153" t="s">
        <v>202</v>
      </c>
      <c r="G407" s="153" t="str">
        <f t="shared" si="91"/>
        <v>Boll Buggy-Stripper 8R-36</v>
      </c>
      <c r="H407" s="253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11"/>
    </row>
    <row r="408" spans="1:33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436</v>
      </c>
      <c r="E408" s="153" t="s">
        <v>326</v>
      </c>
      <c r="F408" s="153" t="s">
        <v>88</v>
      </c>
      <c r="G408" s="153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211"/>
    </row>
    <row r="409" spans="1:33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436</v>
      </c>
      <c r="E409" s="153" t="s">
        <v>326</v>
      </c>
      <c r="F409" s="153" t="s">
        <v>87</v>
      </c>
      <c r="G409" s="153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211"/>
    </row>
    <row r="410" spans="1:33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436</v>
      </c>
      <c r="E410" s="153" t="s">
        <v>326</v>
      </c>
      <c r="F410" s="153" t="s">
        <v>86</v>
      </c>
      <c r="G410" s="153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  <c r="AG410" s="211"/>
    </row>
    <row r="411" spans="1:33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436</v>
      </c>
      <c r="E411" s="153" t="s">
        <v>327</v>
      </c>
      <c r="F411" s="153" t="s">
        <v>88</v>
      </c>
      <c r="G411" s="153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211"/>
    </row>
    <row r="412" spans="1:33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436</v>
      </c>
      <c r="E412" s="153" t="s">
        <v>327</v>
      </c>
      <c r="F412" s="153" t="s">
        <v>87</v>
      </c>
      <c r="G412" s="153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211"/>
    </row>
    <row r="413" spans="1:33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436</v>
      </c>
      <c r="E413" s="153" t="s">
        <v>327</v>
      </c>
      <c r="F413" s="153" t="s">
        <v>86</v>
      </c>
      <c r="G413" s="153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  <c r="AG413" s="211"/>
    </row>
    <row r="414" spans="1:33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436</v>
      </c>
      <c r="E414" s="153" t="s">
        <v>328</v>
      </c>
      <c r="F414" s="153" t="s">
        <v>88</v>
      </c>
      <c r="G414" s="153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211"/>
    </row>
    <row r="415" spans="1:33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436</v>
      </c>
      <c r="E415" s="153" t="s">
        <v>328</v>
      </c>
      <c r="F415" s="153" t="s">
        <v>87</v>
      </c>
      <c r="G415" s="153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211"/>
    </row>
    <row r="416" spans="1:33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436</v>
      </c>
      <c r="E416" s="153" t="s">
        <v>328</v>
      </c>
      <c r="F416" s="153" t="s">
        <v>86</v>
      </c>
      <c r="G416" s="153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  <c r="AG416" s="211"/>
    </row>
    <row r="417" spans="1:33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436</v>
      </c>
      <c r="E417" s="153" t="s">
        <v>329</v>
      </c>
      <c r="F417" s="153" t="s">
        <v>53</v>
      </c>
      <c r="G417" s="153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  <c r="AG417" s="211"/>
    </row>
    <row r="418" spans="1:33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436</v>
      </c>
      <c r="E418" s="153" t="s">
        <v>329</v>
      </c>
      <c r="F418" s="153" t="s">
        <v>199</v>
      </c>
      <c r="G418" s="153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  <c r="AG418" s="211"/>
    </row>
    <row r="419" spans="1:33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436</v>
      </c>
      <c r="E419" s="153" t="s">
        <v>329</v>
      </c>
      <c r="F419" s="153" t="s">
        <v>25</v>
      </c>
      <c r="G419" s="153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  <c r="AG419" s="211"/>
    </row>
    <row r="420" spans="1:33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436</v>
      </c>
      <c r="E420" s="153" t="s">
        <v>329</v>
      </c>
      <c r="F420" s="153" t="s">
        <v>50</v>
      </c>
      <c r="G420" s="153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  <c r="AG420" s="211"/>
    </row>
    <row r="421" spans="1:33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436</v>
      </c>
      <c r="E421" s="153" t="s">
        <v>329</v>
      </c>
      <c r="F421" s="153" t="s">
        <v>196</v>
      </c>
      <c r="G421" s="153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  <c r="AG421" s="211"/>
    </row>
    <row r="422" spans="1:33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436</v>
      </c>
      <c r="E422" s="153" t="s">
        <v>329</v>
      </c>
      <c r="F422" s="153" t="s">
        <v>6</v>
      </c>
      <c r="G422" s="153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  <c r="AG422" s="211"/>
    </row>
    <row r="423" spans="1:33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436</v>
      </c>
      <c r="E423" s="153" t="s">
        <v>330</v>
      </c>
      <c r="F423" s="153" t="s">
        <v>479</v>
      </c>
      <c r="G423" s="153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  <c r="AG423" s="211"/>
    </row>
    <row r="424" spans="1:33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436</v>
      </c>
      <c r="E424" s="153" t="s">
        <v>330</v>
      </c>
      <c r="F424" s="153" t="s">
        <v>81</v>
      </c>
      <c r="G424" s="153" t="str">
        <f t="shared" si="107"/>
        <v>Header -Soybean 25'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  <c r="AG424" s="211"/>
    </row>
    <row r="425" spans="1:33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436</v>
      </c>
      <c r="E425" s="153" t="s">
        <v>330</v>
      </c>
      <c r="F425" s="153" t="s">
        <v>80</v>
      </c>
      <c r="G425" s="153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  <c r="AG425" s="211"/>
    </row>
    <row r="426" spans="1:33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436</v>
      </c>
      <c r="E426" s="153" t="s">
        <v>330</v>
      </c>
      <c r="F426" s="153" t="s">
        <v>79</v>
      </c>
      <c r="G426" s="153" t="str">
        <f t="shared" si="107"/>
        <v>Header -Soybean 35'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  <c r="AG426" s="211"/>
    </row>
    <row r="427" spans="1:33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436</v>
      </c>
      <c r="E427" s="153" t="s">
        <v>331</v>
      </c>
      <c r="F427" s="153" t="s">
        <v>480</v>
      </c>
      <c r="G427" s="15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11"/>
    </row>
    <row r="428" spans="1:33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436</v>
      </c>
      <c r="E428" s="153" t="s">
        <v>331</v>
      </c>
      <c r="F428" s="153" t="s">
        <v>78</v>
      </c>
      <c r="G428" s="153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211"/>
    </row>
    <row r="429" spans="1:33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436</v>
      </c>
      <c r="E429" s="153" t="s">
        <v>331</v>
      </c>
      <c r="F429" s="153" t="s">
        <v>77</v>
      </c>
      <c r="G429" s="153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211"/>
    </row>
    <row r="430" spans="1:33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436</v>
      </c>
      <c r="E430" s="153" t="s">
        <v>332</v>
      </c>
      <c r="F430" s="153" t="s">
        <v>224</v>
      </c>
      <c r="G430" s="15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11"/>
    </row>
    <row r="431" spans="1:33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436</v>
      </c>
      <c r="E431" s="153" t="s">
        <v>332</v>
      </c>
      <c r="F431" s="153" t="s">
        <v>340</v>
      </c>
      <c r="G431" s="15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11"/>
    </row>
    <row r="432" spans="1:33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436</v>
      </c>
      <c r="E432" s="153" t="s">
        <v>332</v>
      </c>
      <c r="F432" s="153" t="s">
        <v>225</v>
      </c>
      <c r="G432" s="15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11"/>
    </row>
    <row r="433" spans="1:33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436</v>
      </c>
      <c r="E433" s="153" t="s">
        <v>332</v>
      </c>
      <c r="F433" s="153" t="s">
        <v>342</v>
      </c>
      <c r="G433" s="15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11"/>
    </row>
    <row r="434" spans="1:33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436</v>
      </c>
      <c r="E434" s="153" t="s">
        <v>332</v>
      </c>
      <c r="F434" s="153" t="s">
        <v>341</v>
      </c>
      <c r="G434" s="15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11"/>
    </row>
    <row r="435" spans="1:33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436</v>
      </c>
      <c r="E435" s="153" t="s">
        <v>332</v>
      </c>
      <c r="F435" s="153" t="s">
        <v>343</v>
      </c>
      <c r="G435" s="15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11"/>
    </row>
    <row r="436" spans="1:33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436</v>
      </c>
      <c r="E436" s="153" t="s">
        <v>332</v>
      </c>
      <c r="F436" s="153" t="s">
        <v>227</v>
      </c>
      <c r="G436" s="15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11"/>
    </row>
    <row r="437" spans="1:33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436</v>
      </c>
      <c r="E437" s="153" t="s">
        <v>332</v>
      </c>
      <c r="F437" s="153" t="s">
        <v>228</v>
      </c>
      <c r="G437" s="15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11"/>
    </row>
    <row r="438" spans="1:33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436</v>
      </c>
      <c r="E438" s="153" t="s">
        <v>332</v>
      </c>
      <c r="F438" s="153" t="s">
        <v>344</v>
      </c>
      <c r="G438" s="15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11"/>
    </row>
    <row r="439" spans="1:33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436</v>
      </c>
      <c r="E439" s="153" t="s">
        <v>333</v>
      </c>
      <c r="F439" s="153" t="s">
        <v>73</v>
      </c>
      <c r="G439" s="15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11"/>
    </row>
    <row r="440" spans="1:33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436</v>
      </c>
      <c r="E440" s="153" t="s">
        <v>333</v>
      </c>
      <c r="F440" s="153" t="s">
        <v>73</v>
      </c>
      <c r="G440" s="15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11"/>
    </row>
    <row r="441" spans="1:33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436</v>
      </c>
      <c r="E441" s="153" t="s">
        <v>333</v>
      </c>
      <c r="F441" s="153" t="s">
        <v>72</v>
      </c>
      <c r="G441" s="15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11"/>
    </row>
    <row r="442" spans="1:33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436</v>
      </c>
      <c r="E442" s="153" t="s">
        <v>333</v>
      </c>
      <c r="F442" s="153" t="s">
        <v>71</v>
      </c>
      <c r="G442" s="15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11"/>
    </row>
    <row r="443" spans="1:33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436</v>
      </c>
      <c r="E443" s="153" t="s">
        <v>333</v>
      </c>
      <c r="F443" s="153" t="s">
        <v>70</v>
      </c>
      <c r="G443" s="15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11"/>
    </row>
    <row r="444" spans="1:33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436</v>
      </c>
      <c r="E444" s="153" t="s">
        <v>333</v>
      </c>
      <c r="F444" s="153" t="s">
        <v>47</v>
      </c>
      <c r="G444" s="15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11"/>
    </row>
    <row r="445" spans="1:33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436</v>
      </c>
      <c r="E445" s="153" t="s">
        <v>333</v>
      </c>
      <c r="F445" s="153" t="s">
        <v>204</v>
      </c>
      <c r="G445" s="15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11"/>
    </row>
    <row r="446" spans="1:33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436</v>
      </c>
      <c r="E446" s="153" t="s">
        <v>333</v>
      </c>
      <c r="F446" s="153" t="s">
        <v>69</v>
      </c>
      <c r="G446" s="15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11"/>
    </row>
    <row r="447" spans="1:33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436</v>
      </c>
      <c r="E447" s="153" t="s">
        <v>333</v>
      </c>
      <c r="F447" s="153" t="s">
        <v>205</v>
      </c>
      <c r="G447" s="15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11"/>
    </row>
    <row r="448" spans="1:33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436</v>
      </c>
      <c r="E448" s="153" t="s">
        <v>333</v>
      </c>
      <c r="F448" s="153" t="s">
        <v>203</v>
      </c>
      <c r="G448" s="15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11"/>
    </row>
    <row r="449" spans="1:33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436</v>
      </c>
      <c r="E449" s="153" t="s">
        <v>333</v>
      </c>
      <c r="F449" s="153" t="s">
        <v>68</v>
      </c>
      <c r="G449" s="15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11"/>
    </row>
    <row r="450" spans="1:33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436</v>
      </c>
      <c r="E450" s="153" t="s">
        <v>333</v>
      </c>
      <c r="F450" s="153" t="s">
        <v>202</v>
      </c>
      <c r="G450" s="15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11"/>
    </row>
    <row r="451" spans="1:33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436</v>
      </c>
      <c r="E451" s="153" t="s">
        <v>334</v>
      </c>
      <c r="F451" s="153" t="s">
        <v>46</v>
      </c>
      <c r="G451" s="153" t="str">
        <f t="shared" si="122"/>
        <v>Peanut Cond. &amp; Lifter 6-Row</v>
      </c>
      <c r="H451" s="30">
        <v>13300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  <c r="AG451" s="211"/>
    </row>
    <row r="452" spans="1:33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436</v>
      </c>
      <c r="E452" s="153" t="s">
        <v>335</v>
      </c>
      <c r="F452" s="153" t="s">
        <v>46</v>
      </c>
      <c r="G452" s="153" t="str">
        <f t="shared" si="122"/>
        <v>Peanut Conditioner 6-Row</v>
      </c>
      <c r="H452" s="30">
        <v>15300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  <c r="AG452" s="211"/>
    </row>
    <row r="453" spans="1:33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436</v>
      </c>
      <c r="E453" s="153" t="s">
        <v>434</v>
      </c>
      <c r="F453" s="153" t="s">
        <v>0</v>
      </c>
      <c r="G453" s="153" t="str">
        <f t="shared" si="122"/>
        <v>Peanut Dig/Inverter 4R-30</v>
      </c>
      <c r="H453" s="30">
        <v>29800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  <c r="AG453" s="211"/>
    </row>
    <row r="454" spans="1:33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436</v>
      </c>
      <c r="E454" s="153" t="s">
        <v>434</v>
      </c>
      <c r="F454" s="153" t="s">
        <v>73</v>
      </c>
      <c r="G454" s="153" t="str">
        <f t="shared" si="122"/>
        <v>Peanut Dig/Inverter 4R-36</v>
      </c>
      <c r="H454" s="30">
        <v>29800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  <c r="AG454" s="211"/>
    </row>
    <row r="455" spans="1:33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436</v>
      </c>
      <c r="E455" s="153" t="s">
        <v>434</v>
      </c>
      <c r="F455" s="153" t="s">
        <v>203</v>
      </c>
      <c r="G455" s="153" t="str">
        <f t="shared" si="122"/>
        <v>Peanut Dig/Inverter 6R-36</v>
      </c>
      <c r="H455" s="30">
        <v>43400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  <c r="AG455" s="211"/>
    </row>
    <row r="456" spans="1:33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436</v>
      </c>
      <c r="E456" s="153" t="s">
        <v>336</v>
      </c>
      <c r="F456" s="153" t="s">
        <v>46</v>
      </c>
      <c r="G456" s="153" t="str">
        <f t="shared" si="122"/>
        <v>Peanut Dump Cart 6-Row</v>
      </c>
      <c r="H456" s="30">
        <v>48500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  <c r="AG456" s="211"/>
    </row>
    <row r="457" spans="1:33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436</v>
      </c>
      <c r="E457" s="153" t="s">
        <v>337</v>
      </c>
      <c r="F457" s="153" t="s">
        <v>46</v>
      </c>
      <c r="G457" s="153" t="str">
        <f t="shared" si="122"/>
        <v>Peanut Lifter 6-Row</v>
      </c>
      <c r="H457" s="30">
        <v>6500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  <c r="AG457" s="211"/>
    </row>
    <row r="458" spans="1:33">
      <c r="A458" s="233"/>
      <c r="B458" s="1" t="str">
        <f t="shared" si="121"/>
        <v>0.73, Peanut Wagon 14'</v>
      </c>
      <c r="C458" s="157">
        <v>0.73</v>
      </c>
      <c r="D458" s="153" t="s">
        <v>436</v>
      </c>
      <c r="E458" s="153" t="s">
        <v>431</v>
      </c>
      <c r="F458" s="153" t="s">
        <v>12</v>
      </c>
      <c r="G458" s="153" t="str">
        <f t="shared" si="122"/>
        <v>Peanut Wagon 14'</v>
      </c>
      <c r="H458" s="30">
        <v>4800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211"/>
    </row>
    <row r="459" spans="1:33">
      <c r="A459" s="233"/>
      <c r="B459" s="1" t="str">
        <f t="shared" si="121"/>
        <v>0.74, Peanut Wagon 21'</v>
      </c>
      <c r="C459" s="157">
        <v>0.74</v>
      </c>
      <c r="D459" s="153" t="s">
        <v>436</v>
      </c>
      <c r="E459" s="153" t="s">
        <v>431</v>
      </c>
      <c r="F459" s="153" t="s">
        <v>39</v>
      </c>
      <c r="G459" s="153" t="str">
        <f t="shared" si="122"/>
        <v>Peanut Wagon 21'</v>
      </c>
      <c r="H459" s="30">
        <v>7200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211"/>
    </row>
    <row r="460" spans="1:33">
      <c r="A460" s="233"/>
      <c r="B460" s="1" t="str">
        <f t="shared" si="121"/>
        <v>0.75, Peanut Wagon 28'</v>
      </c>
      <c r="C460" s="157">
        <v>0.75</v>
      </c>
      <c r="D460" s="153" t="s">
        <v>436</v>
      </c>
      <c r="E460" s="153" t="s">
        <v>431</v>
      </c>
      <c r="F460" s="153" t="s">
        <v>90</v>
      </c>
      <c r="G460" s="153" t="str">
        <f t="shared" si="122"/>
        <v>Peanut Wagon 28'</v>
      </c>
      <c r="H460" s="30">
        <v>8600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211"/>
    </row>
    <row r="461" spans="1:33">
      <c r="A461" s="233"/>
      <c r="B461" s="1" t="str">
        <f t="shared" si="121"/>
        <v>0.76, Pull-type Peanut Combine 2R-36</v>
      </c>
      <c r="C461" s="157">
        <v>0.76</v>
      </c>
      <c r="D461" s="153" t="s">
        <v>436</v>
      </c>
      <c r="E461" s="153" t="s">
        <v>432</v>
      </c>
      <c r="F461" s="153" t="s">
        <v>433</v>
      </c>
      <c r="G461" s="153" t="str">
        <f t="shared" si="122"/>
        <v>Pull-type Peanut Combine 2R-36</v>
      </c>
      <c r="H461" s="30">
        <v>50000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211"/>
    </row>
    <row r="462" spans="1:33">
      <c r="A462" s="233"/>
      <c r="B462" s="1" t="str">
        <f t="shared" si="121"/>
        <v>0.77, Pull-type Peanut Combine 4R-36</v>
      </c>
      <c r="C462" s="157">
        <v>0.77</v>
      </c>
      <c r="D462" s="153" t="s">
        <v>436</v>
      </c>
      <c r="E462" s="153" t="s">
        <v>432</v>
      </c>
      <c r="F462" s="153" t="s">
        <v>73</v>
      </c>
      <c r="G462" s="153" t="str">
        <f t="shared" si="122"/>
        <v>Pull-type Peanut Combine 4R-36</v>
      </c>
      <c r="H462" s="30">
        <v>133000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211"/>
    </row>
    <row r="463" spans="1:33">
      <c r="A463" s="233"/>
      <c r="B463" s="1" t="str">
        <f t="shared" si="121"/>
        <v>0.78, Pull-type Peanut Combine 6R-36</v>
      </c>
      <c r="C463" s="157">
        <v>0.78</v>
      </c>
      <c r="D463" s="153" t="s">
        <v>436</v>
      </c>
      <c r="E463" s="153" t="s">
        <v>432</v>
      </c>
      <c r="F463" s="153" t="s">
        <v>203</v>
      </c>
      <c r="G463" s="153" t="str">
        <f t="shared" si="122"/>
        <v>Pull-type Peanut Combine 6R-36</v>
      </c>
      <c r="H463" s="30">
        <v>137000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211"/>
    </row>
    <row r="464" spans="1:33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436</v>
      </c>
      <c r="E464" s="153" t="s">
        <v>338</v>
      </c>
      <c r="F464" s="153" t="s">
        <v>12</v>
      </c>
      <c r="G464" s="153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  <c r="AG464" s="211"/>
    </row>
    <row r="465" spans="1:33">
      <c r="A465" s="233">
        <v>267</v>
      </c>
      <c r="B465" s="1" t="str">
        <f t="shared" si="121"/>
        <v>0.8, Stalk Shredder 20'</v>
      </c>
      <c r="C465" s="157">
        <v>0.8</v>
      </c>
      <c r="D465" s="153" t="s">
        <v>436</v>
      </c>
      <c r="E465" s="153" t="s">
        <v>338</v>
      </c>
      <c r="F465" s="153" t="s">
        <v>8</v>
      </c>
      <c r="G465" s="15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11"/>
    </row>
    <row r="466" spans="1:33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436</v>
      </c>
      <c r="E466" s="153" t="s">
        <v>339</v>
      </c>
      <c r="F466" s="153" t="s">
        <v>11</v>
      </c>
      <c r="G466" s="153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  <c r="AG466" s="211"/>
    </row>
    <row r="467" spans="1:33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436</v>
      </c>
      <c r="E467" s="153" t="s">
        <v>339</v>
      </c>
      <c r="F467" s="153" t="s">
        <v>10</v>
      </c>
      <c r="G467" s="153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  <c r="AG467" s="211"/>
    </row>
    <row r="468" spans="1:33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436</v>
      </c>
      <c r="E468" s="153" t="s">
        <v>339</v>
      </c>
      <c r="F468" s="153" t="s">
        <v>9</v>
      </c>
      <c r="G468" s="153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  <c r="AG468" s="211"/>
    </row>
    <row r="469" spans="1:33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436</v>
      </c>
      <c r="E469" s="153" t="s">
        <v>339</v>
      </c>
      <c r="F469" s="153" t="s">
        <v>8</v>
      </c>
      <c r="G469" s="153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  <c r="AG469" s="211"/>
    </row>
    <row r="470" spans="1:33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436</v>
      </c>
      <c r="E470" s="153" t="s">
        <v>339</v>
      </c>
      <c r="F470" s="153" t="s">
        <v>7</v>
      </c>
      <c r="G470" s="153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  <c r="AG470" s="211"/>
    </row>
    <row r="471" spans="1:33">
      <c r="D471" s="153"/>
    </row>
    <row r="472" spans="1:33">
      <c r="D472" s="153"/>
    </row>
    <row r="473" spans="1:33">
      <c r="D473" s="153"/>
    </row>
    <row r="474" spans="1:33">
      <c r="D474" s="153"/>
    </row>
    <row r="475" spans="1:33">
      <c r="D475" s="153"/>
    </row>
    <row r="476" spans="1:33">
      <c r="D476" s="153"/>
    </row>
    <row r="477" spans="1:33">
      <c r="D477" s="153"/>
    </row>
    <row r="478" spans="1:33">
      <c r="D478" s="153"/>
    </row>
    <row r="479" spans="1:33">
      <c r="D479" s="153"/>
    </row>
    <row r="480" spans="1:33">
      <c r="D480" s="153"/>
    </row>
    <row r="481" spans="4:4">
      <c r="D481" s="153"/>
    </row>
    <row r="482" spans="4:4">
      <c r="D482" s="153"/>
    </row>
    <row r="483" spans="4:4">
      <c r="D483" s="153"/>
    </row>
    <row r="484" spans="4:4">
      <c r="D484" s="153"/>
    </row>
    <row r="485" spans="4:4">
      <c r="D485" s="153"/>
    </row>
    <row r="486" spans="4:4">
      <c r="D486" s="153"/>
    </row>
    <row r="487" spans="4:4">
      <c r="D487" s="153"/>
    </row>
    <row r="488" spans="4:4">
      <c r="D488" s="153"/>
    </row>
    <row r="489" spans="4:4">
      <c r="D489" s="153"/>
    </row>
    <row r="490" spans="4:4">
      <c r="D490" s="153"/>
    </row>
    <row r="491" spans="4:4">
      <c r="D491" s="153"/>
    </row>
    <row r="492" spans="4:4">
      <c r="D492" s="153"/>
    </row>
    <row r="510" spans="4:4">
      <c r="D510" s="157" t="s">
        <v>63</v>
      </c>
    </row>
    <row r="511" spans="4:4">
      <c r="D511" s="157" t="s">
        <v>63</v>
      </c>
    </row>
    <row r="512" spans="4:4">
      <c r="D512" s="157" t="s">
        <v>63</v>
      </c>
    </row>
    <row r="513" spans="4:4">
      <c r="D513" s="157" t="s">
        <v>63</v>
      </c>
    </row>
    <row r="514" spans="4:4">
      <c r="D514" s="157" t="s">
        <v>63</v>
      </c>
    </row>
    <row r="515" spans="4:4">
      <c r="D515" s="157" t="s">
        <v>63</v>
      </c>
    </row>
    <row r="516" spans="4:4">
      <c r="D516" s="157" t="s">
        <v>63</v>
      </c>
    </row>
    <row r="517" spans="4:4">
      <c r="D517" s="157" t="s">
        <v>63</v>
      </c>
    </row>
    <row r="518" spans="4:4">
      <c r="D518" s="157" t="s">
        <v>63</v>
      </c>
    </row>
    <row r="519" spans="4:4">
      <c r="D519" s="157" t="s">
        <v>63</v>
      </c>
    </row>
    <row r="520" spans="4:4">
      <c r="D520" s="157" t="s">
        <v>63</v>
      </c>
    </row>
    <row r="521" spans="4:4">
      <c r="D521" s="157" t="s">
        <v>63</v>
      </c>
    </row>
    <row r="522" spans="4:4">
      <c r="D522" s="157" t="s">
        <v>63</v>
      </c>
    </row>
    <row r="523" spans="4:4">
      <c r="D523" s="157" t="s">
        <v>63</v>
      </c>
    </row>
    <row r="524" spans="4:4">
      <c r="D524" s="157" t="s">
        <v>63</v>
      </c>
    </row>
    <row r="525" spans="4:4">
      <c r="D525" s="157" t="s">
        <v>63</v>
      </c>
    </row>
    <row r="526" spans="4:4">
      <c r="D526" s="157" t="s">
        <v>63</v>
      </c>
    </row>
    <row r="527" spans="4:4">
      <c r="D527" s="157" t="s">
        <v>63</v>
      </c>
    </row>
    <row r="528" spans="4:4">
      <c r="D528" s="157" t="s">
        <v>63</v>
      </c>
    </row>
    <row r="529" spans="4:4">
      <c r="D529" s="157" t="s">
        <v>63</v>
      </c>
    </row>
    <row r="530" spans="4:4">
      <c r="D530" s="157" t="s">
        <v>63</v>
      </c>
    </row>
    <row r="531" spans="4:4">
      <c r="D531" s="157" t="s">
        <v>63</v>
      </c>
    </row>
    <row r="532" spans="4:4">
      <c r="D532" s="157" t="s">
        <v>63</v>
      </c>
    </row>
    <row r="533" spans="4:4">
      <c r="D533" s="157" t="s">
        <v>63</v>
      </c>
    </row>
    <row r="534" spans="4:4">
      <c r="D534" s="157" t="s">
        <v>63</v>
      </c>
    </row>
    <row r="535" spans="4:4">
      <c r="D535" s="157" t="s">
        <v>63</v>
      </c>
    </row>
    <row r="536" spans="4:4">
      <c r="D536" s="157" t="s">
        <v>63</v>
      </c>
    </row>
    <row r="537" spans="4:4">
      <c r="D537" s="157" t="s">
        <v>63</v>
      </c>
    </row>
    <row r="538" spans="4:4">
      <c r="D538" s="157" t="s">
        <v>63</v>
      </c>
    </row>
    <row r="539" spans="4:4">
      <c r="D539" s="157" t="s">
        <v>63</v>
      </c>
    </row>
    <row r="540" spans="4:4">
      <c r="D540" s="157" t="s">
        <v>63</v>
      </c>
    </row>
    <row r="541" spans="4:4">
      <c r="D541" s="157" t="s">
        <v>63</v>
      </c>
    </row>
    <row r="542" spans="4:4">
      <c r="D542" s="157" t="s">
        <v>63</v>
      </c>
    </row>
    <row r="543" spans="4:4">
      <c r="D543" s="157" t="s">
        <v>63</v>
      </c>
    </row>
    <row r="544" spans="4:4">
      <c r="D544" s="157" t="s">
        <v>63</v>
      </c>
    </row>
    <row r="545" spans="4:4">
      <c r="D545" s="157" t="s">
        <v>63</v>
      </c>
    </row>
    <row r="546" spans="4:4">
      <c r="D546" s="157" t="s">
        <v>63</v>
      </c>
    </row>
    <row r="547" spans="4:4">
      <c r="D547" s="157" t="s">
        <v>63</v>
      </c>
    </row>
    <row r="548" spans="4:4">
      <c r="D548" s="157" t="s">
        <v>63</v>
      </c>
    </row>
    <row r="549" spans="4:4">
      <c r="D549" s="157" t="s">
        <v>63</v>
      </c>
    </row>
    <row r="550" spans="4:4">
      <c r="D550" s="157" t="s">
        <v>63</v>
      </c>
    </row>
    <row r="551" spans="4:4">
      <c r="D551" s="157" t="s">
        <v>63</v>
      </c>
    </row>
    <row r="552" spans="4:4">
      <c r="D552" s="157" t="s">
        <v>63</v>
      </c>
    </row>
    <row r="553" spans="4:4">
      <c r="D553" s="15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89" bestFit="1" customWidth="1"/>
    <col min="4" max="4" width="2" style="153" bestFit="1" customWidth="1"/>
    <col min="5" max="5" width="12.5" style="153" bestFit="1" customWidth="1"/>
    <col min="6" max="6" width="6.33203125" style="153" bestFit="1" customWidth="1"/>
    <col min="7" max="7" width="17.5" style="153" bestFit="1" customWidth="1"/>
    <col min="8" max="8" width="7.1640625" style="211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8" bestFit="1" customWidth="1"/>
    <col min="29" max="29" width="5" style="228" bestFit="1" customWidth="1"/>
    <col min="30" max="30" width="4.5" style="228" bestFit="1" customWidth="1"/>
    <col min="31" max="31" width="5.5" style="228" bestFit="1" customWidth="1"/>
    <col min="32" max="16384" width="8.83203125" style="1"/>
  </cols>
  <sheetData>
    <row r="1" spans="1:32">
      <c r="A1" s="282" t="s">
        <v>442</v>
      </c>
      <c r="B1" s="282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1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86"/>
      <c r="D2" s="187"/>
      <c r="E2" s="160"/>
      <c r="O2" s="288" t="s">
        <v>162</v>
      </c>
      <c r="P2" s="288"/>
      <c r="Q2" s="281" t="s">
        <v>127</v>
      </c>
      <c r="R2" s="281"/>
    </row>
    <row r="3" spans="1:32" s="15" customFormat="1" ht="10.25" customHeight="1">
      <c r="A3" s="26" t="s">
        <v>435</v>
      </c>
      <c r="B3" s="26" t="s">
        <v>125</v>
      </c>
      <c r="C3" s="188" t="s">
        <v>126</v>
      </c>
      <c r="D3" s="155" t="s">
        <v>437</v>
      </c>
      <c r="E3" s="156" t="s">
        <v>124</v>
      </c>
      <c r="F3" s="156" t="s">
        <v>123</v>
      </c>
      <c r="G3" s="156" t="s">
        <v>438</v>
      </c>
      <c r="H3" s="17" t="s">
        <v>122</v>
      </c>
      <c r="I3" s="17" t="s">
        <v>175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448</v>
      </c>
      <c r="AA3" s="229" t="s">
        <v>447</v>
      </c>
      <c r="AB3" s="230" t="s">
        <v>449</v>
      </c>
      <c r="AC3" s="229" t="s">
        <v>450</v>
      </c>
      <c r="AD3" s="229" t="s">
        <v>451</v>
      </c>
      <c r="AE3" s="229" t="s">
        <v>452</v>
      </c>
    </row>
    <row r="4" spans="1:32">
      <c r="B4" s="1" t="str">
        <f t="shared" ref="B4:B43" si="0">CONCATENATE(C4,D4,E4,F4)</f>
        <v>0.01, Combine (200-249 hp) 240 hp</v>
      </c>
      <c r="C4" s="157">
        <v>0.01</v>
      </c>
      <c r="D4" s="153" t="s">
        <v>436</v>
      </c>
      <c r="E4" s="153" t="s">
        <v>418</v>
      </c>
      <c r="F4" s="153" t="s">
        <v>419</v>
      </c>
      <c r="G4" s="153" t="str">
        <f t="shared" ref="G4:G43" si="1">CONCATENATE(E4,F4)</f>
        <v>Combine (200-249 hp) 240 hp</v>
      </c>
      <c r="H4" s="211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 t="shared" ref="O4:O43" si="2">M4*L4</f>
        <v>2400</v>
      </c>
      <c r="P4" s="11">
        <v>0</v>
      </c>
      <c r="Q4" s="8">
        <f t="shared" ref="Q4:Q43" si="3">(H4*K4/100)/L4</f>
        <v>6562.5</v>
      </c>
      <c r="R4" s="7">
        <f t="shared" ref="R4:R43" si="4">Q4/M4</f>
        <v>32.8125</v>
      </c>
      <c r="S4" s="2">
        <f t="shared" ref="S4:S43" si="5">H4*J4/100</f>
        <v>94500</v>
      </c>
      <c r="T4" s="2">
        <f t="shared" ref="T4:T43" si="6">(H4-S4)/L4</f>
        <v>18375</v>
      </c>
      <c r="U4" s="2">
        <f t="shared" ref="U4:U43" si="7">(S4+H4)/2</f>
        <v>204750</v>
      </c>
      <c r="V4" s="6">
        <f t="shared" ref="V4:V43" si="8">U4*intir</f>
        <v>18427.5</v>
      </c>
      <c r="W4" s="6">
        <f t="shared" ref="W4:W43" si="9">U4*itr</f>
        <v>4914</v>
      </c>
      <c r="X4" s="6">
        <f t="shared" ref="X4:X43" si="10">T4+V4+W4</f>
        <v>41716.5</v>
      </c>
      <c r="Y4" s="5">
        <f t="shared" ref="Y4:Y43" si="11">X4/M4</f>
        <v>208.58250000000001</v>
      </c>
      <c r="Z4" s="231">
        <f t="shared" ref="Z4:Z11" si="12">((1.132-0.165*(L4^0.5)-0.0079*(M4^0.5))^2)*H4</f>
        <v>63419.584701706684</v>
      </c>
      <c r="AA4" s="231">
        <f t="shared" ref="AA4:AA43" si="13">(H4-Z4)/L4</f>
        <v>20965.034608191108</v>
      </c>
      <c r="AB4" s="231">
        <f t="shared" ref="AB4:AB43" si="14">(Z4+H4)*intir</f>
        <v>34057.762623153598</v>
      </c>
      <c r="AC4" s="231">
        <f t="shared" ref="AC4:AC43" si="15">(Z4+H4)*itr</f>
        <v>9082.0700328409603</v>
      </c>
      <c r="AD4" s="231">
        <f t="shared" ref="AD4:AD43" si="16">(AA4+AB4+AC4)/M4</f>
        <v>320.52433632092834</v>
      </c>
      <c r="AE4" s="232">
        <f t="shared" ref="AE4:AE43" si="17">AD4-Y4</f>
        <v>111.94183632092833</v>
      </c>
    </row>
    <row r="5" spans="1:32">
      <c r="A5" s="1">
        <v>46</v>
      </c>
      <c r="B5" s="1" t="str">
        <f t="shared" si="0"/>
        <v>0.02, Combine (250-299 hp) 265 hp</v>
      </c>
      <c r="C5" s="157">
        <v>0.02</v>
      </c>
      <c r="D5" s="153" t="s">
        <v>436</v>
      </c>
      <c r="E5" s="153" t="s">
        <v>207</v>
      </c>
      <c r="F5" s="153" t="s">
        <v>161</v>
      </c>
      <c r="G5" s="153" t="str">
        <f t="shared" si="1"/>
        <v>Combine (250-299 hp) 265 hp</v>
      </c>
      <c r="H5" s="255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 t="shared" si="2"/>
        <v>2400</v>
      </c>
      <c r="P5" s="11">
        <v>1</v>
      </c>
      <c r="Q5" s="8">
        <f t="shared" si="3"/>
        <v>7062.5</v>
      </c>
      <c r="R5" s="7">
        <f t="shared" si="4"/>
        <v>35.3125</v>
      </c>
      <c r="S5" s="2">
        <f t="shared" si="5"/>
        <v>101700</v>
      </c>
      <c r="T5" s="2">
        <f t="shared" si="6"/>
        <v>19775</v>
      </c>
      <c r="U5" s="2">
        <f t="shared" si="7"/>
        <v>220350</v>
      </c>
      <c r="V5" s="6">
        <f t="shared" si="8"/>
        <v>19831.5</v>
      </c>
      <c r="W5" s="6">
        <f t="shared" si="9"/>
        <v>5288.4000000000005</v>
      </c>
      <c r="X5" s="6">
        <f t="shared" si="10"/>
        <v>44894.9</v>
      </c>
      <c r="Y5" s="5">
        <f t="shared" si="11"/>
        <v>224.47450000000001</v>
      </c>
      <c r="Z5" s="231">
        <f t="shared" si="12"/>
        <v>68251.553059931946</v>
      </c>
      <c r="AA5" s="231">
        <f t="shared" si="13"/>
        <v>22562.370578339003</v>
      </c>
      <c r="AB5" s="231">
        <f t="shared" si="14"/>
        <v>36652.639775393873</v>
      </c>
      <c r="AC5" s="231">
        <f t="shared" si="15"/>
        <v>9774.0372734383673</v>
      </c>
      <c r="AD5" s="231">
        <f t="shared" si="16"/>
        <v>344.94523813585619</v>
      </c>
      <c r="AE5" s="232">
        <f t="shared" si="17"/>
        <v>120.47073813585618</v>
      </c>
      <c r="AF5" s="211"/>
    </row>
    <row r="6" spans="1:32">
      <c r="A6" s="1">
        <v>47</v>
      </c>
      <c r="B6" s="1" t="str">
        <f t="shared" si="0"/>
        <v>0.03, Combine (300-349 hp) 325 hp</v>
      </c>
      <c r="C6" s="157">
        <v>0.03</v>
      </c>
      <c r="D6" s="153" t="s">
        <v>436</v>
      </c>
      <c r="E6" s="153" t="s">
        <v>208</v>
      </c>
      <c r="F6" s="153" t="s">
        <v>160</v>
      </c>
      <c r="G6" s="153" t="str">
        <f t="shared" si="1"/>
        <v>Combine (300-349 hp) 325 hp</v>
      </c>
      <c r="H6" s="255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si="2"/>
        <v>3600</v>
      </c>
      <c r="P6" s="11">
        <v>1</v>
      </c>
      <c r="Q6" s="8">
        <f t="shared" si="3"/>
        <v>7541.666666666667</v>
      </c>
      <c r="R6" s="7">
        <f t="shared" si="4"/>
        <v>25.138888888888889</v>
      </c>
      <c r="S6" s="2">
        <f t="shared" si="5"/>
        <v>108600</v>
      </c>
      <c r="T6" s="2">
        <f t="shared" si="6"/>
        <v>21116.666666666668</v>
      </c>
      <c r="U6" s="2">
        <f t="shared" si="7"/>
        <v>235300</v>
      </c>
      <c r="V6" s="6">
        <f t="shared" si="8"/>
        <v>21177</v>
      </c>
      <c r="W6" s="6">
        <f t="shared" si="9"/>
        <v>5647.2</v>
      </c>
      <c r="X6" s="6">
        <f t="shared" si="10"/>
        <v>47940.866666666669</v>
      </c>
      <c r="Y6" s="5">
        <f t="shared" si="11"/>
        <v>159.8028888888889</v>
      </c>
      <c r="Z6" s="231">
        <f t="shared" si="12"/>
        <v>64953.486750637647</v>
      </c>
      <c r="AA6" s="231">
        <f t="shared" si="13"/>
        <v>24753.876104113529</v>
      </c>
      <c r="AB6" s="231">
        <f t="shared" si="14"/>
        <v>38425.813807557388</v>
      </c>
      <c r="AC6" s="231">
        <f t="shared" si="15"/>
        <v>10246.883682015303</v>
      </c>
      <c r="AD6" s="231">
        <f t="shared" si="16"/>
        <v>244.7552453122874</v>
      </c>
      <c r="AE6" s="232">
        <f t="shared" si="17"/>
        <v>84.952356423398498</v>
      </c>
      <c r="AF6" s="211"/>
    </row>
    <row r="7" spans="1:32">
      <c r="A7" s="1">
        <v>48</v>
      </c>
      <c r="B7" s="1" t="str">
        <f t="shared" si="0"/>
        <v>0.04, Combine (350-399 hp) 355 hp</v>
      </c>
      <c r="C7" s="157">
        <v>0.04</v>
      </c>
      <c r="D7" s="153" t="s">
        <v>436</v>
      </c>
      <c r="E7" s="153" t="s">
        <v>209</v>
      </c>
      <c r="F7" s="153" t="s">
        <v>159</v>
      </c>
      <c r="G7" s="153" t="str">
        <f t="shared" si="1"/>
        <v>Combine (350-399 hp) 355 hp</v>
      </c>
      <c r="H7" s="255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2"/>
        <v>3600</v>
      </c>
      <c r="P7" s="11">
        <v>1</v>
      </c>
      <c r="Q7" s="8">
        <f t="shared" si="3"/>
        <v>8145.833333333333</v>
      </c>
      <c r="R7" s="7">
        <f t="shared" si="4"/>
        <v>27.152777777777775</v>
      </c>
      <c r="S7" s="2">
        <f t="shared" si="5"/>
        <v>117300</v>
      </c>
      <c r="T7" s="2">
        <f t="shared" si="6"/>
        <v>22808.333333333332</v>
      </c>
      <c r="U7" s="2">
        <f t="shared" si="7"/>
        <v>254150</v>
      </c>
      <c r="V7" s="6">
        <f t="shared" si="8"/>
        <v>22873.5</v>
      </c>
      <c r="W7" s="6">
        <f t="shared" si="9"/>
        <v>6099.6</v>
      </c>
      <c r="X7" s="6">
        <f t="shared" si="10"/>
        <v>51781.433333333327</v>
      </c>
      <c r="Y7" s="5">
        <f t="shared" si="11"/>
        <v>172.60477777777777</v>
      </c>
      <c r="Z7" s="231">
        <f t="shared" si="12"/>
        <v>70156.942871545078</v>
      </c>
      <c r="AA7" s="231">
        <f t="shared" si="13"/>
        <v>26736.921427371242</v>
      </c>
      <c r="AB7" s="231">
        <f t="shared" si="14"/>
        <v>41504.124858439056</v>
      </c>
      <c r="AC7" s="231">
        <f t="shared" si="15"/>
        <v>11067.766628917083</v>
      </c>
      <c r="AD7" s="231">
        <f t="shared" si="16"/>
        <v>264.36270971575794</v>
      </c>
      <c r="AE7" s="232">
        <f t="shared" si="17"/>
        <v>91.757931937980175</v>
      </c>
      <c r="AF7" s="211"/>
    </row>
    <row r="8" spans="1:32">
      <c r="A8" s="1">
        <v>62</v>
      </c>
      <c r="B8" s="1" t="str">
        <f t="shared" si="0"/>
        <v>0.05, Combine (400-449 hp) 425 hp</v>
      </c>
      <c r="C8" s="157">
        <v>0.05</v>
      </c>
      <c r="D8" s="153" t="s">
        <v>436</v>
      </c>
      <c r="E8" s="153" t="s">
        <v>210</v>
      </c>
      <c r="F8" s="153" t="s">
        <v>158</v>
      </c>
      <c r="G8" s="153" t="str">
        <f t="shared" si="1"/>
        <v>Combine (400-449 hp) 425 hp</v>
      </c>
      <c r="H8" s="255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2"/>
        <v>3600</v>
      </c>
      <c r="P8" s="11">
        <v>1</v>
      </c>
      <c r="Q8" s="8">
        <f t="shared" si="3"/>
        <v>8583.3333333333339</v>
      </c>
      <c r="R8" s="7">
        <f t="shared" si="4"/>
        <v>28.611111111111114</v>
      </c>
      <c r="S8" s="2">
        <f t="shared" si="5"/>
        <v>123600</v>
      </c>
      <c r="T8" s="2">
        <f t="shared" si="6"/>
        <v>24033.333333333332</v>
      </c>
      <c r="U8" s="2">
        <f t="shared" si="7"/>
        <v>267800</v>
      </c>
      <c r="V8" s="6">
        <f t="shared" si="8"/>
        <v>24102</v>
      </c>
      <c r="W8" s="6">
        <f t="shared" si="9"/>
        <v>6427.2</v>
      </c>
      <c r="X8" s="6">
        <f t="shared" si="10"/>
        <v>54562.533333333326</v>
      </c>
      <c r="Y8" s="5">
        <f t="shared" si="11"/>
        <v>181.8751111111111</v>
      </c>
      <c r="Z8" s="231">
        <f t="shared" si="12"/>
        <v>73924.962821167705</v>
      </c>
      <c r="AA8" s="231">
        <f t="shared" si="13"/>
        <v>28172.91976490269</v>
      </c>
      <c r="AB8" s="231">
        <f t="shared" si="14"/>
        <v>43733.246653905095</v>
      </c>
      <c r="AC8" s="231">
        <f t="shared" si="15"/>
        <v>11662.199107708026</v>
      </c>
      <c r="AD8" s="231">
        <f t="shared" si="16"/>
        <v>278.56121842171939</v>
      </c>
      <c r="AE8" s="232">
        <f t="shared" si="17"/>
        <v>96.686107310608293</v>
      </c>
      <c r="AF8" s="211"/>
    </row>
    <row r="9" spans="1:32">
      <c r="A9" s="1">
        <v>63</v>
      </c>
      <c r="B9" s="1" t="str">
        <f t="shared" si="0"/>
        <v>0.06, Combine (450-499 hp) 475 hp</v>
      </c>
      <c r="C9" s="157">
        <v>0.06</v>
      </c>
      <c r="D9" s="153" t="s">
        <v>436</v>
      </c>
      <c r="E9" s="153" t="s">
        <v>246</v>
      </c>
      <c r="F9" s="153" t="s">
        <v>157</v>
      </c>
      <c r="G9" s="153" t="str">
        <f t="shared" si="1"/>
        <v>Combine (450-499 hp) 475 hp</v>
      </c>
      <c r="H9" s="255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2"/>
        <v>3600</v>
      </c>
      <c r="P9" s="11">
        <v>1</v>
      </c>
      <c r="Q9" s="8">
        <f t="shared" si="3"/>
        <v>9041.6666666666661</v>
      </c>
      <c r="R9" s="7">
        <f t="shared" si="4"/>
        <v>30.138888888888886</v>
      </c>
      <c r="S9" s="2">
        <f t="shared" si="5"/>
        <v>130200</v>
      </c>
      <c r="T9" s="2">
        <f t="shared" si="6"/>
        <v>25316.666666666668</v>
      </c>
      <c r="U9" s="2">
        <f t="shared" si="7"/>
        <v>282100</v>
      </c>
      <c r="V9" s="6">
        <f t="shared" si="8"/>
        <v>25389</v>
      </c>
      <c r="W9" s="6">
        <f t="shared" si="9"/>
        <v>6770.4000000000005</v>
      </c>
      <c r="X9" s="6">
        <f t="shared" si="10"/>
        <v>57476.066666666673</v>
      </c>
      <c r="Y9" s="5">
        <f t="shared" si="11"/>
        <v>191.58688888888892</v>
      </c>
      <c r="Z9" s="231">
        <f t="shared" si="12"/>
        <v>77872.412292200926</v>
      </c>
      <c r="AA9" s="231">
        <f t="shared" si="13"/>
        <v>29677.298975649919</v>
      </c>
      <c r="AB9" s="231">
        <f t="shared" si="14"/>
        <v>46068.517106298081</v>
      </c>
      <c r="AC9" s="231">
        <f t="shared" si="15"/>
        <v>12284.937895012823</v>
      </c>
      <c r="AD9" s="231">
        <f t="shared" si="16"/>
        <v>293.43584658986936</v>
      </c>
      <c r="AE9" s="232">
        <f t="shared" si="17"/>
        <v>101.84895770098043</v>
      </c>
      <c r="AF9" s="211"/>
    </row>
    <row r="10" spans="1:32">
      <c r="A10" s="1">
        <v>45</v>
      </c>
      <c r="B10" s="1" t="str">
        <f t="shared" si="0"/>
        <v>0.07, Cotton Stripper 173 hp</v>
      </c>
      <c r="C10" s="157">
        <v>7.0000000000000007E-2</v>
      </c>
      <c r="D10" s="153" t="s">
        <v>436</v>
      </c>
      <c r="E10" s="153" t="s">
        <v>211</v>
      </c>
      <c r="F10" s="153" t="s">
        <v>156</v>
      </c>
      <c r="G10" s="153" t="str">
        <f t="shared" si="1"/>
        <v>Cotton Stripper 173 hp</v>
      </c>
      <c r="H10" s="211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2"/>
        <v>1600</v>
      </c>
      <c r="P10" s="11">
        <v>1</v>
      </c>
      <c r="Q10" s="8">
        <f t="shared" si="3"/>
        <v>5625</v>
      </c>
      <c r="R10" s="7">
        <f t="shared" si="4"/>
        <v>28.125</v>
      </c>
      <c r="S10" s="2">
        <f t="shared" si="5"/>
        <v>54000</v>
      </c>
      <c r="T10" s="2">
        <f t="shared" si="6"/>
        <v>15750</v>
      </c>
      <c r="U10" s="2">
        <f t="shared" si="7"/>
        <v>117000</v>
      </c>
      <c r="V10" s="6">
        <f t="shared" si="8"/>
        <v>10530</v>
      </c>
      <c r="W10" s="6">
        <f t="shared" si="9"/>
        <v>2808</v>
      </c>
      <c r="X10" s="6">
        <f t="shared" si="10"/>
        <v>29088</v>
      </c>
      <c r="Y10" s="5">
        <f t="shared" si="11"/>
        <v>145.44</v>
      </c>
      <c r="Z10" s="231">
        <f t="shared" si="12"/>
        <v>55162.472826241945</v>
      </c>
      <c r="AA10" s="231">
        <f t="shared" si="13"/>
        <v>15604.690896719756</v>
      </c>
      <c r="AB10" s="231">
        <f t="shared" si="14"/>
        <v>21164.622554361777</v>
      </c>
      <c r="AC10" s="231">
        <f t="shared" si="15"/>
        <v>5643.8993478298071</v>
      </c>
      <c r="AD10" s="231">
        <f t="shared" si="16"/>
        <v>212.06606399455669</v>
      </c>
      <c r="AE10" s="232">
        <f t="shared" si="17"/>
        <v>66.626063994556688</v>
      </c>
      <c r="AF10" s="211"/>
    </row>
    <row r="11" spans="1:32">
      <c r="A11" s="1">
        <v>64</v>
      </c>
      <c r="B11" s="1" t="str">
        <f t="shared" si="0"/>
        <v>0.08, Tractor( 20-39hp)CB MFWD 30</v>
      </c>
      <c r="C11" s="157">
        <v>0.08</v>
      </c>
      <c r="D11" s="153" t="s">
        <v>436</v>
      </c>
      <c r="E11" s="256" t="s">
        <v>524</v>
      </c>
      <c r="F11" s="153" t="s">
        <v>155</v>
      </c>
      <c r="G11" s="153" t="str">
        <f t="shared" si="1"/>
        <v>Tractor( 20-39hp)CB MFWD 30</v>
      </c>
      <c r="H11" s="253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2"/>
        <v>8400</v>
      </c>
      <c r="P11" s="11">
        <v>1</v>
      </c>
      <c r="Q11" s="8">
        <f t="shared" si="3"/>
        <v>1366.0714285714287</v>
      </c>
      <c r="R11" s="7">
        <f t="shared" si="4"/>
        <v>2.2767857142857144</v>
      </c>
      <c r="S11" s="2">
        <f t="shared" si="5"/>
        <v>5100</v>
      </c>
      <c r="T11" s="2">
        <f t="shared" si="6"/>
        <v>1457.1428571428571</v>
      </c>
      <c r="U11" s="2">
        <f t="shared" si="7"/>
        <v>15300</v>
      </c>
      <c r="V11" s="6">
        <f t="shared" si="8"/>
        <v>1377</v>
      </c>
      <c r="W11" s="6">
        <f t="shared" si="9"/>
        <v>367.2</v>
      </c>
      <c r="X11" s="6">
        <f t="shared" si="10"/>
        <v>3201.3428571428567</v>
      </c>
      <c r="Y11" s="5">
        <f t="shared" si="11"/>
        <v>5.335571428571428</v>
      </c>
      <c r="Z11" s="231">
        <f t="shared" si="12"/>
        <v>2629.4586603606413</v>
      </c>
      <c r="AA11" s="231">
        <f t="shared" si="13"/>
        <v>1633.6100956885257</v>
      </c>
      <c r="AB11" s="231">
        <f t="shared" si="14"/>
        <v>2531.6512794324576</v>
      </c>
      <c r="AC11" s="231">
        <f t="shared" si="15"/>
        <v>675.10700784865537</v>
      </c>
      <c r="AD11" s="231">
        <f t="shared" si="16"/>
        <v>8.06728063828273</v>
      </c>
      <c r="AE11" s="232">
        <f t="shared" si="17"/>
        <v>2.731709209711302</v>
      </c>
      <c r="AF11" s="211"/>
    </row>
    <row r="12" spans="1:32">
      <c r="A12" s="1">
        <v>65</v>
      </c>
      <c r="B12" s="1" t="str">
        <f t="shared" si="0"/>
        <v>0.09, Tractor( 20-39hp)RB MFWD 30</v>
      </c>
      <c r="C12" s="157">
        <v>0.09</v>
      </c>
      <c r="D12" s="153" t="s">
        <v>436</v>
      </c>
      <c r="E12" s="256" t="s">
        <v>525</v>
      </c>
      <c r="F12" s="153" t="s">
        <v>155</v>
      </c>
      <c r="G12" s="153" t="str">
        <f t="shared" si="1"/>
        <v>Tractor( 20-39hp)RB MFWD 30</v>
      </c>
      <c r="H12" s="253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2"/>
        <v>8400</v>
      </c>
      <c r="P12" s="11">
        <v>1</v>
      </c>
      <c r="Q12" s="8">
        <f t="shared" si="3"/>
        <v>1092.8571428571429</v>
      </c>
      <c r="R12" s="7">
        <f t="shared" si="4"/>
        <v>1.8214285714285714</v>
      </c>
      <c r="S12" s="2">
        <f t="shared" si="5"/>
        <v>4080</v>
      </c>
      <c r="T12" s="2">
        <f t="shared" si="6"/>
        <v>1165.7142857142858</v>
      </c>
      <c r="U12" s="2">
        <f t="shared" si="7"/>
        <v>12240</v>
      </c>
      <c r="V12" s="6">
        <f t="shared" si="8"/>
        <v>1101.5999999999999</v>
      </c>
      <c r="W12" s="6">
        <f t="shared" si="9"/>
        <v>293.76</v>
      </c>
      <c r="X12" s="6">
        <f t="shared" si="10"/>
        <v>2561.0742857142859</v>
      </c>
      <c r="Y12" s="5">
        <f t="shared" si="11"/>
        <v>4.2684571428571436</v>
      </c>
      <c r="Z12" s="231">
        <f t="shared" ref="Z12:Z20" si="18">((0.981-0.093*(L12^0.5)-0.0058*(M12^0.5))^2)*H12</f>
        <v>4917.1601384661799</v>
      </c>
      <c r="AA12" s="231">
        <f t="shared" si="13"/>
        <v>1105.9171329667013</v>
      </c>
      <c r="AB12" s="231">
        <f t="shared" si="14"/>
        <v>2278.5444124619562</v>
      </c>
      <c r="AC12" s="231">
        <f t="shared" si="15"/>
        <v>607.6118433231884</v>
      </c>
      <c r="AD12" s="231">
        <f t="shared" si="16"/>
        <v>6.6534556479197438</v>
      </c>
      <c r="AE12" s="232">
        <f t="shared" si="17"/>
        <v>2.3849985050626001</v>
      </c>
      <c r="AF12" s="211"/>
    </row>
    <row r="13" spans="1:32">
      <c r="A13" s="1">
        <v>36</v>
      </c>
      <c r="B13" s="1" t="str">
        <f t="shared" si="0"/>
        <v>0.1, Tractor( 40-59hp)CB 2WD 50</v>
      </c>
      <c r="C13" s="157">
        <v>0.1</v>
      </c>
      <c r="D13" s="153" t="s">
        <v>436</v>
      </c>
      <c r="E13" s="256" t="s">
        <v>526</v>
      </c>
      <c r="F13" s="153" t="s">
        <v>154</v>
      </c>
      <c r="G13" s="153" t="str">
        <f t="shared" si="1"/>
        <v>Tractor( 40-59hp)CB 2WD 50</v>
      </c>
      <c r="H13" s="253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2"/>
        <v>8400</v>
      </c>
      <c r="P13" s="11">
        <v>1</v>
      </c>
      <c r="Q13" s="8">
        <f t="shared" si="3"/>
        <v>1226.7857142857142</v>
      </c>
      <c r="R13" s="7">
        <f t="shared" si="4"/>
        <v>2.0446428571428572</v>
      </c>
      <c r="S13" s="2">
        <f t="shared" si="5"/>
        <v>4580</v>
      </c>
      <c r="T13" s="2">
        <f t="shared" si="6"/>
        <v>1308.5714285714287</v>
      </c>
      <c r="U13" s="2">
        <f t="shared" si="7"/>
        <v>13740</v>
      </c>
      <c r="V13" s="6">
        <f t="shared" si="8"/>
        <v>1236.5999999999999</v>
      </c>
      <c r="W13" s="6">
        <f t="shared" si="9"/>
        <v>329.76</v>
      </c>
      <c r="X13" s="6">
        <f t="shared" si="10"/>
        <v>2874.931428571429</v>
      </c>
      <c r="Y13" s="5">
        <f t="shared" si="11"/>
        <v>4.7915523809523819</v>
      </c>
      <c r="Z13" s="231">
        <f t="shared" si="18"/>
        <v>5519.7532926899767</v>
      </c>
      <c r="AA13" s="231">
        <f t="shared" si="13"/>
        <v>1241.4461933792875</v>
      </c>
      <c r="AB13" s="231">
        <f t="shared" si="14"/>
        <v>2557.7777963420976</v>
      </c>
      <c r="AC13" s="231">
        <f t="shared" si="15"/>
        <v>682.07407902455941</v>
      </c>
      <c r="AD13" s="231">
        <f t="shared" si="16"/>
        <v>7.4688301145765736</v>
      </c>
      <c r="AE13" s="232">
        <f t="shared" si="17"/>
        <v>2.6772777336241917</v>
      </c>
      <c r="AF13" s="211"/>
    </row>
    <row r="14" spans="1:32">
      <c r="A14" s="1">
        <v>37</v>
      </c>
      <c r="B14" s="1" t="str">
        <f t="shared" si="0"/>
        <v>0.11, Tractor( 40-59hp)CB MFWD 50</v>
      </c>
      <c r="C14" s="157">
        <v>0.11</v>
      </c>
      <c r="D14" s="153" t="s">
        <v>436</v>
      </c>
      <c r="E14" s="256" t="s">
        <v>526</v>
      </c>
      <c r="F14" s="153" t="s">
        <v>153</v>
      </c>
      <c r="G14" s="153" t="str">
        <f t="shared" si="1"/>
        <v>Tractor( 40-59hp)CB MFWD 50</v>
      </c>
      <c r="H14" s="253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2"/>
        <v>8400</v>
      </c>
      <c r="P14" s="11">
        <v>1</v>
      </c>
      <c r="Q14" s="8">
        <f t="shared" si="3"/>
        <v>1489.2857142857142</v>
      </c>
      <c r="R14" s="7">
        <f t="shared" si="4"/>
        <v>2.4821428571428572</v>
      </c>
      <c r="S14" s="2">
        <f t="shared" si="5"/>
        <v>5560</v>
      </c>
      <c r="T14" s="2">
        <f t="shared" si="6"/>
        <v>1588.5714285714287</v>
      </c>
      <c r="U14" s="2">
        <f t="shared" si="7"/>
        <v>16680</v>
      </c>
      <c r="V14" s="6">
        <f t="shared" si="8"/>
        <v>1501.2</v>
      </c>
      <c r="W14" s="6">
        <f t="shared" si="9"/>
        <v>400.32</v>
      </c>
      <c r="X14" s="6">
        <f t="shared" si="10"/>
        <v>3490.0914285714289</v>
      </c>
      <c r="Y14" s="5">
        <f t="shared" si="11"/>
        <v>5.816819047619048</v>
      </c>
      <c r="Z14" s="231">
        <f t="shared" si="18"/>
        <v>6700.8358749686186</v>
      </c>
      <c r="AA14" s="231">
        <f t="shared" si="13"/>
        <v>1507.0831517879558</v>
      </c>
      <c r="AB14" s="231">
        <f t="shared" si="14"/>
        <v>3105.0752287471755</v>
      </c>
      <c r="AC14" s="231">
        <f t="shared" si="15"/>
        <v>828.02006099924677</v>
      </c>
      <c r="AD14" s="231">
        <f t="shared" si="16"/>
        <v>9.0669640692239639</v>
      </c>
      <c r="AE14" s="232">
        <f t="shared" si="17"/>
        <v>3.2501450216049159</v>
      </c>
      <c r="AF14" s="211"/>
    </row>
    <row r="15" spans="1:32">
      <c r="A15" s="1">
        <v>1</v>
      </c>
      <c r="B15" s="1" t="str">
        <f t="shared" si="0"/>
        <v>0.12, Tractor( 40-59hp)RB 2WD 50</v>
      </c>
      <c r="C15" s="157">
        <v>0.12</v>
      </c>
      <c r="D15" s="153" t="s">
        <v>436</v>
      </c>
      <c r="E15" s="256" t="s">
        <v>527</v>
      </c>
      <c r="F15" s="153" t="s">
        <v>154</v>
      </c>
      <c r="G15" s="153" t="str">
        <f t="shared" si="1"/>
        <v>Tractor( 40-59hp)RB 2WD 50</v>
      </c>
      <c r="H15" s="253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2"/>
        <v>8400</v>
      </c>
      <c r="P15" s="11">
        <v>1</v>
      </c>
      <c r="Q15" s="8">
        <f t="shared" si="3"/>
        <v>1575</v>
      </c>
      <c r="R15" s="7">
        <f t="shared" si="4"/>
        <v>2.625</v>
      </c>
      <c r="S15" s="2">
        <f t="shared" si="5"/>
        <v>5880</v>
      </c>
      <c r="T15" s="2">
        <f t="shared" si="6"/>
        <v>1680</v>
      </c>
      <c r="U15" s="2">
        <f t="shared" si="7"/>
        <v>17640</v>
      </c>
      <c r="V15" s="6">
        <f t="shared" si="8"/>
        <v>1587.6</v>
      </c>
      <c r="W15" s="6">
        <f t="shared" si="9"/>
        <v>423.36</v>
      </c>
      <c r="X15" s="6">
        <f t="shared" si="10"/>
        <v>3690.96</v>
      </c>
      <c r="Y15" s="5">
        <f t="shared" si="11"/>
        <v>6.1516000000000002</v>
      </c>
      <c r="Z15" s="231">
        <f t="shared" si="18"/>
        <v>7086.4954936718477</v>
      </c>
      <c r="AA15" s="231">
        <f t="shared" si="13"/>
        <v>1593.8217504520107</v>
      </c>
      <c r="AB15" s="231">
        <f t="shared" si="14"/>
        <v>3283.7845944304663</v>
      </c>
      <c r="AC15" s="231">
        <f t="shared" si="15"/>
        <v>875.67589184812437</v>
      </c>
      <c r="AD15" s="231">
        <f t="shared" si="16"/>
        <v>9.5888037278843363</v>
      </c>
      <c r="AE15" s="232">
        <f t="shared" si="17"/>
        <v>3.4372037278843361</v>
      </c>
      <c r="AF15" s="211"/>
    </row>
    <row r="16" spans="1:32">
      <c r="A16" s="1">
        <v>35</v>
      </c>
      <c r="B16" s="1" t="str">
        <f t="shared" si="0"/>
        <v>0.13, Tractor( 40-59hp)RB MFWD 50</v>
      </c>
      <c r="C16" s="157">
        <v>0.13</v>
      </c>
      <c r="D16" s="153" t="s">
        <v>436</v>
      </c>
      <c r="E16" s="256" t="s">
        <v>527</v>
      </c>
      <c r="F16" s="153" t="s">
        <v>153</v>
      </c>
      <c r="G16" s="153" t="str">
        <f t="shared" si="1"/>
        <v>Tractor( 40-59hp)RB MFWD 50</v>
      </c>
      <c r="H16" s="253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2"/>
        <v>8400</v>
      </c>
      <c r="P16" s="11">
        <v>1</v>
      </c>
      <c r="Q16" s="8">
        <f t="shared" si="3"/>
        <v>2116.0714285714284</v>
      </c>
      <c r="R16" s="7">
        <f t="shared" si="4"/>
        <v>3.526785714285714</v>
      </c>
      <c r="S16" s="2">
        <f t="shared" si="5"/>
        <v>7900</v>
      </c>
      <c r="T16" s="2">
        <f t="shared" si="6"/>
        <v>2257.1428571428573</v>
      </c>
      <c r="U16" s="2">
        <f t="shared" si="7"/>
        <v>23700</v>
      </c>
      <c r="V16" s="6">
        <f t="shared" si="8"/>
        <v>2133</v>
      </c>
      <c r="W16" s="6">
        <f t="shared" si="9"/>
        <v>568.80000000000007</v>
      </c>
      <c r="X16" s="6">
        <f t="shared" si="10"/>
        <v>4958.9428571428571</v>
      </c>
      <c r="Y16" s="5">
        <f t="shared" si="11"/>
        <v>8.2649047619047611</v>
      </c>
      <c r="Z16" s="231">
        <f t="shared" si="18"/>
        <v>9520.9718367359856</v>
      </c>
      <c r="AA16" s="231">
        <f t="shared" si="13"/>
        <v>2141.3591545188583</v>
      </c>
      <c r="AB16" s="231">
        <f t="shared" si="14"/>
        <v>4411.8874653062385</v>
      </c>
      <c r="AC16" s="231">
        <f t="shared" si="15"/>
        <v>1176.5033240816638</v>
      </c>
      <c r="AD16" s="231">
        <f t="shared" si="16"/>
        <v>12.882916573177935</v>
      </c>
      <c r="AE16" s="232">
        <f t="shared" si="17"/>
        <v>4.6180118112731741</v>
      </c>
      <c r="AF16" s="211"/>
    </row>
    <row r="17" spans="1:32">
      <c r="A17" s="1">
        <v>38</v>
      </c>
      <c r="B17" s="1" t="str">
        <f t="shared" si="0"/>
        <v>0.14, Tractor( 60-89hp)CB 2WD 75</v>
      </c>
      <c r="C17" s="157">
        <v>0.14000000000000001</v>
      </c>
      <c r="D17" s="153" t="s">
        <v>436</v>
      </c>
      <c r="E17" s="256" t="s">
        <v>528</v>
      </c>
      <c r="F17" s="153" t="s">
        <v>152</v>
      </c>
      <c r="G17" s="153" t="str">
        <f t="shared" si="1"/>
        <v>Tractor( 60-89hp)CB 2WD 75</v>
      </c>
      <c r="H17" s="253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2"/>
        <v>8400</v>
      </c>
      <c r="P17" s="11">
        <v>1</v>
      </c>
      <c r="Q17" s="8">
        <f t="shared" si="3"/>
        <v>2828.5714285714284</v>
      </c>
      <c r="R17" s="7">
        <f t="shared" si="4"/>
        <v>4.7142857142857144</v>
      </c>
      <c r="S17" s="2">
        <f t="shared" si="5"/>
        <v>10560</v>
      </c>
      <c r="T17" s="2">
        <f t="shared" si="6"/>
        <v>3017.1428571428573</v>
      </c>
      <c r="U17" s="2">
        <f t="shared" si="7"/>
        <v>31680</v>
      </c>
      <c r="V17" s="6">
        <f t="shared" si="8"/>
        <v>2851.2</v>
      </c>
      <c r="W17" s="6">
        <f t="shared" si="9"/>
        <v>760.32</v>
      </c>
      <c r="X17" s="6">
        <f t="shared" si="10"/>
        <v>6628.6628571428573</v>
      </c>
      <c r="Y17" s="5">
        <f t="shared" si="11"/>
        <v>11.047771428571428</v>
      </c>
      <c r="Z17" s="231">
        <f t="shared" si="18"/>
        <v>12726.767417206584</v>
      </c>
      <c r="AA17" s="231">
        <f t="shared" si="13"/>
        <v>2862.3737559138158</v>
      </c>
      <c r="AB17" s="231">
        <f t="shared" si="14"/>
        <v>5897.4090675485922</v>
      </c>
      <c r="AC17" s="231">
        <f t="shared" si="15"/>
        <v>1572.6424180129579</v>
      </c>
      <c r="AD17" s="231">
        <f t="shared" si="16"/>
        <v>17.220708735792279</v>
      </c>
      <c r="AE17" s="232">
        <f t="shared" si="17"/>
        <v>6.1729373072208507</v>
      </c>
      <c r="AF17" s="211"/>
    </row>
    <row r="18" spans="1:32">
      <c r="A18" s="1">
        <v>40</v>
      </c>
      <c r="B18" s="1" t="str">
        <f t="shared" si="0"/>
        <v>0.15, Tractor( 60-89hp)CB MFWD 75</v>
      </c>
      <c r="C18" s="157">
        <v>0.15</v>
      </c>
      <c r="D18" s="153" t="s">
        <v>436</v>
      </c>
      <c r="E18" s="256" t="s">
        <v>528</v>
      </c>
      <c r="F18" s="153" t="s">
        <v>151</v>
      </c>
      <c r="G18" s="153" t="str">
        <f t="shared" si="1"/>
        <v>Tractor( 60-89hp)CB MFWD 75</v>
      </c>
      <c r="H18" s="253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2"/>
        <v>8400</v>
      </c>
      <c r="P18" s="11">
        <v>1</v>
      </c>
      <c r="Q18" s="8">
        <f t="shared" si="3"/>
        <v>3348.2142857142858</v>
      </c>
      <c r="R18" s="7">
        <f t="shared" si="4"/>
        <v>5.5803571428571432</v>
      </c>
      <c r="S18" s="2">
        <f t="shared" si="5"/>
        <v>12500</v>
      </c>
      <c r="T18" s="2">
        <f t="shared" si="6"/>
        <v>3571.4285714285716</v>
      </c>
      <c r="U18" s="2">
        <f t="shared" si="7"/>
        <v>37500</v>
      </c>
      <c r="V18" s="6">
        <f t="shared" si="8"/>
        <v>3375</v>
      </c>
      <c r="W18" s="6">
        <f t="shared" si="9"/>
        <v>900</v>
      </c>
      <c r="X18" s="6">
        <f t="shared" si="10"/>
        <v>7846.4285714285716</v>
      </c>
      <c r="Y18" s="5">
        <f t="shared" si="11"/>
        <v>13.077380952380953</v>
      </c>
      <c r="Z18" s="231">
        <f t="shared" si="18"/>
        <v>15064.828855594915</v>
      </c>
      <c r="AA18" s="231">
        <f t="shared" si="13"/>
        <v>3388.2265103146492</v>
      </c>
      <c r="AB18" s="231">
        <f t="shared" si="14"/>
        <v>6980.8345970035416</v>
      </c>
      <c r="AC18" s="231">
        <f t="shared" si="15"/>
        <v>1861.555892534278</v>
      </c>
      <c r="AD18" s="231">
        <f t="shared" si="16"/>
        <v>20.38436166642078</v>
      </c>
      <c r="AE18" s="232">
        <f t="shared" si="17"/>
        <v>7.3069807140398275</v>
      </c>
      <c r="AF18" s="211"/>
    </row>
    <row r="19" spans="1:32">
      <c r="A19" s="1">
        <v>2</v>
      </c>
      <c r="B19" s="1" t="str">
        <f t="shared" si="0"/>
        <v>0.16, Tractor( 60-89hp)RB 2WD 75</v>
      </c>
      <c r="C19" s="157">
        <v>0.16</v>
      </c>
      <c r="D19" s="153" t="s">
        <v>436</v>
      </c>
      <c r="E19" s="256" t="s">
        <v>529</v>
      </c>
      <c r="F19" s="153" t="s">
        <v>152</v>
      </c>
      <c r="G19" s="153" t="str">
        <f t="shared" si="1"/>
        <v>Tractor( 60-89hp)RB 2WD 75</v>
      </c>
      <c r="H19" s="253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2"/>
        <v>8400</v>
      </c>
      <c r="P19" s="11">
        <v>1</v>
      </c>
      <c r="Q19" s="8">
        <f t="shared" si="3"/>
        <v>2067.8571428571427</v>
      </c>
      <c r="R19" s="7">
        <f t="shared" si="4"/>
        <v>3.4464285714285712</v>
      </c>
      <c r="S19" s="2">
        <f t="shared" si="5"/>
        <v>7720</v>
      </c>
      <c r="T19" s="2">
        <f t="shared" si="6"/>
        <v>2205.7142857142858</v>
      </c>
      <c r="U19" s="2">
        <f t="shared" si="7"/>
        <v>23160</v>
      </c>
      <c r="V19" s="6">
        <f t="shared" si="8"/>
        <v>2084.4</v>
      </c>
      <c r="W19" s="6">
        <f t="shared" si="9"/>
        <v>555.84</v>
      </c>
      <c r="X19" s="6">
        <f t="shared" si="10"/>
        <v>4845.954285714286</v>
      </c>
      <c r="Y19" s="5">
        <f t="shared" si="11"/>
        <v>8.0765904761904768</v>
      </c>
      <c r="Z19" s="231">
        <f t="shared" si="18"/>
        <v>9304.0383012154198</v>
      </c>
      <c r="AA19" s="231">
        <f t="shared" si="13"/>
        <v>2092.5686927703273</v>
      </c>
      <c r="AB19" s="231">
        <f t="shared" si="14"/>
        <v>4311.3634471093874</v>
      </c>
      <c r="AC19" s="231">
        <f t="shared" si="15"/>
        <v>1149.6969192291701</v>
      </c>
      <c r="AD19" s="231">
        <f t="shared" si="16"/>
        <v>12.589381765181475</v>
      </c>
      <c r="AE19" s="232">
        <f t="shared" si="17"/>
        <v>4.5127912889909982</v>
      </c>
      <c r="AF19" s="211"/>
    </row>
    <row r="20" spans="1:32">
      <c r="A20" s="1">
        <v>39</v>
      </c>
      <c r="B20" s="1" t="str">
        <f t="shared" si="0"/>
        <v>0.17, Tractor( 60-89hp)RB MFWD 75</v>
      </c>
      <c r="C20" s="157">
        <v>0.17</v>
      </c>
      <c r="D20" s="153" t="s">
        <v>436</v>
      </c>
      <c r="E20" s="256" t="s">
        <v>529</v>
      </c>
      <c r="F20" s="153" t="s">
        <v>151</v>
      </c>
      <c r="G20" s="153" t="str">
        <f t="shared" si="1"/>
        <v>Tractor( 60-89hp)RB MFWD 75</v>
      </c>
      <c r="H20" s="253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2"/>
        <v>8400</v>
      </c>
      <c r="P20" s="11">
        <v>1</v>
      </c>
      <c r="Q20" s="8">
        <f t="shared" si="3"/>
        <v>2148.2142857142858</v>
      </c>
      <c r="R20" s="7">
        <f t="shared" si="4"/>
        <v>3.5803571428571428</v>
      </c>
      <c r="S20" s="2">
        <f t="shared" si="5"/>
        <v>8020</v>
      </c>
      <c r="T20" s="2">
        <f t="shared" si="6"/>
        <v>2291.4285714285716</v>
      </c>
      <c r="U20" s="2">
        <f t="shared" si="7"/>
        <v>24060</v>
      </c>
      <c r="V20" s="6">
        <f t="shared" si="8"/>
        <v>2165.4</v>
      </c>
      <c r="W20" s="6">
        <f t="shared" si="9"/>
        <v>577.44000000000005</v>
      </c>
      <c r="X20" s="6">
        <f t="shared" si="10"/>
        <v>5034.2685714285726</v>
      </c>
      <c r="Y20" s="5">
        <f t="shared" si="11"/>
        <v>8.3904476190476203</v>
      </c>
      <c r="Z20" s="231">
        <f t="shared" si="18"/>
        <v>9665.5941937496973</v>
      </c>
      <c r="AA20" s="231">
        <f t="shared" si="13"/>
        <v>2173.8861290178788</v>
      </c>
      <c r="AB20" s="231">
        <f t="shared" si="14"/>
        <v>4478.9034774374722</v>
      </c>
      <c r="AC20" s="231">
        <f t="shared" si="15"/>
        <v>1194.3742606499927</v>
      </c>
      <c r="AD20" s="231">
        <f t="shared" si="16"/>
        <v>13.078606445175573</v>
      </c>
      <c r="AE20" s="232">
        <f t="shared" si="17"/>
        <v>4.6881588261279532</v>
      </c>
      <c r="AF20" s="211"/>
    </row>
    <row r="21" spans="1:32">
      <c r="A21" s="1">
        <v>42</v>
      </c>
      <c r="B21" s="1" t="str">
        <f t="shared" si="0"/>
        <v>0.18, Tractor( 90-119hp)CB 2WD 105</v>
      </c>
      <c r="C21" s="157">
        <v>0.18</v>
      </c>
      <c r="D21" s="153" t="s">
        <v>436</v>
      </c>
      <c r="E21" s="256" t="s">
        <v>530</v>
      </c>
      <c r="F21" s="153" t="s">
        <v>150</v>
      </c>
      <c r="G21" s="153" t="str">
        <f t="shared" si="1"/>
        <v>Tractor( 90-119hp)CB 2WD 105</v>
      </c>
      <c r="H21" s="253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2"/>
        <v>8400</v>
      </c>
      <c r="P21" s="11">
        <v>1</v>
      </c>
      <c r="Q21" s="8">
        <f t="shared" si="3"/>
        <v>2965.7142857142858</v>
      </c>
      <c r="R21" s="7">
        <f t="shared" si="4"/>
        <v>4.9428571428571431</v>
      </c>
      <c r="S21" s="2">
        <f t="shared" si="5"/>
        <v>13840</v>
      </c>
      <c r="T21" s="2">
        <f t="shared" si="6"/>
        <v>3954.2857142857142</v>
      </c>
      <c r="U21" s="2">
        <f t="shared" si="7"/>
        <v>41520</v>
      </c>
      <c r="V21" s="6">
        <f t="shared" si="8"/>
        <v>3736.7999999999997</v>
      </c>
      <c r="W21" s="6">
        <f t="shared" si="9"/>
        <v>996.48</v>
      </c>
      <c r="X21" s="6">
        <f t="shared" si="10"/>
        <v>8687.5657142857144</v>
      </c>
      <c r="Y21" s="5">
        <f t="shared" si="11"/>
        <v>14.47927619047619</v>
      </c>
      <c r="Z21" s="231">
        <f t="shared" ref="Z21:Z28" si="19">((0.942-0.1*(L21^0.5)-0.0008*(M21^0.5))^2)*H21</f>
        <v>20799.117455747455</v>
      </c>
      <c r="AA21" s="231">
        <f t="shared" si="13"/>
        <v>3457.2058960180389</v>
      </c>
      <c r="AB21" s="231">
        <f t="shared" si="14"/>
        <v>8099.920571017271</v>
      </c>
      <c r="AC21" s="231">
        <f t="shared" si="15"/>
        <v>2159.9788189379392</v>
      </c>
      <c r="AD21" s="231">
        <f t="shared" si="16"/>
        <v>22.861842143288751</v>
      </c>
      <c r="AE21" s="232">
        <f t="shared" si="17"/>
        <v>8.3825659528125609</v>
      </c>
      <c r="AF21" s="211"/>
    </row>
    <row r="22" spans="1:32">
      <c r="A22" s="1">
        <v>43</v>
      </c>
      <c r="B22" s="1" t="str">
        <f t="shared" si="0"/>
        <v>0.19, Tractor( 90-119hp)CB MFWD 105</v>
      </c>
      <c r="C22" s="157">
        <v>0.19</v>
      </c>
      <c r="D22" s="153" t="s">
        <v>436</v>
      </c>
      <c r="E22" s="256" t="s">
        <v>530</v>
      </c>
      <c r="F22" s="153" t="s">
        <v>149</v>
      </c>
      <c r="G22" s="153" t="str">
        <f t="shared" si="1"/>
        <v>Tractor( 90-119hp)CB MFWD 105</v>
      </c>
      <c r="H22" s="253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2"/>
        <v>8400</v>
      </c>
      <c r="P22" s="11">
        <v>1</v>
      </c>
      <c r="Q22" s="8">
        <f t="shared" si="3"/>
        <v>2892.8571428571427</v>
      </c>
      <c r="R22" s="7">
        <f t="shared" si="4"/>
        <v>4.8214285714285712</v>
      </c>
      <c r="S22" s="2">
        <f t="shared" si="5"/>
        <v>13500</v>
      </c>
      <c r="T22" s="2">
        <f t="shared" si="6"/>
        <v>3857.1428571428573</v>
      </c>
      <c r="U22" s="2">
        <f t="shared" si="7"/>
        <v>40500</v>
      </c>
      <c r="V22" s="6">
        <f t="shared" si="8"/>
        <v>3645</v>
      </c>
      <c r="W22" s="6">
        <f t="shared" si="9"/>
        <v>972</v>
      </c>
      <c r="X22" s="6">
        <f t="shared" si="10"/>
        <v>8474.1428571428569</v>
      </c>
      <c r="Y22" s="5">
        <f t="shared" si="11"/>
        <v>14.123571428571427</v>
      </c>
      <c r="Z22" s="231">
        <f t="shared" si="19"/>
        <v>20288.15647778834</v>
      </c>
      <c r="AA22" s="231">
        <f t="shared" si="13"/>
        <v>3372.2745373008329</v>
      </c>
      <c r="AB22" s="231">
        <f t="shared" si="14"/>
        <v>7900.9340830009505</v>
      </c>
      <c r="AC22" s="231">
        <f t="shared" si="15"/>
        <v>2106.9157554669205</v>
      </c>
      <c r="AD22" s="231">
        <f t="shared" si="16"/>
        <v>22.300207292947839</v>
      </c>
      <c r="AE22" s="232">
        <f t="shared" si="17"/>
        <v>8.1766358643764114</v>
      </c>
      <c r="AF22" s="211"/>
    </row>
    <row r="23" spans="1:32">
      <c r="A23" s="1">
        <v>3</v>
      </c>
      <c r="B23" s="1" t="str">
        <f t="shared" si="0"/>
        <v>0.2, Tractor( 90-119hp)RB 2WD 105</v>
      </c>
      <c r="C23" s="157">
        <v>0.2</v>
      </c>
      <c r="D23" s="153" t="s">
        <v>436</v>
      </c>
      <c r="E23" s="256" t="s">
        <v>531</v>
      </c>
      <c r="F23" s="153" t="s">
        <v>150</v>
      </c>
      <c r="G23" s="153" t="str">
        <f t="shared" si="1"/>
        <v>Tractor( 90-119hp)RB 2WD 105</v>
      </c>
      <c r="H23" s="253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2"/>
        <v>8400</v>
      </c>
      <c r="P23" s="11">
        <v>1</v>
      </c>
      <c r="Q23" s="8">
        <f t="shared" si="3"/>
        <v>2622.8571428571427</v>
      </c>
      <c r="R23" s="7">
        <f t="shared" si="4"/>
        <v>4.371428571428571</v>
      </c>
      <c r="S23" s="2">
        <f t="shared" si="5"/>
        <v>12240</v>
      </c>
      <c r="T23" s="2">
        <f t="shared" si="6"/>
        <v>3497.1428571428573</v>
      </c>
      <c r="U23" s="2">
        <f t="shared" si="7"/>
        <v>36720</v>
      </c>
      <c r="V23" s="6">
        <f t="shared" si="8"/>
        <v>3304.7999999999997</v>
      </c>
      <c r="W23" s="6">
        <f t="shared" si="9"/>
        <v>881.28</v>
      </c>
      <c r="X23" s="6">
        <f t="shared" si="10"/>
        <v>7683.2228571428568</v>
      </c>
      <c r="Y23" s="5">
        <f t="shared" si="11"/>
        <v>12.805371428571428</v>
      </c>
      <c r="Z23" s="231">
        <f t="shared" si="19"/>
        <v>18394.595206528094</v>
      </c>
      <c r="AA23" s="231">
        <f t="shared" si="13"/>
        <v>3057.5289138194216</v>
      </c>
      <c r="AB23" s="231">
        <f t="shared" si="14"/>
        <v>7163.5135685875275</v>
      </c>
      <c r="AC23" s="231">
        <f t="shared" si="15"/>
        <v>1910.2702849566742</v>
      </c>
      <c r="AD23" s="231">
        <f t="shared" si="16"/>
        <v>20.218854612272704</v>
      </c>
      <c r="AE23" s="232">
        <f t="shared" si="17"/>
        <v>7.4134831837012758</v>
      </c>
      <c r="AF23" s="211"/>
    </row>
    <row r="24" spans="1:32">
      <c r="A24" s="1">
        <v>41</v>
      </c>
      <c r="B24" s="1" t="str">
        <f t="shared" si="0"/>
        <v>0.21, Tractor( 90-119hp)RB MFWD 105</v>
      </c>
      <c r="C24" s="157">
        <v>0.21</v>
      </c>
      <c r="D24" s="153" t="s">
        <v>436</v>
      </c>
      <c r="E24" s="256" t="s">
        <v>531</v>
      </c>
      <c r="F24" s="153" t="s">
        <v>149</v>
      </c>
      <c r="G24" s="153" t="str">
        <f t="shared" si="1"/>
        <v>Tractor( 90-119hp)RB MFWD 105</v>
      </c>
      <c r="H24" s="253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2"/>
        <v>8400</v>
      </c>
      <c r="P24" s="11">
        <v>1</v>
      </c>
      <c r="Q24" s="8">
        <f t="shared" si="3"/>
        <v>3557.1428571428573</v>
      </c>
      <c r="R24" s="7">
        <f t="shared" si="4"/>
        <v>5.9285714285714288</v>
      </c>
      <c r="S24" s="2">
        <f t="shared" si="5"/>
        <v>16600</v>
      </c>
      <c r="T24" s="2">
        <f t="shared" si="6"/>
        <v>4742.8571428571431</v>
      </c>
      <c r="U24" s="2">
        <f t="shared" si="7"/>
        <v>49800</v>
      </c>
      <c r="V24" s="6">
        <f t="shared" si="8"/>
        <v>4482</v>
      </c>
      <c r="W24" s="6">
        <f t="shared" si="9"/>
        <v>1195.2</v>
      </c>
      <c r="X24" s="6">
        <f t="shared" si="10"/>
        <v>10420.057142857144</v>
      </c>
      <c r="Y24" s="5">
        <f t="shared" si="11"/>
        <v>17.366761904761905</v>
      </c>
      <c r="Z24" s="231">
        <f t="shared" si="19"/>
        <v>24946.918335650851</v>
      </c>
      <c r="AA24" s="231">
        <f t="shared" si="13"/>
        <v>4146.6486903106534</v>
      </c>
      <c r="AB24" s="231">
        <f t="shared" si="14"/>
        <v>9715.2226502085759</v>
      </c>
      <c r="AC24" s="231">
        <f t="shared" si="15"/>
        <v>2590.7260400556202</v>
      </c>
      <c r="AD24" s="231">
        <f t="shared" si="16"/>
        <v>27.420995634291412</v>
      </c>
      <c r="AE24" s="232">
        <f t="shared" si="17"/>
        <v>10.054233729529507</v>
      </c>
      <c r="AF24" s="211"/>
    </row>
    <row r="25" spans="1:32">
      <c r="A25" s="1">
        <v>4</v>
      </c>
      <c r="B25" s="1" t="str">
        <f t="shared" si="0"/>
        <v>0.22, Tractor(120-139hp)CB  2WD 130</v>
      </c>
      <c r="C25" s="157">
        <v>0.22</v>
      </c>
      <c r="D25" s="153" t="s">
        <v>436</v>
      </c>
      <c r="E25" s="256" t="s">
        <v>537</v>
      </c>
      <c r="F25" s="153" t="s">
        <v>148</v>
      </c>
      <c r="G25" s="153" t="str">
        <f t="shared" si="1"/>
        <v>Tractor(120-139hp)CB  2WD 130</v>
      </c>
      <c r="H25" s="255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2"/>
        <v>8400</v>
      </c>
      <c r="P25" s="11">
        <v>1</v>
      </c>
      <c r="Q25" s="8">
        <f t="shared" si="3"/>
        <v>4414.2857142857147</v>
      </c>
      <c r="R25" s="7">
        <f t="shared" si="4"/>
        <v>7.3571428571428577</v>
      </c>
      <c r="S25" s="2">
        <f t="shared" si="5"/>
        <v>20600</v>
      </c>
      <c r="T25" s="2">
        <f t="shared" si="6"/>
        <v>5885.7142857142853</v>
      </c>
      <c r="U25" s="2">
        <f t="shared" si="7"/>
        <v>61800</v>
      </c>
      <c r="V25" s="6">
        <f t="shared" si="8"/>
        <v>5562</v>
      </c>
      <c r="W25" s="6">
        <f t="shared" si="9"/>
        <v>1483.2</v>
      </c>
      <c r="X25" s="6">
        <f t="shared" si="10"/>
        <v>12930.914285714287</v>
      </c>
      <c r="Y25" s="5">
        <f t="shared" si="11"/>
        <v>21.551523809523811</v>
      </c>
      <c r="Z25" s="231">
        <f t="shared" si="19"/>
        <v>30958.223958699247</v>
      </c>
      <c r="AA25" s="231">
        <f t="shared" si="13"/>
        <v>5145.841145807196</v>
      </c>
      <c r="AB25" s="231">
        <f t="shared" si="14"/>
        <v>12056.240156282931</v>
      </c>
      <c r="AC25" s="231">
        <f t="shared" si="15"/>
        <v>3214.9973750087815</v>
      </c>
      <c r="AD25" s="231">
        <f t="shared" si="16"/>
        <v>34.028464461831511</v>
      </c>
      <c r="AE25" s="232">
        <f t="shared" si="17"/>
        <v>12.4769406523077</v>
      </c>
      <c r="AF25" s="211"/>
    </row>
    <row r="26" spans="1:32">
      <c r="A26" s="1">
        <v>44</v>
      </c>
      <c r="B26" s="1" t="str">
        <f t="shared" si="0"/>
        <v>0.23, Tractor(120-139hp)CB  MFWD 130</v>
      </c>
      <c r="C26" s="157">
        <v>0.23</v>
      </c>
      <c r="D26" s="153" t="s">
        <v>436</v>
      </c>
      <c r="E26" s="256" t="s">
        <v>537</v>
      </c>
      <c r="F26" s="153" t="s">
        <v>147</v>
      </c>
      <c r="G26" s="153" t="str">
        <f t="shared" si="1"/>
        <v>Tractor(120-139hp)CB  MFWD 130</v>
      </c>
      <c r="H26" s="255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2"/>
        <v>8400</v>
      </c>
      <c r="P26" s="11">
        <v>1</v>
      </c>
      <c r="Q26" s="8">
        <f t="shared" si="3"/>
        <v>4885.7142857142853</v>
      </c>
      <c r="R26" s="7">
        <f t="shared" si="4"/>
        <v>8.1428571428571423</v>
      </c>
      <c r="S26" s="2">
        <f t="shared" si="5"/>
        <v>22800</v>
      </c>
      <c r="T26" s="2">
        <f t="shared" si="6"/>
        <v>6514.2857142857147</v>
      </c>
      <c r="U26" s="2">
        <f t="shared" si="7"/>
        <v>68400</v>
      </c>
      <c r="V26" s="6">
        <f t="shared" si="8"/>
        <v>6156</v>
      </c>
      <c r="W26" s="6">
        <f t="shared" si="9"/>
        <v>1641.6000000000001</v>
      </c>
      <c r="X26" s="6">
        <f t="shared" si="10"/>
        <v>14311.885714285714</v>
      </c>
      <c r="Y26" s="5">
        <f t="shared" si="11"/>
        <v>23.853142857142856</v>
      </c>
      <c r="Z26" s="231">
        <f t="shared" si="19"/>
        <v>34264.442051375867</v>
      </c>
      <c r="AA26" s="231">
        <f t="shared" si="13"/>
        <v>5695.3969963302952</v>
      </c>
      <c r="AB26" s="231">
        <f t="shared" si="14"/>
        <v>13343.799784623827</v>
      </c>
      <c r="AC26" s="231">
        <f t="shared" si="15"/>
        <v>3558.3466092330209</v>
      </c>
      <c r="AD26" s="231">
        <f t="shared" si="16"/>
        <v>37.662572316978576</v>
      </c>
      <c r="AE26" s="232">
        <f t="shared" si="17"/>
        <v>13.809429459835719</v>
      </c>
      <c r="AF26" s="211"/>
    </row>
    <row r="27" spans="1:32">
      <c r="A27" s="1">
        <v>5</v>
      </c>
      <c r="B27" s="1" t="str">
        <f t="shared" si="0"/>
        <v>0.24, Tractor(140-159hp)CB 2WD 150</v>
      </c>
      <c r="C27" s="157">
        <v>0.24</v>
      </c>
      <c r="D27" s="153" t="s">
        <v>436</v>
      </c>
      <c r="E27" s="256" t="s">
        <v>532</v>
      </c>
      <c r="F27" s="153" t="s">
        <v>146</v>
      </c>
      <c r="G27" s="153" t="str">
        <f t="shared" si="1"/>
        <v>Tractor(140-159hp)CB 2WD 150</v>
      </c>
      <c r="H27" s="255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2"/>
        <v>8400</v>
      </c>
      <c r="P27" s="11">
        <v>1</v>
      </c>
      <c r="Q27" s="8">
        <f t="shared" si="3"/>
        <v>4671.4285714285716</v>
      </c>
      <c r="R27" s="7">
        <f t="shared" si="4"/>
        <v>7.7857142857142856</v>
      </c>
      <c r="S27" s="2">
        <f t="shared" si="5"/>
        <v>21800</v>
      </c>
      <c r="T27" s="2">
        <f t="shared" si="6"/>
        <v>6228.5714285714284</v>
      </c>
      <c r="U27" s="2">
        <f t="shared" si="7"/>
        <v>65400</v>
      </c>
      <c r="V27" s="6">
        <f t="shared" si="8"/>
        <v>5886</v>
      </c>
      <c r="W27" s="6">
        <f t="shared" si="9"/>
        <v>1569.6000000000001</v>
      </c>
      <c r="X27" s="6">
        <f t="shared" si="10"/>
        <v>13684.171428571428</v>
      </c>
      <c r="Y27" s="5">
        <f t="shared" si="11"/>
        <v>22.806952380952382</v>
      </c>
      <c r="Z27" s="231">
        <f t="shared" si="19"/>
        <v>32761.615645613765</v>
      </c>
      <c r="AA27" s="231">
        <f t="shared" si="13"/>
        <v>5445.5988824561591</v>
      </c>
      <c r="AB27" s="231">
        <f t="shared" si="14"/>
        <v>12758.545408105238</v>
      </c>
      <c r="AC27" s="231">
        <f t="shared" si="15"/>
        <v>3402.2787754947303</v>
      </c>
      <c r="AD27" s="231">
        <f t="shared" si="16"/>
        <v>36.010705110093546</v>
      </c>
      <c r="AE27" s="232">
        <f t="shared" si="17"/>
        <v>13.203752729141165</v>
      </c>
      <c r="AF27" s="211"/>
    </row>
    <row r="28" spans="1:32">
      <c r="A28" s="1">
        <v>18</v>
      </c>
      <c r="B28" s="1" t="str">
        <f t="shared" si="0"/>
        <v>0.25, Tractor(160-179hp)CB MFWD 150</v>
      </c>
      <c r="C28" s="157">
        <v>0.25</v>
      </c>
      <c r="D28" s="153" t="s">
        <v>436</v>
      </c>
      <c r="E28" s="256" t="s">
        <v>533</v>
      </c>
      <c r="F28" s="153" t="s">
        <v>145</v>
      </c>
      <c r="G28" s="153" t="str">
        <f t="shared" si="1"/>
        <v>Tractor(160-179hp)CB MFWD 150</v>
      </c>
      <c r="H28" s="255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2"/>
        <v>8400</v>
      </c>
      <c r="P28" s="11">
        <v>1</v>
      </c>
      <c r="Q28" s="8">
        <f t="shared" si="3"/>
        <v>5571.4285714285716</v>
      </c>
      <c r="R28" s="7">
        <f t="shared" si="4"/>
        <v>9.2857142857142865</v>
      </c>
      <c r="S28" s="2">
        <f t="shared" si="5"/>
        <v>26000</v>
      </c>
      <c r="T28" s="2">
        <f t="shared" si="6"/>
        <v>7428.5714285714284</v>
      </c>
      <c r="U28" s="2">
        <f t="shared" si="7"/>
        <v>78000</v>
      </c>
      <c r="V28" s="6">
        <f t="shared" si="8"/>
        <v>7020</v>
      </c>
      <c r="W28" s="6">
        <f t="shared" si="9"/>
        <v>1872</v>
      </c>
      <c r="X28" s="6">
        <f t="shared" si="10"/>
        <v>16320.571428571428</v>
      </c>
      <c r="Y28" s="5">
        <f t="shared" si="11"/>
        <v>27.20095238095238</v>
      </c>
      <c r="Z28" s="231">
        <f t="shared" si="19"/>
        <v>39073.486549814581</v>
      </c>
      <c r="AA28" s="231">
        <f t="shared" si="13"/>
        <v>6494.7509607275297</v>
      </c>
      <c r="AB28" s="231">
        <f t="shared" si="14"/>
        <v>15216.613789483312</v>
      </c>
      <c r="AC28" s="231">
        <f t="shared" si="15"/>
        <v>4057.7636771955499</v>
      </c>
      <c r="AD28" s="231">
        <f t="shared" si="16"/>
        <v>42.948547379010655</v>
      </c>
      <c r="AE28" s="232">
        <f t="shared" si="17"/>
        <v>15.747594998058275</v>
      </c>
      <c r="AF28" s="211"/>
    </row>
    <row r="29" spans="1:32">
      <c r="A29" s="1">
        <v>6</v>
      </c>
      <c r="B29" s="1" t="str">
        <f t="shared" si="0"/>
        <v>0.26, Tractor(180-199hp)CB 2WD 170</v>
      </c>
      <c r="C29" s="157">
        <v>0.26</v>
      </c>
      <c r="D29" s="153" t="s">
        <v>436</v>
      </c>
      <c r="E29" s="256" t="s">
        <v>534</v>
      </c>
      <c r="F29" s="153" t="s">
        <v>144</v>
      </c>
      <c r="G29" s="153" t="str">
        <f t="shared" si="1"/>
        <v>Tractor(180-199hp)CB 2WD 170</v>
      </c>
      <c r="H29" s="255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2"/>
        <v>8400</v>
      </c>
      <c r="P29" s="11">
        <v>1</v>
      </c>
      <c r="Q29" s="8">
        <f t="shared" si="3"/>
        <v>0</v>
      </c>
      <c r="R29" s="7">
        <f t="shared" si="4"/>
        <v>0</v>
      </c>
      <c r="S29" s="2">
        <f t="shared" si="5"/>
        <v>0</v>
      </c>
      <c r="T29" s="2">
        <f t="shared" si="6"/>
        <v>0</v>
      </c>
      <c r="U29" s="2">
        <f t="shared" si="7"/>
        <v>0</v>
      </c>
      <c r="V29" s="6">
        <f t="shared" si="8"/>
        <v>0</v>
      </c>
      <c r="W29" s="6">
        <f t="shared" si="9"/>
        <v>0</v>
      </c>
      <c r="X29" s="6">
        <f t="shared" si="10"/>
        <v>0</v>
      </c>
      <c r="Y29" s="5">
        <f t="shared" si="11"/>
        <v>0</v>
      </c>
      <c r="Z29" s="231">
        <f t="shared" ref="Z29:Z40" si="20">((0.976-0.119*(L29^0.5)-0.0019*(M29^0.5))^2)*H29</f>
        <v>0</v>
      </c>
      <c r="AA29" s="231">
        <f t="shared" si="13"/>
        <v>0</v>
      </c>
      <c r="AB29" s="231">
        <f t="shared" si="14"/>
        <v>0</v>
      </c>
      <c r="AC29" s="231">
        <f t="shared" si="15"/>
        <v>0</v>
      </c>
      <c r="AD29" s="231">
        <f t="shared" si="16"/>
        <v>0</v>
      </c>
      <c r="AE29" s="232">
        <f t="shared" si="17"/>
        <v>0</v>
      </c>
      <c r="AF29" s="211"/>
    </row>
    <row r="30" spans="1:32">
      <c r="A30" s="1">
        <v>19</v>
      </c>
      <c r="B30" s="1" t="str">
        <f t="shared" si="0"/>
        <v>0.27, Tractor(200-249hp)CB MFWD 170</v>
      </c>
      <c r="C30" s="157">
        <v>0.27</v>
      </c>
      <c r="D30" s="153" t="s">
        <v>436</v>
      </c>
      <c r="E30" s="256" t="s">
        <v>535</v>
      </c>
      <c r="F30" s="153" t="s">
        <v>143</v>
      </c>
      <c r="G30" s="153" t="str">
        <f t="shared" si="1"/>
        <v>Tractor(200-249hp)CB MFWD 170</v>
      </c>
      <c r="H30" s="255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2"/>
        <v>8400</v>
      </c>
      <c r="P30" s="11">
        <v>1</v>
      </c>
      <c r="Q30" s="8">
        <f t="shared" si="3"/>
        <v>6342.8571428571431</v>
      </c>
      <c r="R30" s="7">
        <f t="shared" si="4"/>
        <v>10.571428571428571</v>
      </c>
      <c r="S30" s="2">
        <f t="shared" si="5"/>
        <v>29600</v>
      </c>
      <c r="T30" s="2">
        <f t="shared" si="6"/>
        <v>8457.1428571428569</v>
      </c>
      <c r="U30" s="2">
        <f t="shared" si="7"/>
        <v>88800</v>
      </c>
      <c r="V30" s="6">
        <f t="shared" si="8"/>
        <v>7992</v>
      </c>
      <c r="W30" s="6">
        <f t="shared" si="9"/>
        <v>2131.1999999999998</v>
      </c>
      <c r="X30" s="6">
        <f t="shared" si="10"/>
        <v>18580.342857142856</v>
      </c>
      <c r="Y30" s="5">
        <f t="shared" si="11"/>
        <v>30.967238095238091</v>
      </c>
      <c r="Z30" s="231">
        <f t="shared" si="20"/>
        <v>34698.900135992139</v>
      </c>
      <c r="AA30" s="231">
        <f t="shared" si="13"/>
        <v>8092.9357045719898</v>
      </c>
      <c r="AB30" s="231">
        <f t="shared" si="14"/>
        <v>16442.901012239294</v>
      </c>
      <c r="AC30" s="231">
        <f t="shared" si="15"/>
        <v>4384.7736032638122</v>
      </c>
      <c r="AD30" s="231">
        <f t="shared" si="16"/>
        <v>48.201017200125158</v>
      </c>
      <c r="AE30" s="232">
        <f t="shared" si="17"/>
        <v>17.233779104887066</v>
      </c>
      <c r="AF30" s="211"/>
    </row>
    <row r="31" spans="1:32">
      <c r="A31" s="1">
        <v>21</v>
      </c>
      <c r="B31" s="1" t="str">
        <f t="shared" si="0"/>
        <v>0.28, Tractor(250-349hp)CB MFWD 190</v>
      </c>
      <c r="C31" s="157">
        <v>0.28000000000000003</v>
      </c>
      <c r="D31" s="153" t="s">
        <v>436</v>
      </c>
      <c r="E31" s="256" t="s">
        <v>536</v>
      </c>
      <c r="F31" s="153" t="s">
        <v>142</v>
      </c>
      <c r="G31" s="153" t="str">
        <f t="shared" si="1"/>
        <v>Tractor(250-349hp)CB MFWD 190</v>
      </c>
      <c r="H31" s="255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2"/>
        <v>8400</v>
      </c>
      <c r="P31" s="11">
        <v>1</v>
      </c>
      <c r="Q31" s="8">
        <f t="shared" si="3"/>
        <v>7500</v>
      </c>
      <c r="R31" s="7">
        <f t="shared" si="4"/>
        <v>12.5</v>
      </c>
      <c r="S31" s="2">
        <f t="shared" si="5"/>
        <v>35000</v>
      </c>
      <c r="T31" s="2">
        <f t="shared" si="6"/>
        <v>10000</v>
      </c>
      <c r="U31" s="2">
        <f t="shared" si="7"/>
        <v>105000</v>
      </c>
      <c r="V31" s="6">
        <f t="shared" si="8"/>
        <v>9450</v>
      </c>
      <c r="W31" s="6">
        <f t="shared" si="9"/>
        <v>2520</v>
      </c>
      <c r="X31" s="6">
        <f t="shared" si="10"/>
        <v>21970</v>
      </c>
      <c r="Y31" s="5">
        <f t="shared" si="11"/>
        <v>36.616666666666667</v>
      </c>
      <c r="Z31" s="231">
        <f t="shared" si="20"/>
        <v>41029.104890531249</v>
      </c>
      <c r="AA31" s="231">
        <f t="shared" si="13"/>
        <v>9569.3496506763386</v>
      </c>
      <c r="AB31" s="231">
        <f t="shared" si="14"/>
        <v>19442.619440147813</v>
      </c>
      <c r="AC31" s="231">
        <f t="shared" si="15"/>
        <v>5184.6985173727498</v>
      </c>
      <c r="AD31" s="231">
        <f t="shared" si="16"/>
        <v>56.994446013661509</v>
      </c>
      <c r="AE31" s="232">
        <f t="shared" si="17"/>
        <v>20.377779346994842</v>
      </c>
      <c r="AF31" s="211"/>
    </row>
    <row r="32" spans="1:32">
      <c r="A32" s="1">
        <v>9</v>
      </c>
      <c r="B32" s="1" t="str">
        <f t="shared" si="0"/>
        <v>0.29, Tractor(250-349hp)CB MFWD 225</v>
      </c>
      <c r="C32" s="157">
        <v>0.28999999999999998</v>
      </c>
      <c r="D32" s="153" t="s">
        <v>436</v>
      </c>
      <c r="E32" s="256" t="s">
        <v>536</v>
      </c>
      <c r="F32" s="153" t="s">
        <v>141</v>
      </c>
      <c r="G32" s="153" t="str">
        <f t="shared" si="1"/>
        <v>Tractor(250-349hp)CB MFWD 225</v>
      </c>
      <c r="H32" s="255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2"/>
        <v>8400</v>
      </c>
      <c r="P32" s="11">
        <v>1</v>
      </c>
      <c r="Q32" s="8">
        <f t="shared" si="3"/>
        <v>8185.7142857142853</v>
      </c>
      <c r="R32" s="7">
        <f t="shared" si="4"/>
        <v>13.642857142857142</v>
      </c>
      <c r="S32" s="2">
        <f t="shared" si="5"/>
        <v>38200</v>
      </c>
      <c r="T32" s="2">
        <f t="shared" si="6"/>
        <v>10914.285714285714</v>
      </c>
      <c r="U32" s="2">
        <f t="shared" si="7"/>
        <v>114600</v>
      </c>
      <c r="V32" s="6">
        <f t="shared" si="8"/>
        <v>10314</v>
      </c>
      <c r="W32" s="6">
        <f t="shared" si="9"/>
        <v>2750.4</v>
      </c>
      <c r="X32" s="6">
        <f t="shared" si="10"/>
        <v>23978.685714285715</v>
      </c>
      <c r="Y32" s="5">
        <f t="shared" si="11"/>
        <v>39.964476190476191</v>
      </c>
      <c r="Z32" s="231">
        <f t="shared" si="20"/>
        <v>44780.337337665536</v>
      </c>
      <c r="AA32" s="231">
        <f t="shared" si="13"/>
        <v>10444.261618738175</v>
      </c>
      <c r="AB32" s="231">
        <f t="shared" si="14"/>
        <v>21220.230360389898</v>
      </c>
      <c r="AC32" s="231">
        <f t="shared" si="15"/>
        <v>5658.7280961039733</v>
      </c>
      <c r="AD32" s="231">
        <f t="shared" si="16"/>
        <v>62.205366792053418</v>
      </c>
      <c r="AE32" s="232">
        <f t="shared" si="17"/>
        <v>22.240890601577227</v>
      </c>
      <c r="AF32" s="211"/>
    </row>
    <row r="33" spans="1:32">
      <c r="A33" s="1">
        <v>22</v>
      </c>
      <c r="B33" s="1" t="str">
        <f t="shared" si="0"/>
        <v>0.3, Tractor (200-249 hp) Track 225</v>
      </c>
      <c r="C33" s="157">
        <v>0.3</v>
      </c>
      <c r="D33" s="153" t="s">
        <v>436</v>
      </c>
      <c r="E33" s="153" t="s">
        <v>247</v>
      </c>
      <c r="F33" s="153" t="s">
        <v>140</v>
      </c>
      <c r="G33" s="153" t="str">
        <f t="shared" si="1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2"/>
        <v>8400</v>
      </c>
      <c r="P33" s="11">
        <v>1</v>
      </c>
      <c r="Q33" s="8">
        <f t="shared" si="3"/>
        <v>11871.428571428571</v>
      </c>
      <c r="R33" s="7">
        <f t="shared" si="4"/>
        <v>19.785714285714285</v>
      </c>
      <c r="S33" s="2">
        <f t="shared" si="5"/>
        <v>55400</v>
      </c>
      <c r="T33" s="2">
        <f t="shared" si="6"/>
        <v>15828.571428571429</v>
      </c>
      <c r="U33" s="2">
        <f t="shared" si="7"/>
        <v>166200</v>
      </c>
      <c r="V33" s="6">
        <f t="shared" si="8"/>
        <v>14958</v>
      </c>
      <c r="W33" s="6">
        <f t="shared" si="9"/>
        <v>3988.8</v>
      </c>
      <c r="X33" s="6">
        <f t="shared" si="10"/>
        <v>34775.37142857143</v>
      </c>
      <c r="Y33" s="5">
        <f t="shared" si="11"/>
        <v>57.958952380952383</v>
      </c>
      <c r="Z33" s="231">
        <f t="shared" si="20"/>
        <v>64943.211741012317</v>
      </c>
      <c r="AA33" s="231">
        <f t="shared" si="13"/>
        <v>15146.913447070549</v>
      </c>
      <c r="AB33" s="231">
        <f t="shared" si="14"/>
        <v>30774.889056691103</v>
      </c>
      <c r="AC33" s="231">
        <f t="shared" si="15"/>
        <v>8206.6370817842944</v>
      </c>
      <c r="AD33" s="231">
        <f t="shared" si="16"/>
        <v>90.214065975909904</v>
      </c>
      <c r="AE33" s="232">
        <f t="shared" si="17"/>
        <v>32.255113594957521</v>
      </c>
      <c r="AF33" s="211"/>
    </row>
    <row r="34" spans="1:32">
      <c r="A34" s="1">
        <v>23</v>
      </c>
      <c r="B34" s="1" t="str">
        <f t="shared" si="0"/>
        <v>0.31, Tractor (250-349 hp) 4WD 300</v>
      </c>
      <c r="C34" s="157">
        <v>0.31</v>
      </c>
      <c r="D34" s="153" t="s">
        <v>436</v>
      </c>
      <c r="E34" s="153" t="s">
        <v>248</v>
      </c>
      <c r="F34" s="153" t="s">
        <v>139</v>
      </c>
      <c r="G34" s="153" t="str">
        <f t="shared" si="1"/>
        <v>Tractor (250-349 hp) 4WD 300</v>
      </c>
      <c r="H34" s="211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2"/>
        <v>8400</v>
      </c>
      <c r="P34" s="11">
        <v>1</v>
      </c>
      <c r="Q34" s="8">
        <f t="shared" si="3"/>
        <v>12257.142857142857</v>
      </c>
      <c r="R34" s="7">
        <f t="shared" si="4"/>
        <v>20.428571428571427</v>
      </c>
      <c r="S34" s="2">
        <f t="shared" si="5"/>
        <v>57200</v>
      </c>
      <c r="T34" s="2">
        <f t="shared" si="6"/>
        <v>16342.857142857143</v>
      </c>
      <c r="U34" s="2">
        <f t="shared" si="7"/>
        <v>171600</v>
      </c>
      <c r="V34" s="6">
        <f t="shared" si="8"/>
        <v>15444</v>
      </c>
      <c r="W34" s="6">
        <f t="shared" si="9"/>
        <v>4118.3999999999996</v>
      </c>
      <c r="X34" s="6">
        <f t="shared" si="10"/>
        <v>35905.257142857146</v>
      </c>
      <c r="Y34" s="5">
        <f t="shared" si="11"/>
        <v>59.842095238095247</v>
      </c>
      <c r="Z34" s="231">
        <f t="shared" si="20"/>
        <v>67053.279992525349</v>
      </c>
      <c r="AA34" s="231">
        <f t="shared" si="13"/>
        <v>15639.051429105331</v>
      </c>
      <c r="AB34" s="231">
        <f t="shared" si="14"/>
        <v>31774.79519932728</v>
      </c>
      <c r="AC34" s="231">
        <f t="shared" si="15"/>
        <v>8473.2787198206079</v>
      </c>
      <c r="AD34" s="231">
        <f t="shared" si="16"/>
        <v>93.145208913755368</v>
      </c>
      <c r="AE34" s="232">
        <f t="shared" si="17"/>
        <v>33.303113675660121</v>
      </c>
      <c r="AF34" s="211"/>
    </row>
    <row r="35" spans="1:32">
      <c r="A35" s="1">
        <v>61</v>
      </c>
      <c r="B35" s="1" t="str">
        <f t="shared" si="0"/>
        <v>0.32, Tractor (250-349 hp) MFWD 300</v>
      </c>
      <c r="C35" s="157">
        <v>0.32</v>
      </c>
      <c r="D35" s="153" t="s">
        <v>436</v>
      </c>
      <c r="E35" s="153" t="s">
        <v>248</v>
      </c>
      <c r="F35" s="153" t="s">
        <v>138</v>
      </c>
      <c r="G35" s="153" t="str">
        <f t="shared" si="1"/>
        <v>Tractor (250-349 hp) MFWD 300</v>
      </c>
      <c r="H35" s="211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2"/>
        <v>8400</v>
      </c>
      <c r="P35" s="11">
        <v>1</v>
      </c>
      <c r="Q35" s="8">
        <f t="shared" si="3"/>
        <v>11914.285714285714</v>
      </c>
      <c r="R35" s="7">
        <f t="shared" si="4"/>
        <v>19.857142857142858</v>
      </c>
      <c r="S35" s="2">
        <f t="shared" si="5"/>
        <v>55600</v>
      </c>
      <c r="T35" s="2">
        <f t="shared" si="6"/>
        <v>15885.714285714286</v>
      </c>
      <c r="U35" s="2">
        <f t="shared" si="7"/>
        <v>166800</v>
      </c>
      <c r="V35" s="6">
        <f t="shared" si="8"/>
        <v>15012</v>
      </c>
      <c r="W35" s="6">
        <f t="shared" si="9"/>
        <v>4003.2000000000003</v>
      </c>
      <c r="X35" s="6">
        <f t="shared" si="10"/>
        <v>34900.914285714287</v>
      </c>
      <c r="Y35" s="5">
        <f t="shared" si="11"/>
        <v>58.168190476190482</v>
      </c>
      <c r="Z35" s="231">
        <f t="shared" si="20"/>
        <v>65177.663768958213</v>
      </c>
      <c r="AA35" s="231">
        <f t="shared" si="13"/>
        <v>15201.595445074414</v>
      </c>
      <c r="AB35" s="231">
        <f t="shared" si="14"/>
        <v>30885.989739206234</v>
      </c>
      <c r="AC35" s="231">
        <f t="shared" si="15"/>
        <v>8236.2639304549957</v>
      </c>
      <c r="AD35" s="231">
        <f t="shared" si="16"/>
        <v>90.5397485245594</v>
      </c>
      <c r="AE35" s="232">
        <f t="shared" si="17"/>
        <v>32.371558048368918</v>
      </c>
      <c r="AF35" s="211"/>
    </row>
    <row r="36" spans="1:32">
      <c r="A36" s="1">
        <v>24</v>
      </c>
      <c r="B36" s="1" t="str">
        <f t="shared" si="0"/>
        <v>0.33, Tractor (250-349 hp) Track 300</v>
      </c>
      <c r="C36" s="157">
        <v>0.33</v>
      </c>
      <c r="D36" s="153" t="s">
        <v>436</v>
      </c>
      <c r="E36" s="153" t="s">
        <v>248</v>
      </c>
      <c r="F36" s="153" t="s">
        <v>137</v>
      </c>
      <c r="G36" s="153" t="str">
        <f t="shared" si="1"/>
        <v>Tractor (250-349 hp) Track 300</v>
      </c>
      <c r="H36" s="211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2"/>
        <v>8400</v>
      </c>
      <c r="P36" s="11">
        <v>1</v>
      </c>
      <c r="Q36" s="8">
        <f t="shared" si="3"/>
        <v>13585.714285714286</v>
      </c>
      <c r="R36" s="7">
        <f t="shared" si="4"/>
        <v>22.642857142857142</v>
      </c>
      <c r="S36" s="2">
        <f t="shared" si="5"/>
        <v>63400</v>
      </c>
      <c r="T36" s="2">
        <f t="shared" si="6"/>
        <v>18114.285714285714</v>
      </c>
      <c r="U36" s="2">
        <f t="shared" si="7"/>
        <v>190200</v>
      </c>
      <c r="V36" s="6">
        <f t="shared" si="8"/>
        <v>17118</v>
      </c>
      <c r="W36" s="6">
        <f t="shared" si="9"/>
        <v>4564.8</v>
      </c>
      <c r="X36" s="6">
        <f t="shared" si="10"/>
        <v>39797.085714285713</v>
      </c>
      <c r="Y36" s="5">
        <f t="shared" si="11"/>
        <v>66.328476190476195</v>
      </c>
      <c r="Z36" s="231">
        <f t="shared" si="20"/>
        <v>74321.292858848028</v>
      </c>
      <c r="AA36" s="231">
        <f t="shared" si="13"/>
        <v>17334.19336722514</v>
      </c>
      <c r="AB36" s="231">
        <f t="shared" si="14"/>
        <v>35218.916357296315</v>
      </c>
      <c r="AC36" s="231">
        <f t="shared" si="15"/>
        <v>9391.7110286123516</v>
      </c>
      <c r="AD36" s="231">
        <f t="shared" si="16"/>
        <v>103.24136792188968</v>
      </c>
      <c r="AE36" s="232">
        <f t="shared" si="17"/>
        <v>36.912891731413481</v>
      </c>
      <c r="AF36" s="211"/>
    </row>
    <row r="37" spans="1:32">
      <c r="A37" s="1">
        <v>25</v>
      </c>
      <c r="B37" s="1" t="str">
        <f t="shared" si="0"/>
        <v>0.34, Tractor (350-449 hp) 4WD 400</v>
      </c>
      <c r="C37" s="157">
        <v>0.34</v>
      </c>
      <c r="D37" s="153" t="s">
        <v>436</v>
      </c>
      <c r="E37" s="153" t="s">
        <v>249</v>
      </c>
      <c r="F37" s="153" t="s">
        <v>136</v>
      </c>
      <c r="G37" s="153" t="str">
        <f t="shared" si="1"/>
        <v>Tractor (350-449 hp) 4WD 400</v>
      </c>
      <c r="H37" s="211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2"/>
        <v>8400</v>
      </c>
      <c r="P37" s="11">
        <v>1</v>
      </c>
      <c r="Q37" s="8">
        <f t="shared" si="3"/>
        <v>14057.142857142857</v>
      </c>
      <c r="R37" s="7">
        <f t="shared" si="4"/>
        <v>23.428571428571427</v>
      </c>
      <c r="S37" s="2">
        <f t="shared" si="5"/>
        <v>65600</v>
      </c>
      <c r="T37" s="2">
        <f t="shared" si="6"/>
        <v>18742.857142857141</v>
      </c>
      <c r="U37" s="2">
        <f t="shared" si="7"/>
        <v>196800</v>
      </c>
      <c r="V37" s="6">
        <f t="shared" si="8"/>
        <v>17712</v>
      </c>
      <c r="W37" s="6">
        <f t="shared" si="9"/>
        <v>4723.2</v>
      </c>
      <c r="X37" s="6">
        <f t="shared" si="10"/>
        <v>41178.057142857142</v>
      </c>
      <c r="Y37" s="5">
        <f t="shared" si="11"/>
        <v>68.630095238095237</v>
      </c>
      <c r="Z37" s="231">
        <f t="shared" si="20"/>
        <v>76900.265166252851</v>
      </c>
      <c r="AA37" s="231">
        <f t="shared" si="13"/>
        <v>17935.695345267653</v>
      </c>
      <c r="AB37" s="231">
        <f t="shared" si="14"/>
        <v>36441.023864962757</v>
      </c>
      <c r="AC37" s="231">
        <f t="shared" si="15"/>
        <v>9717.6063639900694</v>
      </c>
      <c r="AD37" s="231">
        <f t="shared" si="16"/>
        <v>106.82387595703413</v>
      </c>
      <c r="AE37" s="232">
        <f t="shared" si="17"/>
        <v>38.193780718938896</v>
      </c>
      <c r="AF37" s="211"/>
    </row>
    <row r="38" spans="1:32">
      <c r="A38" s="1">
        <v>26</v>
      </c>
      <c r="B38" s="1" t="str">
        <f t="shared" si="0"/>
        <v>0.35, Tractor (350-449 hp) Track 400</v>
      </c>
      <c r="C38" s="157">
        <v>0.35</v>
      </c>
      <c r="D38" s="153" t="s">
        <v>436</v>
      </c>
      <c r="E38" s="153" t="s">
        <v>249</v>
      </c>
      <c r="F38" s="153" t="s">
        <v>135</v>
      </c>
      <c r="G38" s="153" t="str">
        <f t="shared" si="1"/>
        <v>Tractor (350-449 hp) Track 400</v>
      </c>
      <c r="H38" s="211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2"/>
        <v>8400</v>
      </c>
      <c r="P38" s="11">
        <v>1</v>
      </c>
      <c r="Q38" s="8">
        <f t="shared" si="3"/>
        <v>18000</v>
      </c>
      <c r="R38" s="7">
        <f t="shared" si="4"/>
        <v>30</v>
      </c>
      <c r="S38" s="2">
        <f t="shared" si="5"/>
        <v>84000</v>
      </c>
      <c r="T38" s="2">
        <f t="shared" si="6"/>
        <v>24000</v>
      </c>
      <c r="U38" s="2">
        <f t="shared" si="7"/>
        <v>252000</v>
      </c>
      <c r="V38" s="6">
        <f t="shared" si="8"/>
        <v>22680</v>
      </c>
      <c r="W38" s="6">
        <f t="shared" si="9"/>
        <v>6048</v>
      </c>
      <c r="X38" s="6">
        <f t="shared" si="10"/>
        <v>52728</v>
      </c>
      <c r="Y38" s="5">
        <f t="shared" si="11"/>
        <v>87.88</v>
      </c>
      <c r="Z38" s="231">
        <f t="shared" si="20"/>
        <v>98469.851737274992</v>
      </c>
      <c r="AA38" s="231">
        <f t="shared" si="13"/>
        <v>22966.439161623213</v>
      </c>
      <c r="AB38" s="231">
        <f t="shared" si="14"/>
        <v>46662.28665635475</v>
      </c>
      <c r="AC38" s="231">
        <f t="shared" si="15"/>
        <v>12443.276441694601</v>
      </c>
      <c r="AD38" s="231">
        <f t="shared" si="16"/>
        <v>136.78667043278759</v>
      </c>
      <c r="AE38" s="232">
        <f t="shared" si="17"/>
        <v>48.906670432787593</v>
      </c>
      <c r="AF38" s="211"/>
    </row>
    <row r="39" spans="1:32">
      <c r="A39" s="1">
        <v>56</v>
      </c>
      <c r="B39" s="1" t="str">
        <f t="shared" si="0"/>
        <v>0.36, Tractor (450-550 hp) 4WD 500</v>
      </c>
      <c r="C39" s="157">
        <v>0.36</v>
      </c>
      <c r="D39" s="153" t="s">
        <v>436</v>
      </c>
      <c r="E39" s="153" t="s">
        <v>250</v>
      </c>
      <c r="F39" s="153" t="s">
        <v>134</v>
      </c>
      <c r="G39" s="153" t="str">
        <f t="shared" si="1"/>
        <v>Tractor (450-550 hp) 4WD 500</v>
      </c>
      <c r="H39" s="211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2"/>
        <v>8400</v>
      </c>
      <c r="P39" s="11">
        <v>1</v>
      </c>
      <c r="Q39" s="8">
        <f t="shared" si="3"/>
        <v>16885.714285714286</v>
      </c>
      <c r="R39" s="7">
        <f t="shared" si="4"/>
        <v>28.142857142857142</v>
      </c>
      <c r="S39" s="2">
        <f t="shared" si="5"/>
        <v>78800</v>
      </c>
      <c r="T39" s="2">
        <f t="shared" si="6"/>
        <v>22514.285714285714</v>
      </c>
      <c r="U39" s="2">
        <f t="shared" si="7"/>
        <v>236400</v>
      </c>
      <c r="V39" s="6">
        <f t="shared" si="8"/>
        <v>21276</v>
      </c>
      <c r="W39" s="6">
        <f t="shared" si="9"/>
        <v>5673.6</v>
      </c>
      <c r="X39" s="6">
        <f t="shared" si="10"/>
        <v>49463.885714285709</v>
      </c>
      <c r="Y39" s="5">
        <f t="shared" si="11"/>
        <v>82.439809523809515</v>
      </c>
      <c r="Z39" s="231">
        <f t="shared" si="20"/>
        <v>92374.099010681777</v>
      </c>
      <c r="AA39" s="231">
        <f t="shared" si="13"/>
        <v>21544.707213522728</v>
      </c>
      <c r="AB39" s="231">
        <f t="shared" si="14"/>
        <v>43773.668910961358</v>
      </c>
      <c r="AC39" s="231">
        <f t="shared" si="15"/>
        <v>11672.978376256364</v>
      </c>
      <c r="AD39" s="231">
        <f t="shared" si="16"/>
        <v>128.31892416790075</v>
      </c>
      <c r="AE39" s="232">
        <f t="shared" si="17"/>
        <v>45.879114644091231</v>
      </c>
      <c r="AF39" s="211"/>
    </row>
    <row r="40" spans="1:32">
      <c r="A40" s="1">
        <v>55</v>
      </c>
      <c r="B40" s="1" t="str">
        <f t="shared" si="0"/>
        <v>0.37, Tractor (450-550 hp) Track 500</v>
      </c>
      <c r="C40" s="157">
        <v>0.37</v>
      </c>
      <c r="D40" s="153" t="s">
        <v>436</v>
      </c>
      <c r="E40" s="153" t="s">
        <v>250</v>
      </c>
      <c r="F40" s="153" t="s">
        <v>133</v>
      </c>
      <c r="G40" s="153" t="str">
        <f t="shared" si="1"/>
        <v>Tractor (450-550 hp) Track 500</v>
      </c>
      <c r="H40" s="211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2"/>
        <v>8400</v>
      </c>
      <c r="P40" s="11">
        <v>1</v>
      </c>
      <c r="Q40" s="8">
        <f t="shared" si="3"/>
        <v>19028.571428571428</v>
      </c>
      <c r="R40" s="7">
        <f t="shared" si="4"/>
        <v>31.714285714285712</v>
      </c>
      <c r="S40" s="2">
        <f t="shared" si="5"/>
        <v>88800</v>
      </c>
      <c r="T40" s="2">
        <f t="shared" si="6"/>
        <v>25371.428571428572</v>
      </c>
      <c r="U40" s="2">
        <f t="shared" si="7"/>
        <v>266400</v>
      </c>
      <c r="V40" s="6">
        <f t="shared" si="8"/>
        <v>23976</v>
      </c>
      <c r="W40" s="6">
        <f t="shared" si="9"/>
        <v>6393.6</v>
      </c>
      <c r="X40" s="6">
        <f t="shared" si="10"/>
        <v>55741.028571428571</v>
      </c>
      <c r="Y40" s="5">
        <f t="shared" si="11"/>
        <v>92.901714285714291</v>
      </c>
      <c r="Z40" s="231">
        <f t="shared" si="20"/>
        <v>104096.70040797642</v>
      </c>
      <c r="AA40" s="231">
        <f t="shared" si="13"/>
        <v>24278.807113715971</v>
      </c>
      <c r="AB40" s="231">
        <f t="shared" si="14"/>
        <v>49328.703036717874</v>
      </c>
      <c r="AC40" s="231">
        <f t="shared" si="15"/>
        <v>13154.320809791434</v>
      </c>
      <c r="AD40" s="231">
        <f t="shared" si="16"/>
        <v>144.60305160037544</v>
      </c>
      <c r="AE40" s="232">
        <f t="shared" si="17"/>
        <v>51.701337314661146</v>
      </c>
      <c r="AF40" s="211"/>
    </row>
    <row r="41" spans="1:32">
      <c r="A41" s="1">
        <v>68</v>
      </c>
      <c r="B41" s="1" t="str">
        <f t="shared" si="0"/>
        <v>0.38, Utility Vehicle 600 CC</v>
      </c>
      <c r="C41" s="157">
        <v>0.38</v>
      </c>
      <c r="D41" s="153" t="s">
        <v>436</v>
      </c>
      <c r="E41" s="153" t="s">
        <v>212</v>
      </c>
      <c r="F41" s="153" t="s">
        <v>132</v>
      </c>
      <c r="G41" s="153" t="str">
        <f t="shared" si="1"/>
        <v>Utility Vehicle 600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2"/>
        <v>2800</v>
      </c>
      <c r="P41" s="11">
        <v>1</v>
      </c>
      <c r="Q41" s="8">
        <f t="shared" si="3"/>
        <v>0</v>
      </c>
      <c r="R41" s="7">
        <f t="shared" si="4"/>
        <v>0</v>
      </c>
      <c r="S41" s="2">
        <f t="shared" si="5"/>
        <v>0</v>
      </c>
      <c r="T41" s="2">
        <f t="shared" si="6"/>
        <v>0</v>
      </c>
      <c r="U41" s="2">
        <f t="shared" si="7"/>
        <v>0</v>
      </c>
      <c r="V41" s="6">
        <f t="shared" si="8"/>
        <v>0</v>
      </c>
      <c r="W41" s="6">
        <f t="shared" si="9"/>
        <v>0</v>
      </c>
      <c r="X41" s="6">
        <f t="shared" si="10"/>
        <v>0</v>
      </c>
      <c r="Y41" s="5">
        <f t="shared" si="11"/>
        <v>0</v>
      </c>
      <c r="Z41" s="231">
        <f>((0.786-0.063*(L41^0.5)-0.0033*(M41^0.5))^2)*H41</f>
        <v>0</v>
      </c>
      <c r="AA41" s="231">
        <f t="shared" si="13"/>
        <v>0</v>
      </c>
      <c r="AB41" s="231">
        <f t="shared" si="14"/>
        <v>0</v>
      </c>
      <c r="AC41" s="231">
        <f t="shared" si="15"/>
        <v>0</v>
      </c>
      <c r="AD41" s="231">
        <f t="shared" si="16"/>
        <v>0</v>
      </c>
      <c r="AE41" s="232">
        <f t="shared" si="17"/>
        <v>0</v>
      </c>
      <c r="AF41" s="211"/>
    </row>
    <row r="42" spans="1:32">
      <c r="A42" s="1">
        <v>66</v>
      </c>
      <c r="B42" s="1" t="str">
        <f t="shared" si="0"/>
        <v>0.39, Utility Vehicle 800 CC</v>
      </c>
      <c r="C42" s="157">
        <v>0.39</v>
      </c>
      <c r="D42" s="153" t="s">
        <v>436</v>
      </c>
      <c r="E42" s="153" t="s">
        <v>212</v>
      </c>
      <c r="F42" s="153" t="s">
        <v>131</v>
      </c>
      <c r="G42" s="153" t="str">
        <f t="shared" si="1"/>
        <v>Utility Vehicle 800 CC</v>
      </c>
      <c r="H42" s="211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2"/>
        <v>2800</v>
      </c>
      <c r="P42" s="11">
        <v>1</v>
      </c>
      <c r="Q42" s="8">
        <f t="shared" si="3"/>
        <v>148.92857142857142</v>
      </c>
      <c r="R42" s="7">
        <f t="shared" si="4"/>
        <v>0.74464285714285705</v>
      </c>
      <c r="S42" s="2">
        <f t="shared" si="5"/>
        <v>2502</v>
      </c>
      <c r="T42" s="2">
        <f t="shared" si="6"/>
        <v>417</v>
      </c>
      <c r="U42" s="2">
        <f t="shared" si="7"/>
        <v>5421</v>
      </c>
      <c r="V42" s="6">
        <f t="shared" si="8"/>
        <v>487.89</v>
      </c>
      <c r="W42" s="6">
        <f t="shared" si="9"/>
        <v>130.10400000000001</v>
      </c>
      <c r="X42" s="6">
        <f t="shared" si="10"/>
        <v>1034.9939999999999</v>
      </c>
      <c r="Y42" s="5">
        <f t="shared" si="11"/>
        <v>5.1749699999999992</v>
      </c>
      <c r="Z42" s="231">
        <f>((0.786-0.063*(L42^0.5)-0.0033*(M42^0.5))^2)*H42</f>
        <v>2115.1869984995838</v>
      </c>
      <c r="AA42" s="231">
        <f t="shared" si="13"/>
        <v>444.62950010717259</v>
      </c>
      <c r="AB42" s="231">
        <f t="shared" si="14"/>
        <v>940.96682986496239</v>
      </c>
      <c r="AC42" s="231">
        <f t="shared" si="15"/>
        <v>250.92448796399</v>
      </c>
      <c r="AD42" s="231">
        <f t="shared" si="16"/>
        <v>8.1826040896806251</v>
      </c>
      <c r="AE42" s="232">
        <f t="shared" si="17"/>
        <v>3.007634089680626</v>
      </c>
      <c r="AF42" s="211"/>
    </row>
    <row r="43" spans="1:32">
      <c r="A43" s="1">
        <v>67</v>
      </c>
      <c r="B43" s="1" t="str">
        <f t="shared" si="0"/>
        <v>0.4, Utility Vehicle 900 CC</v>
      </c>
      <c r="C43" s="157">
        <v>0.4</v>
      </c>
      <c r="D43" s="153" t="s">
        <v>436</v>
      </c>
      <c r="E43" s="153" t="s">
        <v>212</v>
      </c>
      <c r="F43" s="153" t="s">
        <v>540</v>
      </c>
      <c r="G43" s="153" t="str">
        <f t="shared" si="1"/>
        <v>Utility Vehicle 900 CC</v>
      </c>
      <c r="H43" s="211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2"/>
        <v>2800</v>
      </c>
      <c r="P43" s="11">
        <v>1</v>
      </c>
      <c r="Q43" s="8">
        <f t="shared" si="3"/>
        <v>217.85714285714286</v>
      </c>
      <c r="R43" s="7">
        <f t="shared" si="4"/>
        <v>1.0892857142857144</v>
      </c>
      <c r="S43" s="2">
        <f t="shared" si="5"/>
        <v>3660</v>
      </c>
      <c r="T43" s="2">
        <f t="shared" si="6"/>
        <v>610</v>
      </c>
      <c r="U43" s="2">
        <f t="shared" si="7"/>
        <v>7930</v>
      </c>
      <c r="V43" s="6">
        <f t="shared" si="8"/>
        <v>713.69999999999993</v>
      </c>
      <c r="W43" s="6">
        <f t="shared" si="9"/>
        <v>190.32</v>
      </c>
      <c r="X43" s="6">
        <f t="shared" si="10"/>
        <v>1514.0199999999998</v>
      </c>
      <c r="Y43" s="5">
        <f t="shared" si="11"/>
        <v>7.5700999999999992</v>
      </c>
      <c r="Z43" s="231">
        <f>((0.786-0.063*(L43^0.5)-0.0033*(M43^0.5))^2)*H43</f>
        <v>3094.1584390521489</v>
      </c>
      <c r="AA43" s="231">
        <f t="shared" si="13"/>
        <v>650.41725435341789</v>
      </c>
      <c r="AB43" s="231">
        <f t="shared" si="14"/>
        <v>1376.4742595146934</v>
      </c>
      <c r="AC43" s="231">
        <f t="shared" si="15"/>
        <v>367.05980253725158</v>
      </c>
      <c r="AD43" s="231">
        <f t="shared" si="16"/>
        <v>11.969756582026815</v>
      </c>
      <c r="AE43" s="232">
        <f t="shared" si="17"/>
        <v>4.3996565820268154</v>
      </c>
      <c r="AF43" s="211"/>
    </row>
  </sheetData>
  <sortState ref="A4:AF43">
    <sortCondition ref="B4:B43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11" bestFit="1" customWidth="1"/>
    <col min="2" max="2" width="33.83203125" style="211" bestFit="1" customWidth="1"/>
    <col min="3" max="3" width="3.5" style="153" bestFit="1" customWidth="1"/>
    <col min="4" max="4" width="2" style="153" bestFit="1" customWidth="1"/>
    <col min="5" max="5" width="12.5" style="153" bestFit="1" customWidth="1"/>
    <col min="6" max="6" width="7" style="153" bestFit="1" customWidth="1"/>
    <col min="7" max="7" width="18.5" style="153" bestFit="1" customWidth="1"/>
    <col min="8" max="8" width="7.1640625" style="211" bestFit="1" customWidth="1"/>
    <col min="9" max="9" width="6.5" style="28" bestFit="1" customWidth="1"/>
    <col min="10" max="11" width="5.5" style="211" bestFit="1" customWidth="1"/>
    <col min="12" max="12" width="3" style="211" bestFit="1" customWidth="1"/>
    <col min="13" max="13" width="7.5" style="211" bestFit="1" customWidth="1"/>
    <col min="14" max="14" width="5.1640625" style="211" bestFit="1" customWidth="1"/>
    <col min="15" max="15" width="5.6640625" style="211" bestFit="1" customWidth="1"/>
    <col min="16" max="16" width="5.33203125" style="211" bestFit="1" customWidth="1"/>
    <col min="17" max="18" width="5.5" style="211" bestFit="1" customWidth="1"/>
    <col min="19" max="20" width="5.33203125" style="211" bestFit="1" customWidth="1"/>
    <col min="21" max="22" width="4.5" style="211" bestFit="1" customWidth="1"/>
    <col min="23" max="23" width="9.33203125" style="211" bestFit="1" customWidth="1"/>
    <col min="24" max="24" width="8.5" style="211" bestFit="1" customWidth="1"/>
    <col min="25" max="25" width="9" style="211" bestFit="1" customWidth="1"/>
    <col min="26" max="26" width="7.6640625" style="5" bestFit="1" customWidth="1"/>
    <col min="27" max="27" width="10" style="211" bestFit="1" customWidth="1"/>
    <col min="28" max="28" width="9" style="211" bestFit="1" customWidth="1"/>
    <col min="29" max="29" width="10" style="211" bestFit="1" customWidth="1"/>
    <col min="30" max="30" width="9" style="211" bestFit="1" customWidth="1"/>
    <col min="31" max="31" width="8.83203125" style="211" bestFit="1" customWidth="1"/>
    <col min="32" max="32" width="9" style="211" bestFit="1" customWidth="1"/>
    <col min="33" max="33" width="8.6640625" style="5" bestFit="1" customWidth="1"/>
    <col min="34" max="16384" width="8.83203125" style="211"/>
  </cols>
  <sheetData>
    <row r="1" spans="1:36">
      <c r="A1" s="282" t="s">
        <v>441</v>
      </c>
      <c r="B1" s="282"/>
      <c r="C1" s="153">
        <v>2</v>
      </c>
      <c r="D1" s="153">
        <v>3</v>
      </c>
      <c r="E1" s="153">
        <v>4</v>
      </c>
      <c r="F1" s="153">
        <v>5</v>
      </c>
      <c r="G1" s="211">
        <v>6</v>
      </c>
      <c r="H1" s="211">
        <v>7</v>
      </c>
      <c r="I1" s="30">
        <v>8</v>
      </c>
      <c r="J1" s="211">
        <v>9</v>
      </c>
      <c r="K1" s="211">
        <v>10</v>
      </c>
      <c r="L1" s="211">
        <v>11</v>
      </c>
      <c r="M1" s="211">
        <v>12</v>
      </c>
      <c r="N1" s="211">
        <v>13</v>
      </c>
      <c r="O1" s="211">
        <v>14</v>
      </c>
      <c r="P1" s="211">
        <v>15</v>
      </c>
      <c r="Q1" s="211">
        <v>16</v>
      </c>
      <c r="R1" s="211">
        <v>17</v>
      </c>
      <c r="S1" s="211">
        <v>18</v>
      </c>
      <c r="T1" s="211">
        <v>19</v>
      </c>
      <c r="U1" s="211">
        <v>20</v>
      </c>
      <c r="V1" s="211">
        <v>21</v>
      </c>
      <c r="W1" s="211">
        <v>22</v>
      </c>
      <c r="X1" s="211">
        <v>23</v>
      </c>
      <c r="Y1" s="211">
        <v>24</v>
      </c>
      <c r="Z1" s="5">
        <v>25</v>
      </c>
      <c r="AA1" s="211">
        <v>26</v>
      </c>
      <c r="AB1" s="211">
        <v>27</v>
      </c>
      <c r="AC1" s="211">
        <v>28</v>
      </c>
      <c r="AD1" s="211">
        <v>29</v>
      </c>
      <c r="AE1" s="211">
        <v>30</v>
      </c>
      <c r="AF1" s="211">
        <v>31</v>
      </c>
      <c r="AG1" s="5">
        <v>32</v>
      </c>
    </row>
    <row r="2" spans="1:36">
      <c r="B2" s="39"/>
      <c r="C2" s="187"/>
      <c r="D2" s="187"/>
      <c r="E2" s="159"/>
      <c r="S2" s="280" t="s">
        <v>128</v>
      </c>
      <c r="T2" s="280"/>
      <c r="U2" s="280"/>
      <c r="V2" s="280"/>
      <c r="W2" s="280"/>
      <c r="X2" s="280"/>
      <c r="Y2" s="281" t="s">
        <v>127</v>
      </c>
      <c r="Z2" s="281"/>
    </row>
    <row r="3" spans="1:36" s="15" customFormat="1" ht="10.25" customHeight="1">
      <c r="A3" s="26" t="s">
        <v>435</v>
      </c>
      <c r="B3" s="26" t="s">
        <v>125</v>
      </c>
      <c r="C3" s="155" t="s">
        <v>126</v>
      </c>
      <c r="D3" s="155" t="s">
        <v>437</v>
      </c>
      <c r="E3" s="156" t="s">
        <v>124</v>
      </c>
      <c r="F3" s="156" t="s">
        <v>123</v>
      </c>
      <c r="G3" s="156" t="s">
        <v>438</v>
      </c>
      <c r="H3" s="17" t="s">
        <v>122</v>
      </c>
      <c r="I3" s="18" t="s">
        <v>175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>
      <c r="A4" s="211">
        <v>92</v>
      </c>
      <c r="B4" s="211" t="str">
        <f t="shared" ref="B4:B24" si="0">CONCATENATE(C4,D4,E4,F4)</f>
        <v>0.04, Cotton Picker 4R-36 (255)</v>
      </c>
      <c r="C4" s="153">
        <v>0.04</v>
      </c>
      <c r="D4" s="153" t="s">
        <v>436</v>
      </c>
      <c r="E4" s="174" t="s">
        <v>213</v>
      </c>
      <c r="F4" s="174" t="s">
        <v>225</v>
      </c>
      <c r="G4" s="153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1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4">
        <f t="shared" ref="AG4:AG24" si="14">AF4/Q4</f>
        <v>216.54400000000001</v>
      </c>
    </row>
    <row r="5" spans="1:36">
      <c r="A5" s="211">
        <v>45</v>
      </c>
      <c r="B5" s="211" t="str">
        <f t="shared" si="0"/>
        <v>0.05, Cotton Picker 4R-36 (350)</v>
      </c>
      <c r="C5" s="153">
        <v>0.05</v>
      </c>
      <c r="D5" s="153" t="s">
        <v>436</v>
      </c>
      <c r="E5" s="174" t="s">
        <v>213</v>
      </c>
      <c r="F5" s="174" t="s">
        <v>226</v>
      </c>
      <c r="G5" s="153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4">
        <f t="shared" si="14"/>
        <v>283.608</v>
      </c>
    </row>
    <row r="6" spans="1:36">
      <c r="A6" s="211">
        <v>51</v>
      </c>
      <c r="B6" s="211" t="str">
        <f t="shared" si="0"/>
        <v>0.09, Cotton Picker 6R-36 (355)</v>
      </c>
      <c r="C6" s="153">
        <v>0.09</v>
      </c>
      <c r="D6" s="153" t="s">
        <v>436</v>
      </c>
      <c r="E6" s="174" t="s">
        <v>213</v>
      </c>
      <c r="F6" s="174" t="s">
        <v>229</v>
      </c>
      <c r="G6" s="153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1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4">
        <f t="shared" si="14"/>
        <v>375.72</v>
      </c>
    </row>
    <row r="7" spans="1:36">
      <c r="A7" s="211">
        <v>102</v>
      </c>
      <c r="B7" s="211" t="str">
        <f t="shared" si="0"/>
        <v>0.1, Cotton Picker/Module 4R-36 (365)</v>
      </c>
      <c r="C7" s="153">
        <v>0.1</v>
      </c>
      <c r="D7" s="153" t="s">
        <v>436</v>
      </c>
      <c r="E7" s="174" t="s">
        <v>214</v>
      </c>
      <c r="F7" s="174" t="s">
        <v>230</v>
      </c>
      <c r="G7" s="153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4">
        <f t="shared" si="14"/>
        <v>433.08800000000002</v>
      </c>
    </row>
    <row r="8" spans="1:36">
      <c r="A8" s="211">
        <v>55</v>
      </c>
      <c r="B8" s="211" t="str">
        <f t="shared" si="0"/>
        <v>0.13, Cotton Picker/Module 6R-36 (365)</v>
      </c>
      <c r="C8" s="153">
        <v>0.13</v>
      </c>
      <c r="D8" s="153" t="s">
        <v>436</v>
      </c>
      <c r="E8" s="174" t="s">
        <v>214</v>
      </c>
      <c r="F8" s="174" t="s">
        <v>231</v>
      </c>
      <c r="G8" s="153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4">
        <f t="shared" si="14"/>
        <v>433.08800000000002</v>
      </c>
    </row>
    <row r="9" spans="1:36">
      <c r="A9" s="211">
        <v>84</v>
      </c>
      <c r="B9" s="211" t="str">
        <f t="shared" si="0"/>
        <v>0.14, Cotton Picker/Module 6R-36 (500)</v>
      </c>
      <c r="C9" s="153">
        <v>0.14000000000000001</v>
      </c>
      <c r="D9" s="153" t="s">
        <v>436</v>
      </c>
      <c r="E9" s="174" t="s">
        <v>214</v>
      </c>
      <c r="F9" s="174" t="s">
        <v>232</v>
      </c>
      <c r="G9" s="153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1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82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84">
        <f t="shared" si="14"/>
        <v>627.81600000000003</v>
      </c>
    </row>
    <row r="10" spans="1:36">
      <c r="A10" s="211">
        <v>107</v>
      </c>
      <c r="B10" s="211" t="str">
        <f t="shared" si="0"/>
        <v xml:space="preserve">0.15, Backhoe 2WD Cab </v>
      </c>
      <c r="C10" s="153">
        <v>0.15</v>
      </c>
      <c r="D10" s="153" t="s">
        <v>436</v>
      </c>
      <c r="E10" s="174" t="s">
        <v>454</v>
      </c>
      <c r="F10" s="174" t="s">
        <v>453</v>
      </c>
      <c r="G10" s="153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1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4">
        <f t="shared" si="5"/>
        <v>5.6196667849149566</v>
      </c>
      <c r="Y10" s="8">
        <f t="shared" si="6"/>
        <v>860</v>
      </c>
      <c r="Z10" s="18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4">
        <f>AF10/Q10</f>
        <v>69.239555555555569</v>
      </c>
    </row>
    <row r="11" spans="1:36">
      <c r="A11" s="211">
        <v>22</v>
      </c>
      <c r="B11" s="211" t="str">
        <f t="shared" si="0"/>
        <v>0.16, Dry Applicator SP 70' 300 cu ft</v>
      </c>
      <c r="C11" s="153">
        <v>0.16</v>
      </c>
      <c r="D11" s="153" t="s">
        <v>436</v>
      </c>
      <c r="E11" s="174" t="s">
        <v>215</v>
      </c>
      <c r="F11" s="174" t="s">
        <v>233</v>
      </c>
      <c r="G11" s="153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1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82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84">
        <f t="shared" si="14"/>
        <v>160.21485714285714</v>
      </c>
    </row>
    <row r="12" spans="1:36">
      <c r="A12" s="211">
        <v>85</v>
      </c>
      <c r="B12" s="211" t="str">
        <f t="shared" si="0"/>
        <v>0.17, Sprayer  110 Gal 30' 50 hp</v>
      </c>
      <c r="C12" s="153">
        <v>0.17</v>
      </c>
      <c r="D12" s="153" t="s">
        <v>436</v>
      </c>
      <c r="E12" s="174" t="s">
        <v>216</v>
      </c>
      <c r="F12" s="174" t="s">
        <v>234</v>
      </c>
      <c r="G12" s="153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1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4">
        <f t="shared" si="14"/>
        <v>23.085714285714285</v>
      </c>
    </row>
    <row r="13" spans="1:36">
      <c r="A13" s="13">
        <v>72</v>
      </c>
      <c r="B13" s="211" t="str">
        <f t="shared" si="0"/>
        <v>0.18, Sprayer  300-450 gal 60' 125 hp</v>
      </c>
      <c r="C13" s="153">
        <v>0.18</v>
      </c>
      <c r="D13" s="153" t="s">
        <v>436</v>
      </c>
      <c r="E13" s="175" t="s">
        <v>217</v>
      </c>
      <c r="F13" s="175" t="s">
        <v>235</v>
      </c>
      <c r="G13" s="153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5">
        <f t="shared" si="14"/>
        <v>54.020571428571429</v>
      </c>
    </row>
    <row r="14" spans="1:36">
      <c r="A14" s="211">
        <v>99</v>
      </c>
      <c r="B14" s="211" t="str">
        <f t="shared" si="0"/>
        <v>0.19, Sprayer  300-450 gal 80' 125 hp</v>
      </c>
      <c r="C14" s="153">
        <v>0.19</v>
      </c>
      <c r="D14" s="153" t="s">
        <v>436</v>
      </c>
      <c r="E14" s="174" t="s">
        <v>217</v>
      </c>
      <c r="F14" s="174" t="s">
        <v>236</v>
      </c>
      <c r="G14" s="153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4">
        <f t="shared" si="14"/>
        <v>55.405714285714289</v>
      </c>
    </row>
    <row r="15" spans="1:36">
      <c r="A15" s="211">
        <v>48</v>
      </c>
      <c r="B15" s="211" t="str">
        <f t="shared" si="0"/>
        <v>0.2, Sprayer  600-750 gal 60' 175 hp</v>
      </c>
      <c r="C15" s="153">
        <v>0.2</v>
      </c>
      <c r="D15" s="153" t="s">
        <v>436</v>
      </c>
      <c r="E15" s="174" t="s">
        <v>218</v>
      </c>
      <c r="F15" s="174" t="s">
        <v>237</v>
      </c>
      <c r="G15" s="153" t="str">
        <f t="shared" si="1"/>
        <v>Sprayer  600-750 gal 60' 175 hp</v>
      </c>
      <c r="H15" s="253">
        <v>208000</v>
      </c>
      <c r="I15" s="28">
        <v>9</v>
      </c>
      <c r="J15" s="32">
        <v>60</v>
      </c>
      <c r="K15" s="31">
        <v>12</v>
      </c>
      <c r="L15" s="30">
        <v>65</v>
      </c>
      <c r="M15" s="21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82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84">
        <f t="shared" si="14"/>
        <v>96.036571428571435</v>
      </c>
    </row>
    <row r="16" spans="1:36">
      <c r="A16" s="211">
        <v>104</v>
      </c>
      <c r="B16" s="211" t="str">
        <f t="shared" si="0"/>
        <v>0.21, Sprayer  600-825 gal 80' 175 hp</v>
      </c>
      <c r="C16" s="153">
        <v>0.21</v>
      </c>
      <c r="D16" s="153" t="s">
        <v>436</v>
      </c>
      <c r="E16" s="174" t="s">
        <v>219</v>
      </c>
      <c r="F16" s="174" t="s">
        <v>238</v>
      </c>
      <c r="G16" s="153" t="str">
        <f t="shared" si="1"/>
        <v>Sprayer  600-825 gal 80' 175 hp</v>
      </c>
      <c r="H16" s="253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1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2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84">
        <f t="shared" si="14"/>
        <v>93.266285714285715</v>
      </c>
    </row>
    <row r="17" spans="1:33">
      <c r="A17" s="211">
        <v>31</v>
      </c>
      <c r="B17" s="211" t="str">
        <f t="shared" si="0"/>
        <v>0.22, Sprayer  600-825 gal 90' 250 hp</v>
      </c>
      <c r="C17" s="153">
        <v>0.22</v>
      </c>
      <c r="D17" s="153" t="s">
        <v>436</v>
      </c>
      <c r="E17" s="174" t="s">
        <v>219</v>
      </c>
      <c r="F17" s="174" t="s">
        <v>239</v>
      </c>
      <c r="G17" s="153" t="str">
        <f t="shared" si="1"/>
        <v>Sprayer  600-825 gal 90' 250 hp</v>
      </c>
      <c r="H17" s="253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1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82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84">
        <f t="shared" si="14"/>
        <v>132.97371428571429</v>
      </c>
    </row>
    <row r="18" spans="1:33">
      <c r="A18" s="211">
        <v>93</v>
      </c>
      <c r="B18" s="211" t="str">
        <f t="shared" si="0"/>
        <v>0.23, Sprayer  800 gal 80' 250 hp</v>
      </c>
      <c r="C18" s="153">
        <v>0.23</v>
      </c>
      <c r="D18" s="153" t="s">
        <v>436</v>
      </c>
      <c r="E18" s="174" t="s">
        <v>220</v>
      </c>
      <c r="F18" s="174" t="s">
        <v>240</v>
      </c>
      <c r="G18" s="153" t="str">
        <f t="shared" si="1"/>
        <v>Sprayer  800 gal 80' 250 hp</v>
      </c>
      <c r="H18" s="253">
        <v>255000</v>
      </c>
      <c r="I18" s="28">
        <v>12.8681</v>
      </c>
      <c r="J18" s="32">
        <v>80</v>
      </c>
      <c r="K18" s="31">
        <v>12</v>
      </c>
      <c r="L18" s="30">
        <v>65</v>
      </c>
      <c r="M18" s="21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82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84">
        <f t="shared" si="14"/>
        <v>117.73714285714286</v>
      </c>
    </row>
    <row r="19" spans="1:33">
      <c r="A19" s="211">
        <v>56</v>
      </c>
      <c r="B19" s="211" t="str">
        <f t="shared" si="0"/>
        <v>0.24, Sprayer  800 gal 100' 250 hp</v>
      </c>
      <c r="C19" s="153">
        <v>0.24</v>
      </c>
      <c r="D19" s="153" t="s">
        <v>436</v>
      </c>
      <c r="E19" s="174" t="s">
        <v>220</v>
      </c>
      <c r="F19" s="174" t="s">
        <v>241</v>
      </c>
      <c r="G19" s="153" t="str">
        <f t="shared" si="1"/>
        <v>Sprayer  800 gal 100' 250 hp</v>
      </c>
      <c r="H19" s="253">
        <v>303000</v>
      </c>
      <c r="I19" s="28">
        <v>14.154</v>
      </c>
      <c r="J19" s="32">
        <v>100</v>
      </c>
      <c r="K19" s="31">
        <v>12</v>
      </c>
      <c r="L19" s="30">
        <v>65</v>
      </c>
      <c r="M19" s="21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82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84">
        <f t="shared" si="14"/>
        <v>139.89942857142859</v>
      </c>
    </row>
    <row r="20" spans="1:33">
      <c r="A20" s="211">
        <v>101</v>
      </c>
      <c r="B20" s="211" t="str">
        <f t="shared" si="0"/>
        <v>0.25, Sprayer 1000-1400 gal 90' 275 hp</v>
      </c>
      <c r="C20" s="153">
        <v>0.25</v>
      </c>
      <c r="D20" s="153" t="s">
        <v>436</v>
      </c>
      <c r="E20" s="174" t="s">
        <v>221</v>
      </c>
      <c r="F20" s="174" t="s">
        <v>242</v>
      </c>
      <c r="G20" s="153" t="str">
        <f t="shared" si="1"/>
        <v>Sprayer 1000-1400 gal 90' 275 hp</v>
      </c>
      <c r="H20" s="253">
        <v>289000</v>
      </c>
      <c r="I20" s="28">
        <v>14.154</v>
      </c>
      <c r="J20" s="32">
        <v>90</v>
      </c>
      <c r="K20" s="31">
        <v>12</v>
      </c>
      <c r="L20" s="30">
        <v>65</v>
      </c>
      <c r="M20" s="21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82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84">
        <f t="shared" si="14"/>
        <v>133.43542857142859</v>
      </c>
    </row>
    <row r="21" spans="1:33">
      <c r="A21" s="211">
        <v>103</v>
      </c>
      <c r="B21" s="211" t="str">
        <f t="shared" si="0"/>
        <v>0.26, Sprayer 1000 gal 100' 300 hp</v>
      </c>
      <c r="C21" s="153">
        <v>0.26</v>
      </c>
      <c r="D21" s="153" t="s">
        <v>436</v>
      </c>
      <c r="E21" s="174" t="s">
        <v>222</v>
      </c>
      <c r="F21" s="174" t="s">
        <v>243</v>
      </c>
      <c r="G21" s="153" t="str">
        <f t="shared" si="1"/>
        <v>Sprayer 1000 gal 100' 300 hp</v>
      </c>
      <c r="H21" s="253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1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82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84">
        <f t="shared" si="14"/>
        <v>151.44228571428573</v>
      </c>
    </row>
    <row r="22" spans="1:33">
      <c r="A22" s="211">
        <v>87</v>
      </c>
      <c r="B22" s="211" t="str">
        <f t="shared" si="0"/>
        <v>0.27, Sprayer 1200+ gal 120' 300 hp</v>
      </c>
      <c r="C22" s="153">
        <v>0.27</v>
      </c>
      <c r="D22" s="153" t="s">
        <v>436</v>
      </c>
      <c r="E22" s="174" t="s">
        <v>223</v>
      </c>
      <c r="F22" s="174" t="s">
        <v>244</v>
      </c>
      <c r="G22" s="153" t="str">
        <f t="shared" si="1"/>
        <v>Sprayer 1200+ gal 120' 300 hp</v>
      </c>
      <c r="H22" s="253">
        <v>332000</v>
      </c>
      <c r="I22" s="28">
        <v>15.442</v>
      </c>
      <c r="J22" s="32">
        <v>120</v>
      </c>
      <c r="K22" s="31">
        <v>12</v>
      </c>
      <c r="L22" s="30">
        <v>65</v>
      </c>
      <c r="M22" s="21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82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84">
        <f t="shared" si="14"/>
        <v>153.28914285714285</v>
      </c>
    </row>
    <row r="23" spans="1:33">
      <c r="A23" s="211">
        <v>83</v>
      </c>
      <c r="B23" s="211" t="str">
        <f t="shared" si="0"/>
        <v>0.28, Utility Vehicle 75" rope wic</v>
      </c>
      <c r="C23" s="153">
        <v>0.28000000000000003</v>
      </c>
      <c r="D23" s="153" t="s">
        <v>436</v>
      </c>
      <c r="E23" s="174" t="s">
        <v>212</v>
      </c>
      <c r="F23" s="174" t="s">
        <v>245</v>
      </c>
      <c r="G23" s="153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1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4">
        <f t="shared" si="14"/>
        <v>7.8375999999999983</v>
      </c>
    </row>
    <row r="24" spans="1:33">
      <c r="A24" s="211">
        <v>54</v>
      </c>
      <c r="B24" s="211" t="str">
        <f t="shared" si="0"/>
        <v>0.29, Utility Vehicle 20'</v>
      </c>
      <c r="C24" s="153">
        <v>0.28999999999999998</v>
      </c>
      <c r="D24" s="153" t="s">
        <v>436</v>
      </c>
      <c r="E24" s="174" t="s">
        <v>212</v>
      </c>
      <c r="F24" s="174" t="s">
        <v>8</v>
      </c>
      <c r="G24" s="153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1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4">
        <f t="shared" si="14"/>
        <v>9.8575999999999979</v>
      </c>
    </row>
    <row r="25" spans="1:33">
      <c r="D25" s="153" t="s">
        <v>436</v>
      </c>
      <c r="G25" s="153" t="str">
        <f t="shared" si="1"/>
        <v/>
      </c>
    </row>
    <row r="26" spans="1:33">
      <c r="D26" s="153" t="s">
        <v>436</v>
      </c>
      <c r="G26" s="153" t="str">
        <f t="shared" si="1"/>
        <v/>
      </c>
    </row>
    <row r="27" spans="1:33">
      <c r="D27" s="153" t="s">
        <v>436</v>
      </c>
      <c r="G27" s="153" t="str">
        <f t="shared" si="1"/>
        <v/>
      </c>
    </row>
    <row r="28" spans="1:33">
      <c r="D28" s="153" t="s">
        <v>436</v>
      </c>
      <c r="G28" s="153" t="str">
        <f t="shared" si="1"/>
        <v/>
      </c>
    </row>
    <row r="29" spans="1:33">
      <c r="D29" s="153" t="s">
        <v>436</v>
      </c>
      <c r="G29" s="153" t="str">
        <f t="shared" si="1"/>
        <v/>
      </c>
    </row>
    <row r="30" spans="1:33">
      <c r="D30" s="153" t="s">
        <v>436</v>
      </c>
      <c r="G30" s="153" t="str">
        <f t="shared" si="1"/>
        <v/>
      </c>
    </row>
    <row r="31" spans="1:33">
      <c r="D31" s="153" t="s">
        <v>436</v>
      </c>
      <c r="G31" s="153" t="str">
        <f t="shared" si="1"/>
        <v/>
      </c>
    </row>
    <row r="32" spans="1:33">
      <c r="D32" s="153" t="s">
        <v>436</v>
      </c>
      <c r="G32" s="153" t="str">
        <f t="shared" si="1"/>
        <v/>
      </c>
    </row>
    <row r="33" spans="3:33">
      <c r="C33" s="211"/>
      <c r="D33" s="153" t="s">
        <v>436</v>
      </c>
      <c r="G33" s="153" t="str">
        <f t="shared" si="1"/>
        <v/>
      </c>
      <c r="I33" s="211"/>
      <c r="Z33" s="211"/>
      <c r="AG33" s="211"/>
    </row>
    <row r="34" spans="3:33">
      <c r="C34" s="211"/>
      <c r="D34" s="153" t="s">
        <v>436</v>
      </c>
      <c r="G34" s="153" t="str">
        <f t="shared" si="1"/>
        <v/>
      </c>
      <c r="I34" s="211"/>
      <c r="Z34" s="211"/>
      <c r="AG34" s="211"/>
    </row>
    <row r="35" spans="3:33">
      <c r="C35" s="211"/>
      <c r="D35" s="153" t="s">
        <v>436</v>
      </c>
      <c r="G35" s="153" t="str">
        <f t="shared" si="1"/>
        <v/>
      </c>
      <c r="I35" s="211"/>
      <c r="Z35" s="211"/>
      <c r="AG35" s="211"/>
    </row>
    <row r="36" spans="3:33">
      <c r="C36" s="211"/>
      <c r="D36" s="153" t="s">
        <v>436</v>
      </c>
      <c r="G36" s="153" t="str">
        <f t="shared" si="1"/>
        <v/>
      </c>
      <c r="I36" s="211"/>
      <c r="Z36" s="211"/>
      <c r="AG36" s="211"/>
    </row>
    <row r="37" spans="3:33">
      <c r="C37" s="211"/>
      <c r="I37" s="211"/>
      <c r="Z37" s="211"/>
      <c r="AG37" s="211"/>
    </row>
    <row r="38" spans="3:33">
      <c r="C38" s="211"/>
      <c r="I38" s="211"/>
      <c r="Z38" s="211"/>
      <c r="AG38" s="211"/>
    </row>
    <row r="39" spans="3:33">
      <c r="C39" s="211"/>
      <c r="I39" s="211"/>
      <c r="Z39" s="211"/>
      <c r="AG39" s="211"/>
    </row>
    <row r="40" spans="3:33">
      <c r="C40" s="211"/>
      <c r="I40" s="211"/>
      <c r="Z40" s="211"/>
      <c r="AG40" s="211"/>
    </row>
    <row r="41" spans="3:33">
      <c r="C41" s="211"/>
      <c r="I41" s="211"/>
      <c r="Z41" s="211"/>
      <c r="AG41" s="211"/>
    </row>
    <row r="42" spans="3:33">
      <c r="C42" s="211"/>
      <c r="I42" s="211"/>
      <c r="Z42" s="211"/>
      <c r="AG42" s="211"/>
    </row>
    <row r="43" spans="3:33">
      <c r="C43" s="211"/>
      <c r="I43" s="211"/>
      <c r="Z43" s="211"/>
      <c r="AG43" s="211"/>
    </row>
    <row r="44" spans="3:33">
      <c r="C44" s="211"/>
      <c r="I44" s="211"/>
      <c r="Z44" s="211"/>
      <c r="AG44" s="211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2018-12-12T01:08:38Z</cp:lastPrinted>
  <dcterms:created xsi:type="dcterms:W3CDTF">2010-11-24T19:49:39Z</dcterms:created>
  <dcterms:modified xsi:type="dcterms:W3CDTF">2019-01-08T17:57:03Z</dcterms:modified>
</cp:coreProperties>
</file>