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mc:AlternateContent xmlns:mc="http://schemas.openxmlformats.org/markup-compatibility/2006">
    <mc:Choice Requires="x15">
      <x15ac:absPath xmlns:x15ac="http://schemas.microsoft.com/office/spreadsheetml/2010/11/ac" url="/Users/arziehl/Desktop/2025 M&amp;B/"/>
    </mc:Choice>
  </mc:AlternateContent>
  <xr:revisionPtr revIDLastSave="0" documentId="13_ncr:1_{EFEFF3DD-A478-1841-ABBF-F0D9907E3049}" xr6:coauthVersionLast="47" xr6:coauthVersionMax="47" xr10:uidLastSave="{00000000-0000-0000-0000-000000000000}"/>
  <bookViews>
    <workbookView xWindow="1500" yWindow="3800" windowWidth="36600" windowHeight="15360" xr2:uid="{00000000-000D-0000-FFFF-FFFF00000000}"/>
  </bookViews>
  <sheets>
    <sheet name="Details" sheetId="8" r:id="rId1"/>
    <sheet name="Main" sheetId="6" r:id="rId2"/>
    <sheet name="Fert, Weed, Insct, Dis" sheetId="7" r:id="rId3"/>
    <sheet name="PreHarvest" sheetId="4" r:id="rId4"/>
    <sheet name="Harvest" sheetId="5" r:id="rId5"/>
    <sheet name="Implmnt" sheetId="1" r:id="rId6"/>
    <sheet name="Tractors" sheetId="3" r:id="rId7"/>
    <sheet name="SelfPros" sheetId="2" r:id="rId8"/>
  </sheets>
  <externalReferences>
    <externalReference r:id="rId9"/>
    <externalReference r:id="rId10"/>
    <externalReference r:id="rId11"/>
    <externalReference r:id="rId12"/>
    <externalReference r:id="rId13"/>
    <externalReference r:id="rId14"/>
    <externalReference r:id="rId15"/>
  </externalReferences>
  <definedNames>
    <definedName name="combine" localSheetId="0">[1]Tractors!$B$4:$B$10</definedName>
    <definedName name="combine">Tractors!$B$4:$B$10</definedName>
    <definedName name="combine_data" localSheetId="0">[1]Tractors!$B$4:$Y$10</definedName>
    <definedName name="combine_data">Tractors!$B$4:$Y$10</definedName>
    <definedName name="disdetail">'Fert, Weed, Insct, Dis'!$A$48</definedName>
    <definedName name="disease">'Fert, Weed, Insct, Dis'!$A$36</definedName>
    <definedName name="fertilizer">'Fert, Weed, Insct, Dis'!$A$1</definedName>
    <definedName name="harvest" localSheetId="0">[1]Implmnt!$B$386:$B$470</definedName>
    <definedName name="harvest">Implmnt!$B$386:$B$470</definedName>
    <definedName name="harvest_fuel" localSheetId="0">[2]harvest!$M$21</definedName>
    <definedName name="harvest_fuel">[3]harvest!$M$21</definedName>
    <definedName name="harvest_hrs" localSheetId="0">[2]harvest!$F$21</definedName>
    <definedName name="harvest_hrs">[3]harvest!$F$21</definedName>
    <definedName name="harvest_implement_FC" localSheetId="0">[2]harvest!$J$21</definedName>
    <definedName name="harvest_implement_FC">[3]harvest!$J$21</definedName>
    <definedName name="harvest_implement_info" localSheetId="0">[2]implmnts!$A$306:$AB$347</definedName>
    <definedName name="harvest_implement_info">[3]implmnts!$A$306:$AB$347</definedName>
    <definedName name="harvest_implement_list" localSheetId="0">[2]implmnts!$A$306:$A$347</definedName>
    <definedName name="harvest_implement_list">[3]implmnts!$A$306:$A$347</definedName>
    <definedName name="harvest_info" localSheetId="0">[1]Implmnt!$B$386:$AF$470</definedName>
    <definedName name="harvest_info">Implmnt!$B$386:$AF$470</definedName>
    <definedName name="harvest_rprs" localSheetId="0">[2]harvest!$P$21</definedName>
    <definedName name="harvest_rprs">[3]harvest!$P$21</definedName>
    <definedName name="harvest_tractor_fc" localSheetId="0">[2]harvest!$R$21</definedName>
    <definedName name="harvest_tractor_fc">[3]harvest!$R$21</definedName>
    <definedName name="harvmachdet">Harvest!$A$1</definedName>
    <definedName name="iir" localSheetId="0">[2]Main!$B$11</definedName>
    <definedName name="iir">[3]Main!$B$11</definedName>
    <definedName name="iirr" localSheetId="0">[4]Main!$B$7</definedName>
    <definedName name="iirr">[5]Main!$B$7</definedName>
    <definedName name="Implement" localSheetId="0">[1]Implmnt!$B$5:$B$383</definedName>
    <definedName name="Implement">Implmnt!$B$5:$B$383</definedName>
    <definedName name="ins_tax" localSheetId="0">[2]Main!$B$12</definedName>
    <definedName name="ins_tax">[3]Main!$B$12</definedName>
    <definedName name="insect">'Fert, Weed, Insct, Dis'!$A$25</definedName>
    <definedName name="insect_tot" localSheetId="0">'[2]Insect and Weed'!$F$25</definedName>
    <definedName name="insect_tot">'[3]Insect and Weed'!$F$25</definedName>
    <definedName name="intir" localSheetId="0">[1]Implmnt!$F$1</definedName>
    <definedName name="intir">Implmnt!$F$1</definedName>
    <definedName name="itr" localSheetId="0">[1]Implmnt!$F$2</definedName>
    <definedName name="itr">Implmnt!$F$2</definedName>
    <definedName name="main">Main!$B$4</definedName>
    <definedName name="pre_harvest_implement_list" localSheetId="0">[2]implmnts!$A$5:$A$303</definedName>
    <definedName name="pre_harvest_implement_list">[3]implmnts!$A$5:$A$303</definedName>
    <definedName name="pre_implement" localSheetId="0">[1]Implmnt!$B$5:$AF$383</definedName>
    <definedName name="pre_implement">Implmnt!$B$5:$AF$383</definedName>
    <definedName name="preharvest_hrs" localSheetId="0">[2]preharvest!$F$18</definedName>
    <definedName name="preharvest_hrs">[3]preharvest!$F$18</definedName>
    <definedName name="preharvest_impl_FC" localSheetId="0">[2]preharvest!$R$18</definedName>
    <definedName name="preharvest_impl_FC">[3]preharvest!$R$18</definedName>
    <definedName name="preharvest_implement_info" localSheetId="0">[2]implmnts!$A$5:$AB$303</definedName>
    <definedName name="preharvest_implement_info">[3]implmnts!$A$5:$AB$303</definedName>
    <definedName name="preharvmachdet">PreHarvest!$A$1</definedName>
    <definedName name="prehvst_fuel" localSheetId="0">[2]preharvest!$M$18</definedName>
    <definedName name="prehvst_fuel">[3]preharvest!$M$18</definedName>
    <definedName name="price" localSheetId="0">[2]Main!#REF!</definedName>
    <definedName name="price">[3]Main!#REF!</definedName>
    <definedName name="_xlnm.Print_Area" localSheetId="2">'Fert, Weed, Insct, Dis'!$A$1:$F$48</definedName>
    <definedName name="_xlnm.Print_Area" localSheetId="1">Main!$B$1:$H$87</definedName>
    <definedName name="selfpro" localSheetId="0">[1]SelfPros!$B$4:$B$32</definedName>
    <definedName name="selfpro">SelfPros!$B$4:$B$23</definedName>
    <definedName name="selfpro_data" localSheetId="0">[1]SelfPros!$B$4:$AG$32</definedName>
    <definedName name="selfpro_data">SelfPros!$B$4:$AG$23</definedName>
    <definedName name="sprayer_data" localSheetId="0">[2]self_propelled!$A$13:$Z$19</definedName>
    <definedName name="sprayer_data">[3]self_propelled!$A$13:$Z$19</definedName>
    <definedName name="sprayer_fc" localSheetId="0">[2]preharvest!$L$27</definedName>
    <definedName name="sprayer_fc">[3]preharvest!$L$27</definedName>
    <definedName name="sprayer_fuel" localSheetId="0">[2]preharvest!$H$27</definedName>
    <definedName name="sprayer_fuel">[3]preharvest!$H$27</definedName>
    <definedName name="sprayer_list" localSheetId="0">[2]self_propelled!$A$13:$A$19</definedName>
    <definedName name="sprayer_list">[3]self_propelled!$A$13:$A$19</definedName>
    <definedName name="sprayer_rprs" localSheetId="0">[2]preharvest!$J$27</definedName>
    <definedName name="sprayer_rprs">[3]preharvest!$J$27</definedName>
    <definedName name="tractor" localSheetId="0">[1]Tractors!$B$11:$B$40</definedName>
    <definedName name="tractor">Tractors!$B$11:$B$40</definedName>
    <definedName name="tractor_combine_data" localSheetId="0">[2]tractor!$A$3:$W$32</definedName>
    <definedName name="tractor_combine_data">[3]tractor!$A$3:$W$32</definedName>
    <definedName name="tractor_combine_list" localSheetId="0">[2]tractor!$A$3:$A$37</definedName>
    <definedName name="tractor_combine_list">[3]tractor!$A$3:$A$37</definedName>
    <definedName name="tractor_data" localSheetId="0">[1]Tractors!$B$4:$Y$43</definedName>
    <definedName name="tractor_data">Tractors!$B$4:$Y$43</definedName>
    <definedName name="tractor_list" localSheetId="0">[6]tractors!$A$2:$A$19</definedName>
    <definedName name="tractor_list">[7]tractors!$A$2:$A$19</definedName>
    <definedName name="tvc" localSheetId="0">[1]Main!$F$31</definedName>
    <definedName name="tvc">Main!$F$32</definedName>
    <definedName name="unalloc_labor" localSheetId="0">[2]Main!$B$10</definedName>
    <definedName name="unalloc_labor">[3]Main!$B$10</definedName>
    <definedName name="weed">'Fert, Weed, Insct, Dis'!$A$12</definedName>
    <definedName name="WEED_TOT" localSheetId="0">'[2]Insect and Weed'!$F$11</definedName>
    <definedName name="WEED_TOT">'[3]Insect and Weed'!$F$11</definedName>
    <definedName name="yield" localSheetId="0">[1]Main!$C$6</definedName>
    <definedName name="yield">Main!$C$7</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9" i="1" l="1"/>
  <c r="G36" i="2" l="1"/>
  <c r="G35" i="2"/>
  <c r="G34" i="2"/>
  <c r="G33" i="2"/>
  <c r="G32" i="2"/>
  <c r="G31" i="2"/>
  <c r="G30" i="2"/>
  <c r="G29" i="2"/>
  <c r="G28" i="2"/>
  <c r="G27" i="2"/>
  <c r="G26" i="2"/>
  <c r="G25" i="2"/>
  <c r="Y24" i="2"/>
  <c r="Z24" i="2" s="1"/>
  <c r="W24" i="2"/>
  <c r="X24" i="2" s="1"/>
  <c r="S24" i="2"/>
  <c r="M24" i="2"/>
  <c r="G24" i="2"/>
  <c r="B24" i="2"/>
  <c r="Y23" i="2"/>
  <c r="Z23" i="2" s="1"/>
  <c r="W23" i="2"/>
  <c r="X23" i="2" s="1"/>
  <c r="S23" i="2"/>
  <c r="M23" i="2"/>
  <c r="G23" i="2"/>
  <c r="B23" i="2"/>
  <c r="AA22" i="2"/>
  <c r="AC22" i="2" s="1"/>
  <c r="Y22" i="2"/>
  <c r="Z22" i="2" s="1"/>
  <c r="W22" i="2"/>
  <c r="X22" i="2" s="1"/>
  <c r="S22" i="2"/>
  <c r="M22" i="2"/>
  <c r="G22" i="2"/>
  <c r="B22" i="2"/>
  <c r="AA21" i="2"/>
  <c r="AC21" i="2" s="1"/>
  <c r="AE21" i="2" s="1"/>
  <c r="Y21" i="2"/>
  <c r="Z21" i="2" s="1"/>
  <c r="W21" i="2"/>
  <c r="X21" i="2" s="1"/>
  <c r="S21" i="2"/>
  <c r="M21" i="2"/>
  <c r="G21" i="2"/>
  <c r="B21" i="2"/>
  <c r="AA20" i="2"/>
  <c r="AC20" i="2" s="1"/>
  <c r="AE20" i="2" s="1"/>
  <c r="Y20" i="2"/>
  <c r="Z20" i="2" s="1"/>
  <c r="W20" i="2"/>
  <c r="X20" i="2" s="1"/>
  <c r="S20" i="2"/>
  <c r="M20" i="2"/>
  <c r="G20" i="2"/>
  <c r="B20" i="2"/>
  <c r="AA19" i="2"/>
  <c r="AC19" i="2" s="1"/>
  <c r="Y19" i="2"/>
  <c r="Z19" i="2" s="1"/>
  <c r="W19" i="2"/>
  <c r="X19" i="2" s="1"/>
  <c r="S19" i="2"/>
  <c r="M19" i="2"/>
  <c r="G19" i="2"/>
  <c r="B19" i="2"/>
  <c r="AA18" i="2"/>
  <c r="AC18" i="2" s="1"/>
  <c r="Y18" i="2"/>
  <c r="Z18" i="2" s="1"/>
  <c r="W18" i="2"/>
  <c r="X18" i="2" s="1"/>
  <c r="S18" i="2"/>
  <c r="M18" i="2"/>
  <c r="G18" i="2"/>
  <c r="B18" i="2"/>
  <c r="AA17" i="2"/>
  <c r="AC17" i="2" s="1"/>
  <c r="Y17" i="2"/>
  <c r="Z17" i="2" s="1"/>
  <c r="W17" i="2"/>
  <c r="X17" i="2" s="1"/>
  <c r="S17" i="2"/>
  <c r="M17" i="2"/>
  <c r="G17" i="2"/>
  <c r="B17" i="2"/>
  <c r="AA16" i="2"/>
  <c r="AC16" i="2" s="1"/>
  <c r="Y16" i="2"/>
  <c r="Z16" i="2" s="1"/>
  <c r="W16" i="2"/>
  <c r="X16" i="2" s="1"/>
  <c r="S16" i="2"/>
  <c r="M16" i="2"/>
  <c r="G16" i="2"/>
  <c r="B16" i="2"/>
  <c r="AA15" i="2"/>
  <c r="AC15" i="2" s="1"/>
  <c r="Y15" i="2"/>
  <c r="Z15" i="2" s="1"/>
  <c r="W15" i="2"/>
  <c r="X15" i="2" s="1"/>
  <c r="S15" i="2"/>
  <c r="M15" i="2"/>
  <c r="G15" i="2"/>
  <c r="B15" i="2"/>
  <c r="AA14" i="2"/>
  <c r="AB14" i="2" s="1"/>
  <c r="Y14" i="2"/>
  <c r="Z14" i="2" s="1"/>
  <c r="W14" i="2"/>
  <c r="X14" i="2" s="1"/>
  <c r="S14" i="2"/>
  <c r="M14" i="2"/>
  <c r="G14" i="2"/>
  <c r="B14" i="2"/>
  <c r="AA13" i="2"/>
  <c r="AB13" i="2" s="1"/>
  <c r="Y13" i="2"/>
  <c r="Z13" i="2" s="1"/>
  <c r="W13" i="2"/>
  <c r="X13" i="2" s="1"/>
  <c r="S13" i="2"/>
  <c r="M13" i="2"/>
  <c r="G13" i="2"/>
  <c r="B13" i="2"/>
  <c r="AA12" i="2"/>
  <c r="AB12" i="2" s="1"/>
  <c r="Y12" i="2"/>
  <c r="Z12" i="2" s="1"/>
  <c r="W12" i="2"/>
  <c r="X12" i="2" s="1"/>
  <c r="S12" i="2"/>
  <c r="M12" i="2"/>
  <c r="G12" i="2"/>
  <c r="B12" i="2"/>
  <c r="AA11" i="2"/>
  <c r="AB11" i="2" s="1"/>
  <c r="Y11" i="2"/>
  <c r="Z11" i="2" s="1"/>
  <c r="W11" i="2"/>
  <c r="X11" i="2" s="1"/>
  <c r="S11" i="2"/>
  <c r="M11" i="2"/>
  <c r="G11" i="2"/>
  <c r="B11" i="2"/>
  <c r="Y10" i="2"/>
  <c r="Z10" i="2" s="1"/>
  <c r="W10" i="2"/>
  <c r="X10" i="2" s="1"/>
  <c r="S10" i="2"/>
  <c r="M10" i="2"/>
  <c r="G10" i="2"/>
  <c r="B10" i="2"/>
  <c r="AA9" i="2"/>
  <c r="AC9" i="2" s="1"/>
  <c r="AE9" i="2" s="1"/>
  <c r="Y9" i="2"/>
  <c r="Z9" i="2" s="1"/>
  <c r="W9" i="2"/>
  <c r="X9" i="2" s="1"/>
  <c r="S9" i="2"/>
  <c r="M9" i="2"/>
  <c r="G9" i="2"/>
  <c r="B9" i="2"/>
  <c r="AA8" i="2"/>
  <c r="AC8" i="2" s="1"/>
  <c r="AE8" i="2" s="1"/>
  <c r="Y8" i="2"/>
  <c r="Z8" i="2" s="1"/>
  <c r="W8" i="2"/>
  <c r="X8" i="2" s="1"/>
  <c r="S8" i="2"/>
  <c r="M8" i="2"/>
  <c r="G8" i="2"/>
  <c r="B8" i="2"/>
  <c r="AA7" i="2"/>
  <c r="AC7" i="2" s="1"/>
  <c r="Y7" i="2"/>
  <c r="Z7" i="2" s="1"/>
  <c r="W7" i="2"/>
  <c r="X7" i="2" s="1"/>
  <c r="S7" i="2"/>
  <c r="M7" i="2"/>
  <c r="G7" i="2"/>
  <c r="B7" i="2"/>
  <c r="AA6" i="2"/>
  <c r="AC6" i="2" s="1"/>
  <c r="Y6" i="2"/>
  <c r="Z6" i="2" s="1"/>
  <c r="W6" i="2"/>
  <c r="X6" i="2" s="1"/>
  <c r="S6" i="2"/>
  <c r="M6" i="2"/>
  <c r="G6" i="2"/>
  <c r="B6" i="2"/>
  <c r="AA5" i="2"/>
  <c r="AC5" i="2" s="1"/>
  <c r="Y5" i="2"/>
  <c r="Z5" i="2" s="1"/>
  <c r="W5" i="2"/>
  <c r="X5" i="2" s="1"/>
  <c r="S5" i="2"/>
  <c r="M5" i="2"/>
  <c r="G5" i="2"/>
  <c r="B5" i="2"/>
  <c r="AA4" i="2"/>
  <c r="AC4" i="2" s="1"/>
  <c r="Y4" i="2"/>
  <c r="Z4" i="2" s="1"/>
  <c r="W4" i="2"/>
  <c r="X4" i="2" s="1"/>
  <c r="S4" i="2"/>
  <c r="M4" i="2"/>
  <c r="G4" i="2"/>
  <c r="B4" i="2"/>
  <c r="Z43" i="3"/>
  <c r="AC43" i="3" s="1"/>
  <c r="S43" i="3"/>
  <c r="U43" i="3" s="1"/>
  <c r="Q43" i="3"/>
  <c r="R43" i="3" s="1"/>
  <c r="O43" i="3"/>
  <c r="G43" i="3"/>
  <c r="B43" i="3"/>
  <c r="Z42" i="3"/>
  <c r="AC42" i="3" s="1"/>
  <c r="S42" i="3"/>
  <c r="U42" i="3" s="1"/>
  <c r="Q42" i="3"/>
  <c r="R42" i="3" s="1"/>
  <c r="O42" i="3"/>
  <c r="G42" i="3"/>
  <c r="B42" i="3"/>
  <c r="Z41" i="3"/>
  <c r="AC41" i="3" s="1"/>
  <c r="S41" i="3"/>
  <c r="U41" i="3" s="1"/>
  <c r="W41" i="3" s="1"/>
  <c r="Q41" i="3"/>
  <c r="R41" i="3" s="1"/>
  <c r="O41" i="3"/>
  <c r="G41" i="3"/>
  <c r="B41" i="3"/>
  <c r="Z40" i="3"/>
  <c r="AC40" i="3" s="1"/>
  <c r="S40" i="3"/>
  <c r="T40" i="3" s="1"/>
  <c r="Q40" i="3"/>
  <c r="R40" i="3" s="1"/>
  <c r="O40" i="3"/>
  <c r="G40" i="3"/>
  <c r="B40" i="3"/>
  <c r="Z39" i="3"/>
  <c r="AC39" i="3" s="1"/>
  <c r="S39" i="3"/>
  <c r="T39" i="3" s="1"/>
  <c r="Q39" i="3"/>
  <c r="R39" i="3" s="1"/>
  <c r="O39" i="3"/>
  <c r="G39" i="3"/>
  <c r="B39" i="3"/>
  <c r="Z38" i="3"/>
  <c r="AC38" i="3" s="1"/>
  <c r="S38" i="3"/>
  <c r="U38" i="3" s="1"/>
  <c r="Q38" i="3"/>
  <c r="R38" i="3" s="1"/>
  <c r="O38" i="3"/>
  <c r="G38" i="3"/>
  <c r="B38" i="3"/>
  <c r="Z37" i="3"/>
  <c r="AC37" i="3" s="1"/>
  <c r="S37" i="3"/>
  <c r="U37" i="3" s="1"/>
  <c r="W37" i="3" s="1"/>
  <c r="Q37" i="3"/>
  <c r="R37" i="3" s="1"/>
  <c r="O37" i="3"/>
  <c r="G37" i="3"/>
  <c r="B37" i="3"/>
  <c r="Z36" i="3"/>
  <c r="AC36" i="3" s="1"/>
  <c r="S36" i="3"/>
  <c r="T36" i="3" s="1"/>
  <c r="Q36" i="3"/>
  <c r="R36" i="3" s="1"/>
  <c r="O36" i="3"/>
  <c r="G36" i="3"/>
  <c r="B36" i="3"/>
  <c r="Z35" i="3"/>
  <c r="AC35" i="3" s="1"/>
  <c r="S35" i="3"/>
  <c r="U35" i="3" s="1"/>
  <c r="Q35" i="3"/>
  <c r="R35" i="3" s="1"/>
  <c r="O35" i="3"/>
  <c r="G35" i="3"/>
  <c r="B35" i="3"/>
  <c r="Z34" i="3"/>
  <c r="AC34" i="3" s="1"/>
  <c r="S34" i="3"/>
  <c r="U34" i="3" s="1"/>
  <c r="Q34" i="3"/>
  <c r="R34" i="3" s="1"/>
  <c r="O34" i="3"/>
  <c r="G34" i="3"/>
  <c r="B34" i="3"/>
  <c r="S33" i="3"/>
  <c r="U33" i="3" s="1"/>
  <c r="W33" i="3" s="1"/>
  <c r="Q33" i="3"/>
  <c r="R33" i="3" s="1"/>
  <c r="O33" i="3"/>
  <c r="Z33" i="3"/>
  <c r="G33" i="3"/>
  <c r="B33" i="3"/>
  <c r="Z32" i="3"/>
  <c r="AC32" i="3" s="1"/>
  <c r="S32" i="3"/>
  <c r="U32" i="3" s="1"/>
  <c r="Q32" i="3"/>
  <c r="R32" i="3" s="1"/>
  <c r="O32" i="3"/>
  <c r="G32" i="3"/>
  <c r="B32" i="3"/>
  <c r="Z31" i="3"/>
  <c r="AC31" i="3" s="1"/>
  <c r="S31" i="3"/>
  <c r="T31" i="3" s="1"/>
  <c r="Q31" i="3"/>
  <c r="R31" i="3" s="1"/>
  <c r="O31" i="3"/>
  <c r="G31" i="3"/>
  <c r="B31" i="3"/>
  <c r="Z30" i="3"/>
  <c r="AC30" i="3" s="1"/>
  <c r="S30" i="3"/>
  <c r="U30" i="3" s="1"/>
  <c r="Q30" i="3"/>
  <c r="R30" i="3" s="1"/>
  <c r="O30" i="3"/>
  <c r="G30" i="3"/>
  <c r="B30" i="3"/>
  <c r="Z29" i="3"/>
  <c r="AA29" i="3" s="1"/>
  <c r="S29" i="3"/>
  <c r="T29" i="3" s="1"/>
  <c r="Q29" i="3"/>
  <c r="R29" i="3" s="1"/>
  <c r="O29" i="3"/>
  <c r="G29" i="3"/>
  <c r="B29" i="3"/>
  <c r="Z28" i="3"/>
  <c r="AC28" i="3" s="1"/>
  <c r="S28" i="3"/>
  <c r="U28" i="3" s="1"/>
  <c r="Q28" i="3"/>
  <c r="R28" i="3" s="1"/>
  <c r="O28" i="3"/>
  <c r="G28" i="3"/>
  <c r="B28" i="3"/>
  <c r="Z27" i="3"/>
  <c r="AC27" i="3" s="1"/>
  <c r="S27" i="3"/>
  <c r="T27" i="3" s="1"/>
  <c r="Q27" i="3"/>
  <c r="R27" i="3" s="1"/>
  <c r="O27" i="3"/>
  <c r="G27" i="3"/>
  <c r="B27" i="3"/>
  <c r="Z26" i="3"/>
  <c r="AC26" i="3" s="1"/>
  <c r="S26" i="3"/>
  <c r="U26" i="3" s="1"/>
  <c r="Q26" i="3"/>
  <c r="R26" i="3" s="1"/>
  <c r="O26" i="3"/>
  <c r="G26" i="3"/>
  <c r="B26" i="3"/>
  <c r="Z25" i="3"/>
  <c r="AA25" i="3" s="1"/>
  <c r="S25" i="3"/>
  <c r="U25" i="3" s="1"/>
  <c r="Q25" i="3"/>
  <c r="R25" i="3" s="1"/>
  <c r="O25" i="3"/>
  <c r="G25" i="3"/>
  <c r="B25" i="3"/>
  <c r="Z24" i="3"/>
  <c r="AC24" i="3" s="1"/>
  <c r="S24" i="3"/>
  <c r="U24" i="3" s="1"/>
  <c r="Q24" i="3"/>
  <c r="R24" i="3" s="1"/>
  <c r="O24" i="3"/>
  <c r="G24" i="3"/>
  <c r="B24" i="3"/>
  <c r="Z23" i="3"/>
  <c r="AC23" i="3" s="1"/>
  <c r="S23" i="3"/>
  <c r="T23" i="3" s="1"/>
  <c r="Q23" i="3"/>
  <c r="R23" i="3" s="1"/>
  <c r="O23" i="3"/>
  <c r="G23" i="3"/>
  <c r="B23" i="3"/>
  <c r="Z22" i="3"/>
  <c r="AC22" i="3" s="1"/>
  <c r="S22" i="3"/>
  <c r="U22" i="3" s="1"/>
  <c r="Q22" i="3"/>
  <c r="R22" i="3" s="1"/>
  <c r="O22" i="3"/>
  <c r="G22" i="3"/>
  <c r="B22" i="3"/>
  <c r="Z21" i="3"/>
  <c r="AA21" i="3" s="1"/>
  <c r="S21" i="3"/>
  <c r="U21" i="3" s="1"/>
  <c r="Q21" i="3"/>
  <c r="R21" i="3" s="1"/>
  <c r="O21" i="3"/>
  <c r="G21" i="3"/>
  <c r="B21" i="3"/>
  <c r="Z20" i="3"/>
  <c r="AC20" i="3" s="1"/>
  <c r="S20" i="3"/>
  <c r="U20" i="3" s="1"/>
  <c r="Q20" i="3"/>
  <c r="R20" i="3" s="1"/>
  <c r="O20" i="3"/>
  <c r="G20" i="3"/>
  <c r="B20" i="3"/>
  <c r="Z19" i="3"/>
  <c r="AC19" i="3" s="1"/>
  <c r="S19" i="3"/>
  <c r="U19" i="3" s="1"/>
  <c r="W19" i="3" s="1"/>
  <c r="Q19" i="3"/>
  <c r="R19" i="3" s="1"/>
  <c r="O19" i="3"/>
  <c r="G19" i="3"/>
  <c r="B19" i="3"/>
  <c r="Z18" i="3"/>
  <c r="AC18" i="3" s="1"/>
  <c r="S18" i="3"/>
  <c r="U18" i="3" s="1"/>
  <c r="Q18" i="3"/>
  <c r="R18" i="3" s="1"/>
  <c r="O18" i="3"/>
  <c r="G18" i="3"/>
  <c r="B18" i="3"/>
  <c r="AB17" i="3"/>
  <c r="Z17" i="3"/>
  <c r="AA17" i="3" s="1"/>
  <c r="S17" i="3"/>
  <c r="U17" i="3" s="1"/>
  <c r="Q17" i="3"/>
  <c r="R17" i="3" s="1"/>
  <c r="O17" i="3"/>
  <c r="G17" i="3"/>
  <c r="B17" i="3"/>
  <c r="Z16" i="3"/>
  <c r="AC16" i="3" s="1"/>
  <c r="S16" i="3"/>
  <c r="U16" i="3" s="1"/>
  <c r="Q16" i="3"/>
  <c r="R16" i="3" s="1"/>
  <c r="O16" i="3"/>
  <c r="G16" i="3"/>
  <c r="B16" i="3"/>
  <c r="Z15" i="3"/>
  <c r="AC15" i="3" s="1"/>
  <c r="U15" i="3"/>
  <c r="W15" i="3" s="1"/>
  <c r="S15" i="3"/>
  <c r="T15" i="3" s="1"/>
  <c r="Q15" i="3"/>
  <c r="R15" i="3" s="1"/>
  <c r="O15" i="3"/>
  <c r="G15" i="3"/>
  <c r="B15" i="3"/>
  <c r="Z14" i="3"/>
  <c r="AC14" i="3" s="1"/>
  <c r="S14" i="3"/>
  <c r="U14" i="3" s="1"/>
  <c r="Q14" i="3"/>
  <c r="R14" i="3" s="1"/>
  <c r="O14" i="3"/>
  <c r="G14" i="3"/>
  <c r="B14" i="3"/>
  <c r="Z13" i="3"/>
  <c r="AA13" i="3" s="1"/>
  <c r="S13" i="3"/>
  <c r="T13" i="3" s="1"/>
  <c r="Q13" i="3"/>
  <c r="R13" i="3" s="1"/>
  <c r="O13" i="3"/>
  <c r="G13" i="3"/>
  <c r="B13" i="3"/>
  <c r="Z12" i="3"/>
  <c r="AC12" i="3" s="1"/>
  <c r="S12" i="3"/>
  <c r="U12" i="3" s="1"/>
  <c r="Q12" i="3"/>
  <c r="R12" i="3" s="1"/>
  <c r="O12" i="3"/>
  <c r="G12" i="3"/>
  <c r="B12" i="3"/>
  <c r="Z11" i="3"/>
  <c r="AC11" i="3" s="1"/>
  <c r="S11" i="3"/>
  <c r="T11" i="3" s="1"/>
  <c r="Q11" i="3"/>
  <c r="R11" i="3" s="1"/>
  <c r="O11" i="3"/>
  <c r="G11" i="3"/>
  <c r="B11" i="3"/>
  <c r="Z10" i="3"/>
  <c r="AC10" i="3" s="1"/>
  <c r="S10" i="3"/>
  <c r="U10" i="3" s="1"/>
  <c r="O10" i="3"/>
  <c r="Q10" i="3"/>
  <c r="R10" i="3" s="1"/>
  <c r="G10" i="3"/>
  <c r="B10" i="3"/>
  <c r="Z9" i="3"/>
  <c r="AB9" i="3" s="1"/>
  <c r="S9" i="3"/>
  <c r="T9" i="3" s="1"/>
  <c r="Q9" i="3"/>
  <c r="R9" i="3" s="1"/>
  <c r="O9" i="3"/>
  <c r="G9" i="3"/>
  <c r="B9" i="3"/>
  <c r="AB8" i="3"/>
  <c r="Z8" i="3"/>
  <c r="AC8" i="3" s="1"/>
  <c r="S8" i="3"/>
  <c r="T8" i="3" s="1"/>
  <c r="Q8" i="3"/>
  <c r="R8" i="3" s="1"/>
  <c r="O8" i="3"/>
  <c r="G8" i="3"/>
  <c r="B8" i="3"/>
  <c r="Z7" i="3"/>
  <c r="AC7" i="3" s="1"/>
  <c r="S7" i="3"/>
  <c r="U7" i="3" s="1"/>
  <c r="Q7" i="3"/>
  <c r="R7" i="3" s="1"/>
  <c r="O7" i="3"/>
  <c r="G7" i="3"/>
  <c r="B7" i="3"/>
  <c r="Z6" i="3"/>
  <c r="AC6" i="3" s="1"/>
  <c r="T6" i="3"/>
  <c r="S6" i="3"/>
  <c r="U6" i="3" s="1"/>
  <c r="W6" i="3" s="1"/>
  <c r="Q6" i="3"/>
  <c r="R6" i="3" s="1"/>
  <c r="O6" i="3"/>
  <c r="G6" i="3"/>
  <c r="B6" i="3"/>
  <c r="Z5" i="3"/>
  <c r="AB5" i="3" s="1"/>
  <c r="S5" i="3"/>
  <c r="T5" i="3" s="1"/>
  <c r="R5" i="3"/>
  <c r="Q5" i="3"/>
  <c r="O5" i="3"/>
  <c r="G5" i="3"/>
  <c r="B5" i="3"/>
  <c r="Q4" i="3"/>
  <c r="R4" i="3" s="1"/>
  <c r="O4" i="3"/>
  <c r="G4" i="3"/>
  <c r="B4" i="3"/>
  <c r="Z477" i="1"/>
  <c r="AB477" i="1" s="1"/>
  <c r="X477" i="1"/>
  <c r="Y477" i="1" s="1"/>
  <c r="V477" i="1"/>
  <c r="W477" i="1" s="1"/>
  <c r="R477" i="1"/>
  <c r="L477" i="1"/>
  <c r="G477" i="1"/>
  <c r="B477" i="1"/>
  <c r="Z476" i="1"/>
  <c r="AB476" i="1" s="1"/>
  <c r="X476" i="1"/>
  <c r="Y476" i="1" s="1"/>
  <c r="V476" i="1"/>
  <c r="W476" i="1" s="1"/>
  <c r="R476" i="1"/>
  <c r="L476" i="1"/>
  <c r="G476" i="1"/>
  <c r="B476" i="1"/>
  <c r="Z475" i="1"/>
  <c r="AB475" i="1" s="1"/>
  <c r="X475" i="1"/>
  <c r="Y475" i="1" s="1"/>
  <c r="V475" i="1"/>
  <c r="W475" i="1" s="1"/>
  <c r="R475" i="1"/>
  <c r="L475" i="1"/>
  <c r="G475" i="1"/>
  <c r="B475" i="1"/>
  <c r="Z474" i="1"/>
  <c r="AB474" i="1" s="1"/>
  <c r="X474" i="1"/>
  <c r="Y474" i="1" s="1"/>
  <c r="V474" i="1"/>
  <c r="W474" i="1" s="1"/>
  <c r="R474" i="1"/>
  <c r="L474" i="1"/>
  <c r="G474" i="1"/>
  <c r="B474" i="1"/>
  <c r="Z473" i="1"/>
  <c r="AB473" i="1" s="1"/>
  <c r="X473" i="1"/>
  <c r="Y473" i="1" s="1"/>
  <c r="V473" i="1"/>
  <c r="W473" i="1" s="1"/>
  <c r="R473" i="1"/>
  <c r="L473" i="1"/>
  <c r="G473" i="1"/>
  <c r="B473" i="1"/>
  <c r="Z472" i="1"/>
  <c r="AA472" i="1" s="1"/>
  <c r="X472" i="1"/>
  <c r="Y472" i="1" s="1"/>
  <c r="V472" i="1"/>
  <c r="W472" i="1" s="1"/>
  <c r="R472" i="1"/>
  <c r="L472" i="1"/>
  <c r="G472" i="1"/>
  <c r="B472" i="1"/>
  <c r="Z471" i="1"/>
  <c r="AB471" i="1" s="1"/>
  <c r="X471" i="1"/>
  <c r="Y471" i="1" s="1"/>
  <c r="V471" i="1"/>
  <c r="W471" i="1" s="1"/>
  <c r="R471" i="1"/>
  <c r="L471" i="1"/>
  <c r="G471" i="1"/>
  <c r="B471" i="1"/>
  <c r="Z470" i="1"/>
  <c r="AB470" i="1" s="1"/>
  <c r="AD470" i="1" s="1"/>
  <c r="X470" i="1"/>
  <c r="Y470" i="1" s="1"/>
  <c r="V470" i="1"/>
  <c r="W470" i="1" s="1"/>
  <c r="R470" i="1"/>
  <c r="L470" i="1"/>
  <c r="G470" i="1"/>
  <c r="B470" i="1"/>
  <c r="Z469" i="1"/>
  <c r="AB469" i="1" s="1"/>
  <c r="X469" i="1"/>
  <c r="Y469" i="1" s="1"/>
  <c r="V469" i="1"/>
  <c r="W469" i="1" s="1"/>
  <c r="R469" i="1"/>
  <c r="L469" i="1"/>
  <c r="G469" i="1"/>
  <c r="B469" i="1"/>
  <c r="Z468" i="1"/>
  <c r="AB468" i="1" s="1"/>
  <c r="X468" i="1"/>
  <c r="Y468" i="1" s="1"/>
  <c r="V468" i="1"/>
  <c r="W468" i="1" s="1"/>
  <c r="R468" i="1"/>
  <c r="L468" i="1"/>
  <c r="G468" i="1"/>
  <c r="B468" i="1"/>
  <c r="Z467" i="1"/>
  <c r="AB467" i="1" s="1"/>
  <c r="X467" i="1"/>
  <c r="Y467" i="1" s="1"/>
  <c r="V467" i="1"/>
  <c r="W467" i="1" s="1"/>
  <c r="R467" i="1"/>
  <c r="L467" i="1"/>
  <c r="G467" i="1"/>
  <c r="B467" i="1"/>
  <c r="Z466" i="1"/>
  <c r="AB466" i="1" s="1"/>
  <c r="X466" i="1"/>
  <c r="Y466" i="1" s="1"/>
  <c r="V466" i="1"/>
  <c r="W466" i="1" s="1"/>
  <c r="R466" i="1"/>
  <c r="L466" i="1"/>
  <c r="G466" i="1"/>
  <c r="B466" i="1"/>
  <c r="Z465" i="1"/>
  <c r="AB465" i="1" s="1"/>
  <c r="X465" i="1"/>
  <c r="Y465" i="1" s="1"/>
  <c r="V465" i="1"/>
  <c r="W465" i="1" s="1"/>
  <c r="R465" i="1"/>
  <c r="L465" i="1"/>
  <c r="G465" i="1"/>
  <c r="B465" i="1"/>
  <c r="Z464" i="1"/>
  <c r="X464" i="1"/>
  <c r="Y464" i="1" s="1"/>
  <c r="V464" i="1"/>
  <c r="W464" i="1" s="1"/>
  <c r="R464" i="1"/>
  <c r="L464" i="1"/>
  <c r="G464" i="1"/>
  <c r="B464" i="1"/>
  <c r="Z463" i="1"/>
  <c r="AB463" i="1" s="1"/>
  <c r="X463" i="1"/>
  <c r="Y463" i="1" s="1"/>
  <c r="V463" i="1"/>
  <c r="W463" i="1" s="1"/>
  <c r="R463" i="1"/>
  <c r="L463" i="1"/>
  <c r="G463" i="1"/>
  <c r="B463" i="1"/>
  <c r="Z462" i="1"/>
  <c r="AA462" i="1" s="1"/>
  <c r="X462" i="1"/>
  <c r="Y462" i="1" s="1"/>
  <c r="V462" i="1"/>
  <c r="W462" i="1" s="1"/>
  <c r="R462" i="1"/>
  <c r="L462" i="1"/>
  <c r="G462" i="1"/>
  <c r="B462" i="1"/>
  <c r="Z461" i="1"/>
  <c r="AB461" i="1" s="1"/>
  <c r="X461" i="1"/>
  <c r="Y461" i="1" s="1"/>
  <c r="V461" i="1"/>
  <c r="W461" i="1" s="1"/>
  <c r="R461" i="1"/>
  <c r="L461" i="1"/>
  <c r="G461" i="1"/>
  <c r="B461" i="1"/>
  <c r="Z460" i="1"/>
  <c r="AB460" i="1" s="1"/>
  <c r="X460" i="1"/>
  <c r="Y460" i="1" s="1"/>
  <c r="V460" i="1"/>
  <c r="W460" i="1" s="1"/>
  <c r="R460" i="1"/>
  <c r="L460" i="1"/>
  <c r="G460" i="1"/>
  <c r="B460" i="1"/>
  <c r="Z459" i="1"/>
  <c r="AB459" i="1" s="1"/>
  <c r="X459" i="1"/>
  <c r="Y459" i="1" s="1"/>
  <c r="V459" i="1"/>
  <c r="W459" i="1" s="1"/>
  <c r="R459" i="1"/>
  <c r="L459" i="1"/>
  <c r="G459" i="1"/>
  <c r="B459" i="1"/>
  <c r="Z458" i="1"/>
  <c r="AB458" i="1" s="1"/>
  <c r="X458" i="1"/>
  <c r="Y458" i="1" s="1"/>
  <c r="V458" i="1"/>
  <c r="W458" i="1" s="1"/>
  <c r="R458" i="1"/>
  <c r="L458" i="1"/>
  <c r="G458" i="1"/>
  <c r="B458" i="1"/>
  <c r="Z457" i="1"/>
  <c r="AB457" i="1" s="1"/>
  <c r="X457" i="1"/>
  <c r="Y457" i="1" s="1"/>
  <c r="V457" i="1"/>
  <c r="W457" i="1" s="1"/>
  <c r="R457" i="1"/>
  <c r="L457" i="1"/>
  <c r="G457" i="1"/>
  <c r="B457" i="1"/>
  <c r="Z456" i="1"/>
  <c r="AA456" i="1" s="1"/>
  <c r="X456" i="1"/>
  <c r="Y456" i="1" s="1"/>
  <c r="V456" i="1"/>
  <c r="W456" i="1" s="1"/>
  <c r="R456" i="1"/>
  <c r="L456" i="1"/>
  <c r="G456" i="1"/>
  <c r="B456" i="1"/>
  <c r="Z455" i="1"/>
  <c r="X455" i="1"/>
  <c r="Y455" i="1" s="1"/>
  <c r="V455" i="1"/>
  <c r="W455" i="1" s="1"/>
  <c r="R455" i="1"/>
  <c r="L455" i="1"/>
  <c r="G455" i="1"/>
  <c r="B455" i="1"/>
  <c r="Z454" i="1"/>
  <c r="AA454" i="1" s="1"/>
  <c r="X454" i="1"/>
  <c r="Y454" i="1" s="1"/>
  <c r="V454" i="1"/>
  <c r="W454" i="1" s="1"/>
  <c r="R454" i="1"/>
  <c r="L454" i="1"/>
  <c r="G454" i="1"/>
  <c r="B454" i="1"/>
  <c r="Z453" i="1"/>
  <c r="AB453" i="1" s="1"/>
  <c r="X453" i="1"/>
  <c r="Y453" i="1" s="1"/>
  <c r="V453" i="1"/>
  <c r="W453" i="1" s="1"/>
  <c r="R453" i="1"/>
  <c r="L453" i="1"/>
  <c r="G453" i="1"/>
  <c r="B453" i="1"/>
  <c r="Z452" i="1"/>
  <c r="AB452" i="1" s="1"/>
  <c r="X452" i="1"/>
  <c r="Y452" i="1" s="1"/>
  <c r="V452" i="1"/>
  <c r="W452" i="1" s="1"/>
  <c r="R452" i="1"/>
  <c r="L452" i="1"/>
  <c r="G452" i="1"/>
  <c r="B452" i="1"/>
  <c r="Z451" i="1"/>
  <c r="AB451" i="1" s="1"/>
  <c r="X451" i="1"/>
  <c r="Y451" i="1" s="1"/>
  <c r="V451" i="1"/>
  <c r="W451" i="1" s="1"/>
  <c r="R451" i="1"/>
  <c r="L451" i="1"/>
  <c r="G451" i="1"/>
  <c r="B451" i="1"/>
  <c r="Z450" i="1"/>
  <c r="AB450" i="1" s="1"/>
  <c r="X450" i="1"/>
  <c r="Y450" i="1" s="1"/>
  <c r="V450" i="1"/>
  <c r="W450" i="1" s="1"/>
  <c r="R450" i="1"/>
  <c r="L450" i="1"/>
  <c r="G450" i="1"/>
  <c r="B450" i="1"/>
  <c r="Z449" i="1"/>
  <c r="AB449" i="1" s="1"/>
  <c r="X449" i="1"/>
  <c r="Y449" i="1" s="1"/>
  <c r="V449" i="1"/>
  <c r="W449" i="1" s="1"/>
  <c r="R449" i="1"/>
  <c r="L449" i="1"/>
  <c r="G449" i="1"/>
  <c r="B449" i="1"/>
  <c r="Z448" i="1"/>
  <c r="X448" i="1"/>
  <c r="Y448" i="1" s="1"/>
  <c r="V448" i="1"/>
  <c r="W448" i="1" s="1"/>
  <c r="R448" i="1"/>
  <c r="L448" i="1"/>
  <c r="G448" i="1"/>
  <c r="B448" i="1"/>
  <c r="Z447" i="1"/>
  <c r="AB447" i="1" s="1"/>
  <c r="X447" i="1"/>
  <c r="Y447" i="1" s="1"/>
  <c r="V447" i="1"/>
  <c r="W447" i="1" s="1"/>
  <c r="R447" i="1"/>
  <c r="L447" i="1"/>
  <c r="G447" i="1"/>
  <c r="B447" i="1"/>
  <c r="Z446" i="1"/>
  <c r="X446" i="1"/>
  <c r="Y446" i="1" s="1"/>
  <c r="V446" i="1"/>
  <c r="W446" i="1" s="1"/>
  <c r="R446" i="1"/>
  <c r="L446" i="1"/>
  <c r="G446" i="1"/>
  <c r="B446" i="1"/>
  <c r="Z445" i="1"/>
  <c r="X445" i="1"/>
  <c r="Y445" i="1" s="1"/>
  <c r="V445" i="1"/>
  <c r="W445" i="1" s="1"/>
  <c r="R445" i="1"/>
  <c r="L445" i="1"/>
  <c r="G445" i="1"/>
  <c r="B445" i="1"/>
  <c r="Z444" i="1"/>
  <c r="AB444" i="1" s="1"/>
  <c r="X444" i="1"/>
  <c r="Y444" i="1" s="1"/>
  <c r="V444" i="1"/>
  <c r="W444" i="1" s="1"/>
  <c r="R444" i="1"/>
  <c r="L444" i="1"/>
  <c r="G444" i="1"/>
  <c r="B444" i="1"/>
  <c r="Z443" i="1"/>
  <c r="AB443" i="1" s="1"/>
  <c r="X443" i="1"/>
  <c r="Y443" i="1" s="1"/>
  <c r="V443" i="1"/>
  <c r="W443" i="1" s="1"/>
  <c r="R443" i="1"/>
  <c r="L443" i="1"/>
  <c r="G443" i="1"/>
  <c r="B443" i="1"/>
  <c r="Z442" i="1"/>
  <c r="AB442" i="1" s="1"/>
  <c r="X442" i="1"/>
  <c r="Y442" i="1" s="1"/>
  <c r="V442" i="1"/>
  <c r="W442" i="1" s="1"/>
  <c r="R442" i="1"/>
  <c r="L442" i="1"/>
  <c r="G442" i="1"/>
  <c r="B442" i="1"/>
  <c r="Z441" i="1"/>
  <c r="AB441" i="1" s="1"/>
  <c r="X441" i="1"/>
  <c r="Y441" i="1" s="1"/>
  <c r="V441" i="1"/>
  <c r="W441" i="1" s="1"/>
  <c r="R441" i="1"/>
  <c r="L441" i="1"/>
  <c r="G441" i="1"/>
  <c r="B441" i="1"/>
  <c r="Z440" i="1"/>
  <c r="AA440" i="1" s="1"/>
  <c r="X440" i="1"/>
  <c r="Y440" i="1" s="1"/>
  <c r="V440" i="1"/>
  <c r="W440" i="1" s="1"/>
  <c r="R440" i="1"/>
  <c r="L440" i="1"/>
  <c r="G440" i="1"/>
  <c r="B440" i="1"/>
  <c r="Z439" i="1"/>
  <c r="X439" i="1"/>
  <c r="Y439" i="1" s="1"/>
  <c r="V439" i="1"/>
  <c r="W439" i="1" s="1"/>
  <c r="R439" i="1"/>
  <c r="L439" i="1"/>
  <c r="G439" i="1"/>
  <c r="B439" i="1"/>
  <c r="Z438" i="1"/>
  <c r="AA438" i="1" s="1"/>
  <c r="X438" i="1"/>
  <c r="Y438" i="1" s="1"/>
  <c r="V438" i="1"/>
  <c r="W438" i="1" s="1"/>
  <c r="R438" i="1"/>
  <c r="L438" i="1"/>
  <c r="G438" i="1"/>
  <c r="B438" i="1"/>
  <c r="Z437" i="1"/>
  <c r="AB437" i="1" s="1"/>
  <c r="X437" i="1"/>
  <c r="Y437" i="1" s="1"/>
  <c r="V437" i="1"/>
  <c r="W437" i="1" s="1"/>
  <c r="R437" i="1"/>
  <c r="L437" i="1"/>
  <c r="G437" i="1"/>
  <c r="B437" i="1"/>
  <c r="Z436" i="1"/>
  <c r="AB436" i="1" s="1"/>
  <c r="X436" i="1"/>
  <c r="Y436" i="1" s="1"/>
  <c r="V436" i="1"/>
  <c r="W436" i="1" s="1"/>
  <c r="R436" i="1"/>
  <c r="L436" i="1"/>
  <c r="G436" i="1"/>
  <c r="B436" i="1"/>
  <c r="Z435" i="1"/>
  <c r="AB435" i="1" s="1"/>
  <c r="X435" i="1"/>
  <c r="Y435" i="1" s="1"/>
  <c r="V435" i="1"/>
  <c r="W435" i="1" s="1"/>
  <c r="R435" i="1"/>
  <c r="L435" i="1"/>
  <c r="G435" i="1"/>
  <c r="B435" i="1"/>
  <c r="Z434" i="1"/>
  <c r="AA434" i="1" s="1"/>
  <c r="X434" i="1"/>
  <c r="Y434" i="1" s="1"/>
  <c r="V434" i="1"/>
  <c r="W434" i="1" s="1"/>
  <c r="R434" i="1"/>
  <c r="L434" i="1"/>
  <c r="G434" i="1"/>
  <c r="B434" i="1"/>
  <c r="Z433" i="1"/>
  <c r="AB433" i="1" s="1"/>
  <c r="X433" i="1"/>
  <c r="Y433" i="1" s="1"/>
  <c r="V433" i="1"/>
  <c r="W433" i="1" s="1"/>
  <c r="R433" i="1"/>
  <c r="L433" i="1"/>
  <c r="G433" i="1"/>
  <c r="B433" i="1"/>
  <c r="Z432" i="1"/>
  <c r="AA432" i="1" s="1"/>
  <c r="X432" i="1"/>
  <c r="Y432" i="1" s="1"/>
  <c r="V432" i="1"/>
  <c r="W432" i="1" s="1"/>
  <c r="R432" i="1"/>
  <c r="L432" i="1"/>
  <c r="G432" i="1"/>
  <c r="B432" i="1"/>
  <c r="Z431" i="1"/>
  <c r="X431" i="1"/>
  <c r="Y431" i="1" s="1"/>
  <c r="V431" i="1"/>
  <c r="W431" i="1" s="1"/>
  <c r="R431" i="1"/>
  <c r="L431" i="1"/>
  <c r="G431" i="1"/>
  <c r="B431" i="1"/>
  <c r="Z430" i="1"/>
  <c r="AB430" i="1" s="1"/>
  <c r="AD430" i="1" s="1"/>
  <c r="X430" i="1"/>
  <c r="Y430" i="1" s="1"/>
  <c r="V430" i="1"/>
  <c r="W430" i="1" s="1"/>
  <c r="R430" i="1"/>
  <c r="L430" i="1"/>
  <c r="G430" i="1"/>
  <c r="B430" i="1"/>
  <c r="Z429" i="1"/>
  <c r="AB429" i="1" s="1"/>
  <c r="X429" i="1"/>
  <c r="Y429" i="1" s="1"/>
  <c r="V429" i="1"/>
  <c r="W429" i="1" s="1"/>
  <c r="R429" i="1"/>
  <c r="L429" i="1"/>
  <c r="G429" i="1"/>
  <c r="B429" i="1"/>
  <c r="Z428" i="1"/>
  <c r="AB428" i="1" s="1"/>
  <c r="X428" i="1"/>
  <c r="Y428" i="1" s="1"/>
  <c r="V428" i="1"/>
  <c r="W428" i="1" s="1"/>
  <c r="R428" i="1"/>
  <c r="L428" i="1"/>
  <c r="G428" i="1"/>
  <c r="B428" i="1"/>
  <c r="Z427" i="1"/>
  <c r="AB427" i="1" s="1"/>
  <c r="X427" i="1"/>
  <c r="Y427" i="1" s="1"/>
  <c r="V427" i="1"/>
  <c r="W427" i="1" s="1"/>
  <c r="R427" i="1"/>
  <c r="L427" i="1"/>
  <c r="G427" i="1"/>
  <c r="B427" i="1"/>
  <c r="Z426" i="1"/>
  <c r="AA426" i="1" s="1"/>
  <c r="X426" i="1"/>
  <c r="Y426" i="1" s="1"/>
  <c r="V426" i="1"/>
  <c r="W426" i="1" s="1"/>
  <c r="R426" i="1"/>
  <c r="L426" i="1"/>
  <c r="G426" i="1"/>
  <c r="B426" i="1"/>
  <c r="Z425" i="1"/>
  <c r="AB425" i="1" s="1"/>
  <c r="X425" i="1"/>
  <c r="Y425" i="1" s="1"/>
  <c r="V425" i="1"/>
  <c r="W425" i="1" s="1"/>
  <c r="R425" i="1"/>
  <c r="L425" i="1"/>
  <c r="G425" i="1"/>
  <c r="B425" i="1"/>
  <c r="Z424" i="1"/>
  <c r="AA424" i="1" s="1"/>
  <c r="X424" i="1"/>
  <c r="Y424" i="1" s="1"/>
  <c r="V424" i="1"/>
  <c r="W424" i="1" s="1"/>
  <c r="R424" i="1"/>
  <c r="L424" i="1"/>
  <c r="G424" i="1"/>
  <c r="B424" i="1"/>
  <c r="Z423" i="1"/>
  <c r="AB423" i="1" s="1"/>
  <c r="X423" i="1"/>
  <c r="Y423" i="1" s="1"/>
  <c r="V423" i="1"/>
  <c r="W423" i="1" s="1"/>
  <c r="R423" i="1"/>
  <c r="G423" i="1"/>
  <c r="B423" i="1"/>
  <c r="Z422" i="1"/>
  <c r="AB422" i="1" s="1"/>
  <c r="X422" i="1"/>
  <c r="Y422" i="1" s="1"/>
  <c r="V422" i="1"/>
  <c r="W422" i="1" s="1"/>
  <c r="R422" i="1"/>
  <c r="G422" i="1"/>
  <c r="B422" i="1"/>
  <c r="Z421" i="1"/>
  <c r="AB421" i="1" s="1"/>
  <c r="X421" i="1"/>
  <c r="Y421" i="1" s="1"/>
  <c r="V421" i="1"/>
  <c r="W421" i="1" s="1"/>
  <c r="R421" i="1"/>
  <c r="G421" i="1"/>
  <c r="B421" i="1"/>
  <c r="Z420" i="1"/>
  <c r="AB420" i="1" s="1"/>
  <c r="X420" i="1"/>
  <c r="Y420" i="1" s="1"/>
  <c r="V420" i="1"/>
  <c r="W420" i="1" s="1"/>
  <c r="R420" i="1"/>
  <c r="G420" i="1"/>
  <c r="B420" i="1"/>
  <c r="Z419" i="1"/>
  <c r="X419" i="1"/>
  <c r="Y419" i="1" s="1"/>
  <c r="V419" i="1"/>
  <c r="W419" i="1" s="1"/>
  <c r="R419" i="1"/>
  <c r="G419" i="1"/>
  <c r="B419" i="1"/>
  <c r="Z418" i="1"/>
  <c r="X418" i="1"/>
  <c r="Y418" i="1" s="1"/>
  <c r="V418" i="1"/>
  <c r="W418" i="1" s="1"/>
  <c r="R418" i="1"/>
  <c r="G418" i="1"/>
  <c r="B418" i="1"/>
  <c r="Z417" i="1"/>
  <c r="AB417" i="1" s="1"/>
  <c r="X417" i="1"/>
  <c r="Y417" i="1" s="1"/>
  <c r="V417" i="1"/>
  <c r="W417" i="1" s="1"/>
  <c r="R417" i="1"/>
  <c r="G417" i="1"/>
  <c r="B417" i="1"/>
  <c r="Z416" i="1"/>
  <c r="AB416" i="1" s="1"/>
  <c r="X416" i="1"/>
  <c r="Y416" i="1" s="1"/>
  <c r="V416" i="1"/>
  <c r="W416" i="1" s="1"/>
  <c r="R416" i="1"/>
  <c r="G416" i="1"/>
  <c r="B416" i="1"/>
  <c r="Z415" i="1"/>
  <c r="AA415" i="1" s="1"/>
  <c r="X415" i="1"/>
  <c r="Y415" i="1" s="1"/>
  <c r="V415" i="1"/>
  <c r="W415" i="1" s="1"/>
  <c r="R415" i="1"/>
  <c r="G415" i="1"/>
  <c r="B415" i="1"/>
  <c r="Z414" i="1"/>
  <c r="AB414" i="1" s="1"/>
  <c r="Y414" i="1"/>
  <c r="X414" i="1"/>
  <c r="V414" i="1"/>
  <c r="W414" i="1" s="1"/>
  <c r="R414" i="1"/>
  <c r="L414" i="1"/>
  <c r="G414" i="1"/>
  <c r="B414" i="1"/>
  <c r="Z413" i="1"/>
  <c r="AB413" i="1" s="1"/>
  <c r="X413" i="1"/>
  <c r="Y413" i="1" s="1"/>
  <c r="V413" i="1"/>
  <c r="W413" i="1" s="1"/>
  <c r="R413" i="1"/>
  <c r="L413" i="1"/>
  <c r="G413" i="1"/>
  <c r="B413" i="1"/>
  <c r="Z412" i="1"/>
  <c r="AB412" i="1" s="1"/>
  <c r="X412" i="1"/>
  <c r="Y412" i="1" s="1"/>
  <c r="V412" i="1"/>
  <c r="W412" i="1" s="1"/>
  <c r="R412" i="1"/>
  <c r="L412" i="1"/>
  <c r="G412" i="1"/>
  <c r="B412" i="1"/>
  <c r="Z411" i="1"/>
  <c r="AA411" i="1" s="1"/>
  <c r="X411" i="1"/>
  <c r="Y411" i="1" s="1"/>
  <c r="V411" i="1"/>
  <c r="W411" i="1" s="1"/>
  <c r="R411" i="1"/>
  <c r="L411" i="1"/>
  <c r="G411" i="1"/>
  <c r="B411" i="1"/>
  <c r="Z410" i="1"/>
  <c r="X410" i="1"/>
  <c r="Y410" i="1" s="1"/>
  <c r="V410" i="1"/>
  <c r="W410" i="1" s="1"/>
  <c r="R410" i="1"/>
  <c r="L410" i="1"/>
  <c r="G410" i="1"/>
  <c r="B410" i="1"/>
  <c r="Z409" i="1"/>
  <c r="AA409" i="1" s="1"/>
  <c r="X409" i="1"/>
  <c r="Y409" i="1" s="1"/>
  <c r="V409" i="1"/>
  <c r="W409" i="1" s="1"/>
  <c r="R409" i="1"/>
  <c r="L409" i="1"/>
  <c r="G409" i="1"/>
  <c r="B409" i="1"/>
  <c r="Z408" i="1"/>
  <c r="AA408" i="1" s="1"/>
  <c r="X408" i="1"/>
  <c r="Y408" i="1" s="1"/>
  <c r="V408" i="1"/>
  <c r="W408" i="1" s="1"/>
  <c r="R408" i="1"/>
  <c r="L408" i="1"/>
  <c r="G408" i="1"/>
  <c r="B408" i="1"/>
  <c r="Z407" i="1"/>
  <c r="AB407" i="1" s="1"/>
  <c r="AD407" i="1" s="1"/>
  <c r="X407" i="1"/>
  <c r="Y407" i="1" s="1"/>
  <c r="V407" i="1"/>
  <c r="W407" i="1" s="1"/>
  <c r="R407" i="1"/>
  <c r="L407" i="1"/>
  <c r="G407" i="1"/>
  <c r="B407" i="1"/>
  <c r="Z406" i="1"/>
  <c r="AB406" i="1" s="1"/>
  <c r="X406" i="1"/>
  <c r="Y406" i="1" s="1"/>
  <c r="V406" i="1"/>
  <c r="W406" i="1" s="1"/>
  <c r="R406" i="1"/>
  <c r="L406" i="1"/>
  <c r="G406" i="1"/>
  <c r="B406" i="1"/>
  <c r="Z405" i="1"/>
  <c r="X405" i="1"/>
  <c r="Y405" i="1" s="1"/>
  <c r="V405" i="1"/>
  <c r="W405" i="1" s="1"/>
  <c r="R405" i="1"/>
  <c r="L405" i="1"/>
  <c r="G405" i="1"/>
  <c r="B405" i="1"/>
  <c r="Z404" i="1"/>
  <c r="AB404" i="1" s="1"/>
  <c r="X404" i="1"/>
  <c r="Y404" i="1" s="1"/>
  <c r="V404" i="1"/>
  <c r="W404" i="1" s="1"/>
  <c r="R404" i="1"/>
  <c r="L404" i="1"/>
  <c r="G404" i="1"/>
  <c r="B404" i="1"/>
  <c r="Z403" i="1"/>
  <c r="AB403" i="1" s="1"/>
  <c r="AC403" i="1" s="1"/>
  <c r="X403" i="1"/>
  <c r="Y403" i="1" s="1"/>
  <c r="V403" i="1"/>
  <c r="W403" i="1" s="1"/>
  <c r="R403" i="1"/>
  <c r="L403" i="1"/>
  <c r="G403" i="1"/>
  <c r="B403" i="1"/>
  <c r="Z402" i="1"/>
  <c r="X402" i="1"/>
  <c r="Y402" i="1" s="1"/>
  <c r="V402" i="1"/>
  <c r="W402" i="1" s="1"/>
  <c r="R402" i="1"/>
  <c r="L402" i="1"/>
  <c r="G402" i="1"/>
  <c r="B402" i="1"/>
  <c r="Z401" i="1"/>
  <c r="X401" i="1"/>
  <c r="Y401" i="1" s="1"/>
  <c r="V401" i="1"/>
  <c r="W401" i="1" s="1"/>
  <c r="R401" i="1"/>
  <c r="L401" i="1"/>
  <c r="G401" i="1"/>
  <c r="B401" i="1"/>
  <c r="Z400" i="1"/>
  <c r="AB400" i="1" s="1"/>
  <c r="AD400" i="1" s="1"/>
  <c r="X400" i="1"/>
  <c r="Y400" i="1" s="1"/>
  <c r="V400" i="1"/>
  <c r="W400" i="1" s="1"/>
  <c r="R400" i="1"/>
  <c r="L400" i="1"/>
  <c r="G400" i="1"/>
  <c r="B400" i="1"/>
  <c r="Z399" i="1"/>
  <c r="AA399" i="1" s="1"/>
  <c r="X399" i="1"/>
  <c r="Y399" i="1" s="1"/>
  <c r="V399" i="1"/>
  <c r="W399" i="1" s="1"/>
  <c r="R399" i="1"/>
  <c r="L399" i="1"/>
  <c r="G399" i="1"/>
  <c r="B399" i="1"/>
  <c r="Z398" i="1"/>
  <c r="AB398" i="1" s="1"/>
  <c r="X398" i="1"/>
  <c r="Y398" i="1" s="1"/>
  <c r="V398" i="1"/>
  <c r="W398" i="1" s="1"/>
  <c r="R398" i="1"/>
  <c r="L398" i="1"/>
  <c r="G398" i="1"/>
  <c r="B398" i="1"/>
  <c r="Z397" i="1"/>
  <c r="Y397" i="1"/>
  <c r="X397" i="1"/>
  <c r="V397" i="1"/>
  <c r="W397" i="1" s="1"/>
  <c r="R397" i="1"/>
  <c r="L397" i="1"/>
  <c r="G397" i="1"/>
  <c r="B397" i="1"/>
  <c r="Z396" i="1"/>
  <c r="X396" i="1"/>
  <c r="Y396" i="1" s="1"/>
  <c r="V396" i="1"/>
  <c r="W396" i="1" s="1"/>
  <c r="R396" i="1"/>
  <c r="L396" i="1"/>
  <c r="G396" i="1"/>
  <c r="B396" i="1"/>
  <c r="Z395" i="1"/>
  <c r="AA395" i="1" s="1"/>
  <c r="X395" i="1"/>
  <c r="Y395" i="1" s="1"/>
  <c r="V395" i="1"/>
  <c r="W395" i="1" s="1"/>
  <c r="R395" i="1"/>
  <c r="L395" i="1"/>
  <c r="G395" i="1"/>
  <c r="B395" i="1"/>
  <c r="Z394" i="1"/>
  <c r="X394" i="1"/>
  <c r="Y394" i="1" s="1"/>
  <c r="V394" i="1"/>
  <c r="W394" i="1" s="1"/>
  <c r="R394" i="1"/>
  <c r="L394" i="1"/>
  <c r="G394" i="1"/>
  <c r="B394" i="1"/>
  <c r="Z393" i="1"/>
  <c r="AA393" i="1" s="1"/>
  <c r="X393" i="1"/>
  <c r="Y393" i="1" s="1"/>
  <c r="V393" i="1"/>
  <c r="W393" i="1" s="1"/>
  <c r="R393" i="1"/>
  <c r="L393" i="1"/>
  <c r="G393" i="1"/>
  <c r="B393" i="1"/>
  <c r="Z390" i="1"/>
  <c r="X390" i="1"/>
  <c r="Y390" i="1" s="1"/>
  <c r="V390" i="1"/>
  <c r="W390" i="1" s="1"/>
  <c r="R390" i="1"/>
  <c r="L390" i="1"/>
  <c r="G390" i="1"/>
  <c r="B390" i="1"/>
  <c r="AA389" i="1"/>
  <c r="Z389" i="1"/>
  <c r="AB389" i="1" s="1"/>
  <c r="AD389" i="1" s="1"/>
  <c r="X389" i="1"/>
  <c r="Y389" i="1" s="1"/>
  <c r="V389" i="1"/>
  <c r="W389" i="1" s="1"/>
  <c r="R389" i="1"/>
  <c r="L389" i="1"/>
  <c r="G389" i="1"/>
  <c r="B389" i="1"/>
  <c r="AB388" i="1"/>
  <c r="AD388" i="1" s="1"/>
  <c r="Z388" i="1"/>
  <c r="AA388" i="1" s="1"/>
  <c r="X388" i="1"/>
  <c r="Y388" i="1" s="1"/>
  <c r="V388" i="1"/>
  <c r="W388" i="1" s="1"/>
  <c r="R388" i="1"/>
  <c r="L388" i="1"/>
  <c r="G388" i="1"/>
  <c r="B388" i="1"/>
  <c r="Z387" i="1"/>
  <c r="X387" i="1"/>
  <c r="Y387" i="1" s="1"/>
  <c r="V387" i="1"/>
  <c r="W387" i="1" s="1"/>
  <c r="R387" i="1"/>
  <c r="L387" i="1"/>
  <c r="G387" i="1"/>
  <c r="B387" i="1"/>
  <c r="Z386" i="1"/>
  <c r="AB386" i="1" s="1"/>
  <c r="Y386" i="1"/>
  <c r="X386" i="1"/>
  <c r="V386" i="1"/>
  <c r="W386" i="1" s="1"/>
  <c r="R386" i="1"/>
  <c r="L386" i="1"/>
  <c r="G386" i="1"/>
  <c r="B386" i="1"/>
  <c r="Z385" i="1"/>
  <c r="AB385" i="1" s="1"/>
  <c r="X385" i="1"/>
  <c r="Y385" i="1" s="1"/>
  <c r="V385" i="1"/>
  <c r="W385" i="1" s="1"/>
  <c r="R385" i="1"/>
  <c r="L385" i="1"/>
  <c r="G385" i="1"/>
  <c r="B385" i="1"/>
  <c r="Z384" i="1"/>
  <c r="X384" i="1"/>
  <c r="Y384" i="1" s="1"/>
  <c r="V384" i="1"/>
  <c r="W384" i="1" s="1"/>
  <c r="R384" i="1"/>
  <c r="L384" i="1"/>
  <c r="G384" i="1"/>
  <c r="B384" i="1"/>
  <c r="Z383" i="1"/>
  <c r="AB383" i="1" s="1"/>
  <c r="AD383" i="1" s="1"/>
  <c r="X383" i="1"/>
  <c r="Y383" i="1" s="1"/>
  <c r="V383" i="1"/>
  <c r="W383" i="1" s="1"/>
  <c r="R383" i="1"/>
  <c r="L383" i="1"/>
  <c r="G383" i="1"/>
  <c r="B383" i="1"/>
  <c r="Z382" i="1"/>
  <c r="AB382" i="1" s="1"/>
  <c r="X382" i="1"/>
  <c r="Y382" i="1" s="1"/>
  <c r="V382" i="1"/>
  <c r="W382" i="1" s="1"/>
  <c r="R382" i="1"/>
  <c r="L382" i="1"/>
  <c r="G382" i="1"/>
  <c r="B382" i="1"/>
  <c r="Z381" i="1"/>
  <c r="AB381" i="1" s="1"/>
  <c r="X381" i="1"/>
  <c r="Y381" i="1" s="1"/>
  <c r="V381" i="1"/>
  <c r="W381" i="1" s="1"/>
  <c r="R381" i="1"/>
  <c r="L381" i="1"/>
  <c r="G381" i="1"/>
  <c r="B381" i="1"/>
  <c r="Z380" i="1"/>
  <c r="AA380" i="1" s="1"/>
  <c r="X380" i="1"/>
  <c r="Y380" i="1" s="1"/>
  <c r="V380" i="1"/>
  <c r="W380" i="1" s="1"/>
  <c r="R380" i="1"/>
  <c r="L380" i="1"/>
  <c r="G380" i="1"/>
  <c r="B380" i="1"/>
  <c r="Z379" i="1"/>
  <c r="X379" i="1"/>
  <c r="Y379" i="1" s="1"/>
  <c r="V379" i="1"/>
  <c r="W379" i="1" s="1"/>
  <c r="R379" i="1"/>
  <c r="L379" i="1"/>
  <c r="G379" i="1"/>
  <c r="B379" i="1"/>
  <c r="Z378" i="1"/>
  <c r="AB378" i="1" s="1"/>
  <c r="X378" i="1"/>
  <c r="Y378" i="1" s="1"/>
  <c r="V378" i="1"/>
  <c r="W378" i="1" s="1"/>
  <c r="R378" i="1"/>
  <c r="L378" i="1"/>
  <c r="G378" i="1"/>
  <c r="B378" i="1"/>
  <c r="Z377" i="1"/>
  <c r="AB377" i="1" s="1"/>
  <c r="X377" i="1"/>
  <c r="Y377" i="1" s="1"/>
  <c r="V377" i="1"/>
  <c r="W377" i="1" s="1"/>
  <c r="R377" i="1"/>
  <c r="L377" i="1"/>
  <c r="G377" i="1"/>
  <c r="B377" i="1"/>
  <c r="Z376" i="1"/>
  <c r="X376" i="1"/>
  <c r="Y376" i="1" s="1"/>
  <c r="V376" i="1"/>
  <c r="W376" i="1" s="1"/>
  <c r="R376" i="1"/>
  <c r="L376" i="1"/>
  <c r="G376" i="1"/>
  <c r="B376" i="1"/>
  <c r="Z375" i="1"/>
  <c r="AA375" i="1" s="1"/>
  <c r="X375" i="1"/>
  <c r="Y375" i="1" s="1"/>
  <c r="V375" i="1"/>
  <c r="W375" i="1" s="1"/>
  <c r="R375" i="1"/>
  <c r="L375" i="1"/>
  <c r="G375" i="1"/>
  <c r="B375" i="1"/>
  <c r="Z374" i="1"/>
  <c r="AB374" i="1" s="1"/>
  <c r="X374" i="1"/>
  <c r="Y374" i="1" s="1"/>
  <c r="V374" i="1"/>
  <c r="W374" i="1" s="1"/>
  <c r="R374" i="1"/>
  <c r="L374" i="1"/>
  <c r="G374" i="1"/>
  <c r="B374" i="1"/>
  <c r="Z373" i="1"/>
  <c r="AB373" i="1" s="1"/>
  <c r="X373" i="1"/>
  <c r="Y373" i="1" s="1"/>
  <c r="V373" i="1"/>
  <c r="W373" i="1" s="1"/>
  <c r="R373" i="1"/>
  <c r="L373" i="1"/>
  <c r="G373" i="1"/>
  <c r="B373" i="1"/>
  <c r="Z372" i="1"/>
  <c r="AA372" i="1" s="1"/>
  <c r="X372" i="1"/>
  <c r="Y372" i="1" s="1"/>
  <c r="V372" i="1"/>
  <c r="W372" i="1" s="1"/>
  <c r="R372" i="1"/>
  <c r="L372" i="1"/>
  <c r="G372" i="1"/>
  <c r="B372" i="1"/>
  <c r="Z371" i="1"/>
  <c r="X371" i="1"/>
  <c r="Y371" i="1" s="1"/>
  <c r="V371" i="1"/>
  <c r="W371" i="1" s="1"/>
  <c r="R371" i="1"/>
  <c r="L371" i="1"/>
  <c r="G371" i="1"/>
  <c r="B371" i="1"/>
  <c r="Z370" i="1"/>
  <c r="AB370" i="1" s="1"/>
  <c r="X370" i="1"/>
  <c r="Y370" i="1" s="1"/>
  <c r="V370" i="1"/>
  <c r="W370" i="1" s="1"/>
  <c r="R370" i="1"/>
  <c r="L370" i="1"/>
  <c r="G370" i="1"/>
  <c r="B370" i="1"/>
  <c r="Z369" i="1"/>
  <c r="AB369" i="1" s="1"/>
  <c r="X369" i="1"/>
  <c r="Y369" i="1" s="1"/>
  <c r="V369" i="1"/>
  <c r="W369" i="1" s="1"/>
  <c r="R369" i="1"/>
  <c r="L369" i="1"/>
  <c r="G369" i="1"/>
  <c r="B369" i="1"/>
  <c r="Z368" i="1"/>
  <c r="X368" i="1"/>
  <c r="Y368" i="1" s="1"/>
  <c r="V368" i="1"/>
  <c r="W368" i="1" s="1"/>
  <c r="R368" i="1"/>
  <c r="L368" i="1"/>
  <c r="G368" i="1"/>
  <c r="B368" i="1"/>
  <c r="Z367" i="1"/>
  <c r="AA367" i="1" s="1"/>
  <c r="X367" i="1"/>
  <c r="Y367" i="1" s="1"/>
  <c r="V367" i="1"/>
  <c r="W367" i="1" s="1"/>
  <c r="R367" i="1"/>
  <c r="L367" i="1"/>
  <c r="G367" i="1"/>
  <c r="B367" i="1"/>
  <c r="Z366" i="1"/>
  <c r="AB366" i="1" s="1"/>
  <c r="X366" i="1"/>
  <c r="Y366" i="1" s="1"/>
  <c r="V366" i="1"/>
  <c r="W366" i="1" s="1"/>
  <c r="R366" i="1"/>
  <c r="L366" i="1"/>
  <c r="G366" i="1"/>
  <c r="B366" i="1"/>
  <c r="Z365" i="1"/>
  <c r="AB365" i="1" s="1"/>
  <c r="X365" i="1"/>
  <c r="Y365" i="1" s="1"/>
  <c r="V365" i="1"/>
  <c r="W365" i="1" s="1"/>
  <c r="R365" i="1"/>
  <c r="L365" i="1"/>
  <c r="G365" i="1"/>
  <c r="B365" i="1"/>
  <c r="Z364" i="1"/>
  <c r="X364" i="1"/>
  <c r="Y364" i="1" s="1"/>
  <c r="V364" i="1"/>
  <c r="W364" i="1" s="1"/>
  <c r="R364" i="1"/>
  <c r="L364" i="1"/>
  <c r="G364" i="1"/>
  <c r="B364" i="1"/>
  <c r="Z363" i="1"/>
  <c r="AB363" i="1" s="1"/>
  <c r="X363" i="1"/>
  <c r="Y363" i="1" s="1"/>
  <c r="V363" i="1"/>
  <c r="W363" i="1" s="1"/>
  <c r="R363" i="1"/>
  <c r="L363" i="1"/>
  <c r="G363" i="1"/>
  <c r="B363" i="1"/>
  <c r="Z362" i="1"/>
  <c r="AB362" i="1" s="1"/>
  <c r="X362" i="1"/>
  <c r="Y362" i="1" s="1"/>
  <c r="V362" i="1"/>
  <c r="W362" i="1" s="1"/>
  <c r="R362" i="1"/>
  <c r="L362" i="1"/>
  <c r="G362" i="1"/>
  <c r="B362" i="1"/>
  <c r="Z361" i="1"/>
  <c r="AB361" i="1" s="1"/>
  <c r="X361" i="1"/>
  <c r="Y361" i="1" s="1"/>
  <c r="V361" i="1"/>
  <c r="W361" i="1" s="1"/>
  <c r="R361" i="1"/>
  <c r="L361" i="1"/>
  <c r="G361" i="1"/>
  <c r="B361" i="1"/>
  <c r="Z360" i="1"/>
  <c r="AA360" i="1" s="1"/>
  <c r="X360" i="1"/>
  <c r="Y360" i="1" s="1"/>
  <c r="V360" i="1"/>
  <c r="W360" i="1" s="1"/>
  <c r="R360" i="1"/>
  <c r="L360" i="1"/>
  <c r="G360" i="1"/>
  <c r="B360" i="1"/>
  <c r="Z359" i="1"/>
  <c r="AB359" i="1" s="1"/>
  <c r="AD359" i="1" s="1"/>
  <c r="X359" i="1"/>
  <c r="Y359" i="1" s="1"/>
  <c r="V359" i="1"/>
  <c r="W359" i="1" s="1"/>
  <c r="R359" i="1"/>
  <c r="L359" i="1"/>
  <c r="G359" i="1"/>
  <c r="B359" i="1"/>
  <c r="Z358" i="1"/>
  <c r="AB358" i="1" s="1"/>
  <c r="AC358" i="1" s="1"/>
  <c r="X358" i="1"/>
  <c r="Y358" i="1" s="1"/>
  <c r="V358" i="1"/>
  <c r="W358" i="1" s="1"/>
  <c r="R358" i="1"/>
  <c r="L358" i="1"/>
  <c r="G358" i="1"/>
  <c r="B358" i="1"/>
  <c r="Z357" i="1"/>
  <c r="AB357" i="1" s="1"/>
  <c r="X357" i="1"/>
  <c r="Y357" i="1" s="1"/>
  <c r="V357" i="1"/>
  <c r="W357" i="1" s="1"/>
  <c r="R357" i="1"/>
  <c r="L357" i="1"/>
  <c r="G357" i="1"/>
  <c r="B357" i="1"/>
  <c r="Z356" i="1"/>
  <c r="AB356" i="1" s="1"/>
  <c r="AD356" i="1" s="1"/>
  <c r="X356" i="1"/>
  <c r="Y356" i="1" s="1"/>
  <c r="V356" i="1"/>
  <c r="W356" i="1" s="1"/>
  <c r="R356" i="1"/>
  <c r="L356" i="1"/>
  <c r="G356" i="1"/>
  <c r="B356" i="1"/>
  <c r="Z355" i="1"/>
  <c r="AB355" i="1" s="1"/>
  <c r="X355" i="1"/>
  <c r="Y355" i="1" s="1"/>
  <c r="V355" i="1"/>
  <c r="W355" i="1" s="1"/>
  <c r="R355" i="1"/>
  <c r="L355" i="1"/>
  <c r="G355" i="1"/>
  <c r="B355" i="1"/>
  <c r="Z354" i="1"/>
  <c r="AB354" i="1" s="1"/>
  <c r="X354" i="1"/>
  <c r="Y354" i="1" s="1"/>
  <c r="V354" i="1"/>
  <c r="W354" i="1" s="1"/>
  <c r="R354" i="1"/>
  <c r="L354" i="1"/>
  <c r="G354" i="1"/>
  <c r="B354" i="1"/>
  <c r="Z353" i="1"/>
  <c r="AB353" i="1" s="1"/>
  <c r="X353" i="1"/>
  <c r="Y353" i="1" s="1"/>
  <c r="V353" i="1"/>
  <c r="W353" i="1" s="1"/>
  <c r="R353" i="1"/>
  <c r="L353" i="1"/>
  <c r="G353" i="1"/>
  <c r="B353" i="1"/>
  <c r="Z352" i="1"/>
  <c r="AA352" i="1" s="1"/>
  <c r="X352" i="1"/>
  <c r="Y352" i="1" s="1"/>
  <c r="V352" i="1"/>
  <c r="W352" i="1" s="1"/>
  <c r="R352" i="1"/>
  <c r="L352" i="1"/>
  <c r="G352" i="1"/>
  <c r="B352" i="1"/>
  <c r="Z351" i="1"/>
  <c r="AB351" i="1" s="1"/>
  <c r="AD351" i="1" s="1"/>
  <c r="X351" i="1"/>
  <c r="Y351" i="1" s="1"/>
  <c r="V351" i="1"/>
  <c r="W351" i="1" s="1"/>
  <c r="R351" i="1"/>
  <c r="L351" i="1"/>
  <c r="G351" i="1"/>
  <c r="B351" i="1"/>
  <c r="Z350" i="1"/>
  <c r="AB350" i="1" s="1"/>
  <c r="AD350" i="1" s="1"/>
  <c r="X350" i="1"/>
  <c r="Y350" i="1" s="1"/>
  <c r="V350" i="1"/>
  <c r="W350" i="1" s="1"/>
  <c r="R350" i="1"/>
  <c r="L350" i="1"/>
  <c r="G350" i="1"/>
  <c r="B350" i="1"/>
  <c r="Z349" i="1"/>
  <c r="AB349" i="1" s="1"/>
  <c r="X349" i="1"/>
  <c r="Y349" i="1" s="1"/>
  <c r="V349" i="1"/>
  <c r="W349" i="1" s="1"/>
  <c r="R349" i="1"/>
  <c r="L349" i="1"/>
  <c r="G349" i="1"/>
  <c r="B349" i="1"/>
  <c r="Z348" i="1"/>
  <c r="AB348" i="1" s="1"/>
  <c r="AD348" i="1" s="1"/>
  <c r="X348" i="1"/>
  <c r="Y348" i="1" s="1"/>
  <c r="V348" i="1"/>
  <c r="W348" i="1" s="1"/>
  <c r="R348" i="1"/>
  <c r="L348" i="1"/>
  <c r="G348" i="1"/>
  <c r="B348" i="1"/>
  <c r="Z347" i="1"/>
  <c r="AB347" i="1" s="1"/>
  <c r="X347" i="1"/>
  <c r="Y347" i="1" s="1"/>
  <c r="V347" i="1"/>
  <c r="W347" i="1" s="1"/>
  <c r="R347" i="1"/>
  <c r="L347" i="1"/>
  <c r="G347" i="1"/>
  <c r="B347" i="1"/>
  <c r="Z346" i="1"/>
  <c r="AB346" i="1" s="1"/>
  <c r="X346" i="1"/>
  <c r="Y346" i="1" s="1"/>
  <c r="V346" i="1"/>
  <c r="W346" i="1" s="1"/>
  <c r="R346" i="1"/>
  <c r="L346" i="1"/>
  <c r="G346" i="1"/>
  <c r="B346" i="1"/>
  <c r="Z345" i="1"/>
  <c r="AB345" i="1" s="1"/>
  <c r="X345" i="1"/>
  <c r="Y345" i="1" s="1"/>
  <c r="V345" i="1"/>
  <c r="W345" i="1" s="1"/>
  <c r="R345" i="1"/>
  <c r="L345" i="1"/>
  <c r="G345" i="1"/>
  <c r="B345" i="1"/>
  <c r="Z344" i="1"/>
  <c r="AA344" i="1" s="1"/>
  <c r="X344" i="1"/>
  <c r="Y344" i="1" s="1"/>
  <c r="V344" i="1"/>
  <c r="W344" i="1" s="1"/>
  <c r="R344" i="1"/>
  <c r="L344" i="1"/>
  <c r="G344" i="1"/>
  <c r="B344" i="1"/>
  <c r="Z343" i="1"/>
  <c r="AB343" i="1" s="1"/>
  <c r="X343" i="1"/>
  <c r="Y343" i="1" s="1"/>
  <c r="V343" i="1"/>
  <c r="W343" i="1" s="1"/>
  <c r="R343" i="1"/>
  <c r="L343" i="1"/>
  <c r="G343" i="1"/>
  <c r="B343" i="1"/>
  <c r="Z342" i="1"/>
  <c r="AB342" i="1" s="1"/>
  <c r="X342" i="1"/>
  <c r="Y342" i="1" s="1"/>
  <c r="V342" i="1"/>
  <c r="W342" i="1" s="1"/>
  <c r="R342" i="1"/>
  <c r="L342" i="1"/>
  <c r="G342" i="1"/>
  <c r="B342" i="1"/>
  <c r="Z341" i="1"/>
  <c r="X341" i="1"/>
  <c r="Y341" i="1" s="1"/>
  <c r="V341" i="1"/>
  <c r="W341" i="1" s="1"/>
  <c r="R341" i="1"/>
  <c r="L341" i="1"/>
  <c r="G341" i="1"/>
  <c r="B341" i="1"/>
  <c r="Z340" i="1"/>
  <c r="AA340" i="1" s="1"/>
  <c r="X340" i="1"/>
  <c r="Y340" i="1" s="1"/>
  <c r="V340" i="1"/>
  <c r="W340" i="1" s="1"/>
  <c r="R340" i="1"/>
  <c r="L340" i="1"/>
  <c r="G340" i="1"/>
  <c r="B340" i="1"/>
  <c r="Z339" i="1"/>
  <c r="AB339" i="1" s="1"/>
  <c r="X339" i="1"/>
  <c r="Y339" i="1" s="1"/>
  <c r="V339" i="1"/>
  <c r="W339" i="1" s="1"/>
  <c r="R339" i="1"/>
  <c r="L339" i="1"/>
  <c r="G339" i="1"/>
  <c r="B339" i="1"/>
  <c r="Z338" i="1"/>
  <c r="X338" i="1"/>
  <c r="Y338" i="1" s="1"/>
  <c r="V338" i="1"/>
  <c r="W338" i="1" s="1"/>
  <c r="R338" i="1"/>
  <c r="L338" i="1"/>
  <c r="G338" i="1"/>
  <c r="B338" i="1"/>
  <c r="Z337" i="1"/>
  <c r="AB337" i="1" s="1"/>
  <c r="AC337" i="1" s="1"/>
  <c r="X337" i="1"/>
  <c r="Y337" i="1" s="1"/>
  <c r="V337" i="1"/>
  <c r="W337" i="1" s="1"/>
  <c r="R337" i="1"/>
  <c r="L337" i="1"/>
  <c r="G337" i="1"/>
  <c r="B337" i="1"/>
  <c r="Z336" i="1"/>
  <c r="AB336" i="1" s="1"/>
  <c r="X336" i="1"/>
  <c r="Y336" i="1" s="1"/>
  <c r="V336" i="1"/>
  <c r="W336" i="1" s="1"/>
  <c r="R336" i="1"/>
  <c r="L336" i="1"/>
  <c r="G336" i="1"/>
  <c r="B336" i="1"/>
  <c r="Z335" i="1"/>
  <c r="AA335" i="1" s="1"/>
  <c r="X335" i="1"/>
  <c r="Y335" i="1" s="1"/>
  <c r="V335" i="1"/>
  <c r="W335" i="1" s="1"/>
  <c r="R335" i="1"/>
  <c r="L335" i="1"/>
  <c r="G335" i="1"/>
  <c r="B335" i="1"/>
  <c r="Z334" i="1"/>
  <c r="AA334" i="1" s="1"/>
  <c r="X334" i="1"/>
  <c r="Y334" i="1" s="1"/>
  <c r="V334" i="1"/>
  <c r="W334" i="1" s="1"/>
  <c r="R334" i="1"/>
  <c r="L334" i="1"/>
  <c r="G334" i="1"/>
  <c r="B334" i="1"/>
  <c r="Z333" i="1"/>
  <c r="AB333" i="1" s="1"/>
  <c r="X333" i="1"/>
  <c r="Y333" i="1" s="1"/>
  <c r="V333" i="1"/>
  <c r="W333" i="1" s="1"/>
  <c r="R333" i="1"/>
  <c r="L333" i="1"/>
  <c r="G333" i="1"/>
  <c r="B333" i="1"/>
  <c r="Z332" i="1"/>
  <c r="AB332" i="1" s="1"/>
  <c r="X332" i="1"/>
  <c r="Y332" i="1" s="1"/>
  <c r="V332" i="1"/>
  <c r="W332" i="1" s="1"/>
  <c r="R332" i="1"/>
  <c r="L332" i="1"/>
  <c r="G332" i="1"/>
  <c r="B332" i="1"/>
  <c r="Z331" i="1"/>
  <c r="AB331" i="1" s="1"/>
  <c r="X331" i="1"/>
  <c r="Y331" i="1" s="1"/>
  <c r="V331" i="1"/>
  <c r="W331" i="1" s="1"/>
  <c r="R331" i="1"/>
  <c r="L331" i="1"/>
  <c r="G331" i="1"/>
  <c r="B331" i="1"/>
  <c r="Z330" i="1"/>
  <c r="X330" i="1"/>
  <c r="Y330" i="1" s="1"/>
  <c r="V330" i="1"/>
  <c r="W330" i="1" s="1"/>
  <c r="R330" i="1"/>
  <c r="L330" i="1"/>
  <c r="G330" i="1"/>
  <c r="B330" i="1"/>
  <c r="Z329" i="1"/>
  <c r="AB329" i="1" s="1"/>
  <c r="AC329" i="1" s="1"/>
  <c r="X329" i="1"/>
  <c r="Y329" i="1" s="1"/>
  <c r="V329" i="1"/>
  <c r="W329" i="1" s="1"/>
  <c r="R329" i="1"/>
  <c r="L329" i="1"/>
  <c r="G329" i="1"/>
  <c r="B329" i="1"/>
  <c r="Z328" i="1"/>
  <c r="AB328" i="1" s="1"/>
  <c r="AD328" i="1" s="1"/>
  <c r="X328" i="1"/>
  <c r="Y328" i="1" s="1"/>
  <c r="V328" i="1"/>
  <c r="W328" i="1" s="1"/>
  <c r="R328" i="1"/>
  <c r="L328" i="1"/>
  <c r="G328" i="1"/>
  <c r="B328" i="1"/>
  <c r="AA327" i="1"/>
  <c r="Z327" i="1"/>
  <c r="AB327" i="1" s="1"/>
  <c r="AD327" i="1" s="1"/>
  <c r="X327" i="1"/>
  <c r="Y327" i="1" s="1"/>
  <c r="V327" i="1"/>
  <c r="W327" i="1" s="1"/>
  <c r="R327" i="1"/>
  <c r="L327" i="1"/>
  <c r="G327" i="1"/>
  <c r="B327" i="1"/>
  <c r="Z326" i="1"/>
  <c r="AA326" i="1" s="1"/>
  <c r="X326" i="1"/>
  <c r="Y326" i="1" s="1"/>
  <c r="V326" i="1"/>
  <c r="W326" i="1" s="1"/>
  <c r="R326" i="1"/>
  <c r="L326" i="1"/>
  <c r="G326" i="1"/>
  <c r="B326" i="1"/>
  <c r="Z325" i="1"/>
  <c r="AB325" i="1" s="1"/>
  <c r="X325" i="1"/>
  <c r="Y325" i="1" s="1"/>
  <c r="V325" i="1"/>
  <c r="W325" i="1" s="1"/>
  <c r="R325" i="1"/>
  <c r="L325" i="1"/>
  <c r="G325" i="1"/>
  <c r="B325" i="1"/>
  <c r="Z324" i="1"/>
  <c r="AB324" i="1" s="1"/>
  <c r="X324" i="1"/>
  <c r="Y324" i="1" s="1"/>
  <c r="V324" i="1"/>
  <c r="W324" i="1" s="1"/>
  <c r="R324" i="1"/>
  <c r="L324" i="1"/>
  <c r="G324" i="1"/>
  <c r="B324" i="1"/>
  <c r="Z323" i="1"/>
  <c r="AB323" i="1" s="1"/>
  <c r="X323" i="1"/>
  <c r="Y323" i="1" s="1"/>
  <c r="V323" i="1"/>
  <c r="W323" i="1" s="1"/>
  <c r="R323" i="1"/>
  <c r="L323" i="1"/>
  <c r="G323" i="1"/>
  <c r="B323" i="1"/>
  <c r="Z322" i="1"/>
  <c r="AB322" i="1" s="1"/>
  <c r="AC322" i="1" s="1"/>
  <c r="X322" i="1"/>
  <c r="Y322" i="1" s="1"/>
  <c r="V322" i="1"/>
  <c r="W322" i="1" s="1"/>
  <c r="R322" i="1"/>
  <c r="L322" i="1"/>
  <c r="G322" i="1"/>
  <c r="B322" i="1"/>
  <c r="Z321" i="1"/>
  <c r="X321" i="1"/>
  <c r="Y321" i="1" s="1"/>
  <c r="V321" i="1"/>
  <c r="W321" i="1" s="1"/>
  <c r="R321" i="1"/>
  <c r="L321" i="1"/>
  <c r="G321" i="1"/>
  <c r="B321" i="1"/>
  <c r="Z320" i="1"/>
  <c r="AA320" i="1" s="1"/>
  <c r="X320" i="1"/>
  <c r="Y320" i="1" s="1"/>
  <c r="V320" i="1"/>
  <c r="W320" i="1" s="1"/>
  <c r="R320" i="1"/>
  <c r="L320" i="1"/>
  <c r="G320" i="1"/>
  <c r="B320" i="1"/>
  <c r="Z319" i="1"/>
  <c r="AB319" i="1" s="1"/>
  <c r="AD319" i="1" s="1"/>
  <c r="X319" i="1"/>
  <c r="Y319" i="1" s="1"/>
  <c r="V319" i="1"/>
  <c r="W319" i="1" s="1"/>
  <c r="R319" i="1"/>
  <c r="L319" i="1"/>
  <c r="G319" i="1"/>
  <c r="B319" i="1"/>
  <c r="Z318" i="1"/>
  <c r="AB318" i="1" s="1"/>
  <c r="X318" i="1"/>
  <c r="Y318" i="1" s="1"/>
  <c r="V318" i="1"/>
  <c r="W318" i="1" s="1"/>
  <c r="R318" i="1"/>
  <c r="L318" i="1"/>
  <c r="G318" i="1"/>
  <c r="B318" i="1"/>
  <c r="Z317" i="1"/>
  <c r="AB317" i="1" s="1"/>
  <c r="AC317" i="1" s="1"/>
  <c r="X317" i="1"/>
  <c r="Y317" i="1" s="1"/>
  <c r="V317" i="1"/>
  <c r="W317" i="1" s="1"/>
  <c r="R317" i="1"/>
  <c r="L317" i="1"/>
  <c r="G317" i="1"/>
  <c r="B317" i="1"/>
  <c r="Z316" i="1"/>
  <c r="AB316" i="1" s="1"/>
  <c r="X316" i="1"/>
  <c r="Y316" i="1" s="1"/>
  <c r="V316" i="1"/>
  <c r="W316" i="1" s="1"/>
  <c r="R316" i="1"/>
  <c r="L316" i="1"/>
  <c r="G316" i="1"/>
  <c r="B316" i="1"/>
  <c r="Z315" i="1"/>
  <c r="AB315" i="1" s="1"/>
  <c r="X315" i="1"/>
  <c r="Y315" i="1" s="1"/>
  <c r="V315" i="1"/>
  <c r="W315" i="1" s="1"/>
  <c r="R315" i="1"/>
  <c r="L315" i="1"/>
  <c r="G315" i="1"/>
  <c r="B315" i="1"/>
  <c r="Z314" i="1"/>
  <c r="AB314" i="1" s="1"/>
  <c r="AC314" i="1" s="1"/>
  <c r="X314" i="1"/>
  <c r="Y314" i="1" s="1"/>
  <c r="V314" i="1"/>
  <c r="W314" i="1" s="1"/>
  <c r="R314" i="1"/>
  <c r="L314" i="1"/>
  <c r="G314" i="1"/>
  <c r="B314" i="1"/>
  <c r="Z313" i="1"/>
  <c r="X313" i="1"/>
  <c r="Y313" i="1" s="1"/>
  <c r="V313" i="1"/>
  <c r="W313" i="1" s="1"/>
  <c r="R313" i="1"/>
  <c r="L313" i="1"/>
  <c r="G313" i="1"/>
  <c r="B313" i="1"/>
  <c r="Z312" i="1"/>
  <c r="AB312" i="1" s="1"/>
  <c r="AD312" i="1" s="1"/>
  <c r="X312" i="1"/>
  <c r="Y312" i="1" s="1"/>
  <c r="V312" i="1"/>
  <c r="W312" i="1" s="1"/>
  <c r="R312" i="1"/>
  <c r="L312" i="1"/>
  <c r="G312" i="1"/>
  <c r="B312" i="1"/>
  <c r="Z311" i="1"/>
  <c r="AB311" i="1" s="1"/>
  <c r="X311" i="1"/>
  <c r="Y311" i="1" s="1"/>
  <c r="V311" i="1"/>
  <c r="W311" i="1" s="1"/>
  <c r="R311" i="1"/>
  <c r="L311" i="1"/>
  <c r="G311" i="1"/>
  <c r="B311" i="1"/>
  <c r="Z310" i="1"/>
  <c r="AB310" i="1" s="1"/>
  <c r="X310" i="1"/>
  <c r="Y310" i="1" s="1"/>
  <c r="V310" i="1"/>
  <c r="W310" i="1" s="1"/>
  <c r="R310" i="1"/>
  <c r="L310" i="1"/>
  <c r="G310" i="1"/>
  <c r="B310" i="1"/>
  <c r="Z309" i="1"/>
  <c r="AB309" i="1" s="1"/>
  <c r="X309" i="1"/>
  <c r="Y309" i="1" s="1"/>
  <c r="V309" i="1"/>
  <c r="W309" i="1" s="1"/>
  <c r="R309" i="1"/>
  <c r="L309" i="1"/>
  <c r="G309" i="1"/>
  <c r="B309" i="1"/>
  <c r="Z308" i="1"/>
  <c r="AB308" i="1" s="1"/>
  <c r="X308" i="1"/>
  <c r="Y308" i="1" s="1"/>
  <c r="W308" i="1"/>
  <c r="V308" i="1"/>
  <c r="R308" i="1"/>
  <c r="L308" i="1"/>
  <c r="G308" i="1"/>
  <c r="B308" i="1"/>
  <c r="Z307" i="1"/>
  <c r="AB307" i="1" s="1"/>
  <c r="X307" i="1"/>
  <c r="Y307" i="1" s="1"/>
  <c r="V307" i="1"/>
  <c r="W307" i="1" s="1"/>
  <c r="R307" i="1"/>
  <c r="L307" i="1"/>
  <c r="G307" i="1"/>
  <c r="B307" i="1"/>
  <c r="Z306" i="1"/>
  <c r="AB306" i="1" s="1"/>
  <c r="X306" i="1"/>
  <c r="Y306" i="1" s="1"/>
  <c r="V306" i="1"/>
  <c r="W306" i="1" s="1"/>
  <c r="R306" i="1"/>
  <c r="L306" i="1"/>
  <c r="G306" i="1"/>
  <c r="B306" i="1"/>
  <c r="Z305" i="1"/>
  <c r="AA305" i="1" s="1"/>
  <c r="X305" i="1"/>
  <c r="Y305" i="1" s="1"/>
  <c r="V305" i="1"/>
  <c r="W305" i="1" s="1"/>
  <c r="R305" i="1"/>
  <c r="L305" i="1"/>
  <c r="G305" i="1"/>
  <c r="B305" i="1"/>
  <c r="Z304" i="1"/>
  <c r="X304" i="1"/>
  <c r="Y304" i="1" s="1"/>
  <c r="V304" i="1"/>
  <c r="W304" i="1" s="1"/>
  <c r="R304" i="1"/>
  <c r="L304" i="1"/>
  <c r="G304" i="1"/>
  <c r="B304" i="1"/>
  <c r="Z303" i="1"/>
  <c r="AB303" i="1" s="1"/>
  <c r="X303" i="1"/>
  <c r="Y303" i="1" s="1"/>
  <c r="V303" i="1"/>
  <c r="W303" i="1" s="1"/>
  <c r="R303" i="1"/>
  <c r="L303" i="1"/>
  <c r="G303" i="1"/>
  <c r="B303" i="1"/>
  <c r="Z302" i="1"/>
  <c r="AB302" i="1" s="1"/>
  <c r="X302" i="1"/>
  <c r="Y302" i="1" s="1"/>
  <c r="V302" i="1"/>
  <c r="W302" i="1" s="1"/>
  <c r="R302" i="1"/>
  <c r="L302" i="1"/>
  <c r="G302" i="1"/>
  <c r="B302" i="1"/>
  <c r="Z301" i="1"/>
  <c r="AB301" i="1" s="1"/>
  <c r="X301" i="1"/>
  <c r="Y301" i="1" s="1"/>
  <c r="V301" i="1"/>
  <c r="W301" i="1" s="1"/>
  <c r="R301" i="1"/>
  <c r="L301" i="1"/>
  <c r="G301" i="1"/>
  <c r="B301" i="1"/>
  <c r="Z300" i="1"/>
  <c r="AB300" i="1" s="1"/>
  <c r="X300" i="1"/>
  <c r="Y300" i="1" s="1"/>
  <c r="V300" i="1"/>
  <c r="W300" i="1" s="1"/>
  <c r="R300" i="1"/>
  <c r="L300" i="1"/>
  <c r="G300" i="1"/>
  <c r="B300" i="1"/>
  <c r="Z299" i="1"/>
  <c r="AB299" i="1" s="1"/>
  <c r="X299" i="1"/>
  <c r="Y299" i="1" s="1"/>
  <c r="V299" i="1"/>
  <c r="W299" i="1" s="1"/>
  <c r="R299" i="1"/>
  <c r="L299" i="1"/>
  <c r="G299" i="1"/>
  <c r="B299" i="1"/>
  <c r="Z298" i="1"/>
  <c r="AB298" i="1" s="1"/>
  <c r="AC298" i="1" s="1"/>
  <c r="X298" i="1"/>
  <c r="Y298" i="1" s="1"/>
  <c r="V298" i="1"/>
  <c r="W298" i="1" s="1"/>
  <c r="R298" i="1"/>
  <c r="L298" i="1"/>
  <c r="G298" i="1"/>
  <c r="B298" i="1"/>
  <c r="Z297" i="1"/>
  <c r="AA297" i="1" s="1"/>
  <c r="X297" i="1"/>
  <c r="Y297" i="1" s="1"/>
  <c r="V297" i="1"/>
  <c r="W297" i="1" s="1"/>
  <c r="R297" i="1"/>
  <c r="L297" i="1"/>
  <c r="G297" i="1"/>
  <c r="B297" i="1"/>
  <c r="Z296" i="1"/>
  <c r="AB296" i="1" s="1"/>
  <c r="AD296" i="1" s="1"/>
  <c r="X296" i="1"/>
  <c r="Y296" i="1" s="1"/>
  <c r="V296" i="1"/>
  <c r="W296" i="1" s="1"/>
  <c r="R296" i="1"/>
  <c r="L296" i="1"/>
  <c r="G296" i="1"/>
  <c r="B296" i="1"/>
  <c r="Z295" i="1"/>
  <c r="AB295" i="1" s="1"/>
  <c r="X295" i="1"/>
  <c r="Y295" i="1" s="1"/>
  <c r="V295" i="1"/>
  <c r="W295" i="1" s="1"/>
  <c r="R295" i="1"/>
  <c r="L295" i="1"/>
  <c r="G295" i="1"/>
  <c r="B295" i="1"/>
  <c r="Z294" i="1"/>
  <c r="AB294" i="1" s="1"/>
  <c r="X294" i="1"/>
  <c r="Y294" i="1" s="1"/>
  <c r="V294" i="1"/>
  <c r="W294" i="1" s="1"/>
  <c r="R294" i="1"/>
  <c r="L294" i="1"/>
  <c r="G294" i="1"/>
  <c r="B294" i="1"/>
  <c r="Z293" i="1"/>
  <c r="X293" i="1"/>
  <c r="Y293" i="1" s="1"/>
  <c r="V293" i="1"/>
  <c r="W293" i="1" s="1"/>
  <c r="R293" i="1"/>
  <c r="L293" i="1"/>
  <c r="G293" i="1"/>
  <c r="B293" i="1"/>
  <c r="Z292" i="1"/>
  <c r="AB292" i="1" s="1"/>
  <c r="X292" i="1"/>
  <c r="Y292" i="1" s="1"/>
  <c r="V292" i="1"/>
  <c r="W292" i="1" s="1"/>
  <c r="R292" i="1"/>
  <c r="L292" i="1"/>
  <c r="G292" i="1"/>
  <c r="B292" i="1"/>
  <c r="Z291" i="1"/>
  <c r="AB291" i="1" s="1"/>
  <c r="X291" i="1"/>
  <c r="Y291" i="1" s="1"/>
  <c r="V291" i="1"/>
  <c r="W291" i="1" s="1"/>
  <c r="R291" i="1"/>
  <c r="L291" i="1"/>
  <c r="G291" i="1"/>
  <c r="B291" i="1"/>
  <c r="Z290" i="1"/>
  <c r="AB290" i="1" s="1"/>
  <c r="X290" i="1"/>
  <c r="Y290" i="1" s="1"/>
  <c r="V290" i="1"/>
  <c r="W290" i="1" s="1"/>
  <c r="R290" i="1"/>
  <c r="L290" i="1"/>
  <c r="G290" i="1"/>
  <c r="B290" i="1"/>
  <c r="Z289" i="1"/>
  <c r="X289" i="1"/>
  <c r="Y289" i="1" s="1"/>
  <c r="V289" i="1"/>
  <c r="W289" i="1" s="1"/>
  <c r="R289" i="1"/>
  <c r="L289" i="1"/>
  <c r="G289" i="1"/>
  <c r="B289" i="1"/>
  <c r="Z288" i="1"/>
  <c r="AB288" i="1" s="1"/>
  <c r="AD288" i="1" s="1"/>
  <c r="X288" i="1"/>
  <c r="Y288" i="1" s="1"/>
  <c r="V288" i="1"/>
  <c r="W288" i="1" s="1"/>
  <c r="R288" i="1"/>
  <c r="L288" i="1"/>
  <c r="G288" i="1"/>
  <c r="B288" i="1"/>
  <c r="Z287" i="1"/>
  <c r="AB287" i="1" s="1"/>
  <c r="Y287" i="1"/>
  <c r="X287" i="1"/>
  <c r="V287" i="1"/>
  <c r="W287" i="1" s="1"/>
  <c r="R287" i="1"/>
  <c r="L287" i="1"/>
  <c r="G287" i="1"/>
  <c r="B287" i="1"/>
  <c r="Z286" i="1"/>
  <c r="AB286" i="1" s="1"/>
  <c r="X286" i="1"/>
  <c r="Y286" i="1" s="1"/>
  <c r="V286" i="1"/>
  <c r="W286" i="1" s="1"/>
  <c r="R286" i="1"/>
  <c r="L286" i="1"/>
  <c r="G286" i="1"/>
  <c r="B286" i="1"/>
  <c r="Z285" i="1"/>
  <c r="X285" i="1"/>
  <c r="Y285" i="1" s="1"/>
  <c r="V285" i="1"/>
  <c r="W285" i="1" s="1"/>
  <c r="R285" i="1"/>
  <c r="L285" i="1"/>
  <c r="G285" i="1"/>
  <c r="B285" i="1"/>
  <c r="Z284" i="1"/>
  <c r="AB284" i="1" s="1"/>
  <c r="X284" i="1"/>
  <c r="Y284" i="1" s="1"/>
  <c r="V284" i="1"/>
  <c r="W284" i="1" s="1"/>
  <c r="R284" i="1"/>
  <c r="L284" i="1"/>
  <c r="G284" i="1"/>
  <c r="B284" i="1"/>
  <c r="Z283" i="1"/>
  <c r="AB283" i="1" s="1"/>
  <c r="X283" i="1"/>
  <c r="Y283" i="1" s="1"/>
  <c r="W283" i="1"/>
  <c r="V283" i="1"/>
  <c r="R283" i="1"/>
  <c r="L283" i="1"/>
  <c r="G283" i="1"/>
  <c r="B283" i="1"/>
  <c r="Z282" i="1"/>
  <c r="AA282" i="1" s="1"/>
  <c r="X282" i="1"/>
  <c r="Y282" i="1" s="1"/>
  <c r="V282" i="1"/>
  <c r="W282" i="1" s="1"/>
  <c r="R282" i="1"/>
  <c r="L282" i="1"/>
  <c r="G282" i="1"/>
  <c r="B282" i="1"/>
  <c r="Z281" i="1"/>
  <c r="AB281" i="1" s="1"/>
  <c r="X281" i="1"/>
  <c r="Y281" i="1" s="1"/>
  <c r="V281" i="1"/>
  <c r="W281" i="1" s="1"/>
  <c r="R281" i="1"/>
  <c r="L281" i="1"/>
  <c r="G281" i="1"/>
  <c r="B281" i="1"/>
  <c r="Z280" i="1"/>
  <c r="AB280" i="1" s="1"/>
  <c r="AD280" i="1" s="1"/>
  <c r="X280" i="1"/>
  <c r="Y280" i="1" s="1"/>
  <c r="V280" i="1"/>
  <c r="W280" i="1" s="1"/>
  <c r="R280" i="1"/>
  <c r="L280" i="1"/>
  <c r="G280" i="1"/>
  <c r="B280" i="1"/>
  <c r="Z279" i="1"/>
  <c r="X279" i="1"/>
  <c r="Y279" i="1" s="1"/>
  <c r="V279" i="1"/>
  <c r="W279" i="1" s="1"/>
  <c r="R279" i="1"/>
  <c r="L279" i="1"/>
  <c r="G279" i="1"/>
  <c r="B279" i="1"/>
  <c r="Z278" i="1"/>
  <c r="AB278" i="1" s="1"/>
  <c r="X278" i="1"/>
  <c r="Y278" i="1" s="1"/>
  <c r="V278" i="1"/>
  <c r="W278" i="1" s="1"/>
  <c r="R278" i="1"/>
  <c r="L278" i="1"/>
  <c r="G278" i="1"/>
  <c r="B278" i="1"/>
  <c r="Z277" i="1"/>
  <c r="AB277" i="1" s="1"/>
  <c r="X277" i="1"/>
  <c r="Y277" i="1" s="1"/>
  <c r="V277" i="1"/>
  <c r="W277" i="1" s="1"/>
  <c r="R277" i="1"/>
  <c r="L277" i="1"/>
  <c r="G277" i="1"/>
  <c r="B277" i="1"/>
  <c r="Z276" i="1"/>
  <c r="AB276" i="1" s="1"/>
  <c r="X276" i="1"/>
  <c r="Y276" i="1" s="1"/>
  <c r="V276" i="1"/>
  <c r="W276" i="1" s="1"/>
  <c r="R276" i="1"/>
  <c r="L276" i="1"/>
  <c r="G276" i="1"/>
  <c r="B276" i="1"/>
  <c r="Z275" i="1"/>
  <c r="AB275" i="1" s="1"/>
  <c r="X275" i="1"/>
  <c r="Y275" i="1" s="1"/>
  <c r="V275" i="1"/>
  <c r="W275" i="1" s="1"/>
  <c r="R275" i="1"/>
  <c r="L275" i="1"/>
  <c r="G275" i="1"/>
  <c r="B275" i="1"/>
  <c r="Z274" i="1"/>
  <c r="X274" i="1"/>
  <c r="Y274" i="1" s="1"/>
  <c r="V274" i="1"/>
  <c r="W274" i="1" s="1"/>
  <c r="R274" i="1"/>
  <c r="L274" i="1"/>
  <c r="G274" i="1"/>
  <c r="B274" i="1"/>
  <c r="Z273" i="1"/>
  <c r="AA273" i="1" s="1"/>
  <c r="X273" i="1"/>
  <c r="Y273" i="1" s="1"/>
  <c r="V273" i="1"/>
  <c r="W273" i="1" s="1"/>
  <c r="R273" i="1"/>
  <c r="L273" i="1"/>
  <c r="G273" i="1"/>
  <c r="B273" i="1"/>
  <c r="Z272" i="1"/>
  <c r="X272" i="1"/>
  <c r="Y272" i="1" s="1"/>
  <c r="V272" i="1"/>
  <c r="W272" i="1" s="1"/>
  <c r="R272" i="1"/>
  <c r="L272" i="1"/>
  <c r="G272" i="1"/>
  <c r="B272" i="1"/>
  <c r="Z271" i="1"/>
  <c r="AB271" i="1" s="1"/>
  <c r="X271" i="1"/>
  <c r="Y271" i="1" s="1"/>
  <c r="V271" i="1"/>
  <c r="W271" i="1" s="1"/>
  <c r="R271" i="1"/>
  <c r="L271" i="1"/>
  <c r="G271" i="1"/>
  <c r="B271" i="1"/>
  <c r="Z270" i="1"/>
  <c r="X270" i="1"/>
  <c r="Y270" i="1" s="1"/>
  <c r="V270" i="1"/>
  <c r="W270" i="1" s="1"/>
  <c r="R270" i="1"/>
  <c r="L270" i="1"/>
  <c r="G270" i="1"/>
  <c r="B270" i="1"/>
  <c r="Z269" i="1"/>
  <c r="AB269" i="1" s="1"/>
  <c r="X269" i="1"/>
  <c r="Y269" i="1" s="1"/>
  <c r="V269" i="1"/>
  <c r="W269" i="1" s="1"/>
  <c r="R269" i="1"/>
  <c r="L269" i="1"/>
  <c r="G269" i="1"/>
  <c r="B269" i="1"/>
  <c r="Z268" i="1"/>
  <c r="AB268" i="1" s="1"/>
  <c r="X268" i="1"/>
  <c r="Y268" i="1" s="1"/>
  <c r="V268" i="1"/>
  <c r="W268" i="1" s="1"/>
  <c r="R268" i="1"/>
  <c r="L268" i="1"/>
  <c r="G268" i="1"/>
  <c r="B268" i="1"/>
  <c r="Z267" i="1"/>
  <c r="AB267" i="1" s="1"/>
  <c r="X267" i="1"/>
  <c r="Y267" i="1" s="1"/>
  <c r="V267" i="1"/>
  <c r="W267" i="1" s="1"/>
  <c r="R267" i="1"/>
  <c r="L267" i="1"/>
  <c r="G267" i="1"/>
  <c r="B267" i="1"/>
  <c r="Z266" i="1"/>
  <c r="AB266" i="1" s="1"/>
  <c r="AC266" i="1" s="1"/>
  <c r="X266" i="1"/>
  <c r="Y266" i="1" s="1"/>
  <c r="V266" i="1"/>
  <c r="W266" i="1" s="1"/>
  <c r="R266" i="1"/>
  <c r="L266" i="1"/>
  <c r="G266" i="1"/>
  <c r="B266" i="1"/>
  <c r="Z265" i="1"/>
  <c r="AA265" i="1" s="1"/>
  <c r="X265" i="1"/>
  <c r="Y265" i="1" s="1"/>
  <c r="V265" i="1"/>
  <c r="W265" i="1" s="1"/>
  <c r="R265" i="1"/>
  <c r="L265" i="1"/>
  <c r="G265" i="1"/>
  <c r="B265" i="1"/>
  <c r="Z264" i="1"/>
  <c r="AB264" i="1" s="1"/>
  <c r="X264" i="1"/>
  <c r="Y264" i="1" s="1"/>
  <c r="V264" i="1"/>
  <c r="W264" i="1" s="1"/>
  <c r="R264" i="1"/>
  <c r="L264" i="1"/>
  <c r="G264" i="1"/>
  <c r="B264" i="1"/>
  <c r="Z263" i="1"/>
  <c r="AB263" i="1" s="1"/>
  <c r="X263" i="1"/>
  <c r="Y263" i="1" s="1"/>
  <c r="V263" i="1"/>
  <c r="W263" i="1" s="1"/>
  <c r="R263" i="1"/>
  <c r="L263" i="1"/>
  <c r="G263" i="1"/>
  <c r="B263" i="1"/>
  <c r="Z262" i="1"/>
  <c r="X262" i="1"/>
  <c r="Y262" i="1" s="1"/>
  <c r="V262" i="1"/>
  <c r="W262" i="1" s="1"/>
  <c r="R262" i="1"/>
  <c r="L262" i="1"/>
  <c r="G262" i="1"/>
  <c r="B262" i="1"/>
  <c r="Z261" i="1"/>
  <c r="X261" i="1"/>
  <c r="Y261" i="1" s="1"/>
  <c r="V261" i="1"/>
  <c r="W261" i="1" s="1"/>
  <c r="R261" i="1"/>
  <c r="L261" i="1"/>
  <c r="G261" i="1"/>
  <c r="B261" i="1"/>
  <c r="Z260" i="1"/>
  <c r="X260" i="1"/>
  <c r="Y260" i="1" s="1"/>
  <c r="V260" i="1"/>
  <c r="W260" i="1" s="1"/>
  <c r="R260" i="1"/>
  <c r="L260" i="1"/>
  <c r="G260" i="1"/>
  <c r="B260" i="1"/>
  <c r="Z259" i="1"/>
  <c r="AB259" i="1" s="1"/>
  <c r="AC259" i="1" s="1"/>
  <c r="X259" i="1"/>
  <c r="Y259" i="1" s="1"/>
  <c r="V259" i="1"/>
  <c r="W259" i="1" s="1"/>
  <c r="R259" i="1"/>
  <c r="L259" i="1"/>
  <c r="G259" i="1"/>
  <c r="B259" i="1"/>
  <c r="Z258" i="1"/>
  <c r="AB258" i="1" s="1"/>
  <c r="AC258" i="1" s="1"/>
  <c r="X258" i="1"/>
  <c r="Y258" i="1" s="1"/>
  <c r="V258" i="1"/>
  <c r="W258" i="1" s="1"/>
  <c r="R258" i="1"/>
  <c r="L258" i="1"/>
  <c r="G258" i="1"/>
  <c r="B258" i="1"/>
  <c r="Z257" i="1"/>
  <c r="AA257" i="1" s="1"/>
  <c r="X257" i="1"/>
  <c r="Y257" i="1" s="1"/>
  <c r="V257" i="1"/>
  <c r="W257" i="1" s="1"/>
  <c r="R257" i="1"/>
  <c r="L257" i="1"/>
  <c r="G257" i="1"/>
  <c r="B257" i="1"/>
  <c r="Z256" i="1"/>
  <c r="AA256" i="1" s="1"/>
  <c r="X256" i="1"/>
  <c r="Y256" i="1" s="1"/>
  <c r="V256" i="1"/>
  <c r="W256" i="1" s="1"/>
  <c r="R256" i="1"/>
  <c r="L256" i="1"/>
  <c r="G256" i="1"/>
  <c r="B256" i="1"/>
  <c r="Z255" i="1"/>
  <c r="AB255" i="1" s="1"/>
  <c r="X255" i="1"/>
  <c r="Y255" i="1" s="1"/>
  <c r="V255" i="1"/>
  <c r="W255" i="1" s="1"/>
  <c r="R255" i="1"/>
  <c r="L255" i="1"/>
  <c r="G255" i="1"/>
  <c r="B255" i="1"/>
  <c r="Z254" i="1"/>
  <c r="X254" i="1"/>
  <c r="Y254" i="1" s="1"/>
  <c r="V254" i="1"/>
  <c r="W254" i="1" s="1"/>
  <c r="R254" i="1"/>
  <c r="L254" i="1"/>
  <c r="G254" i="1"/>
  <c r="B254" i="1"/>
  <c r="Z253" i="1"/>
  <c r="AB253" i="1" s="1"/>
  <c r="X253" i="1"/>
  <c r="Y253" i="1" s="1"/>
  <c r="V253" i="1"/>
  <c r="W253" i="1" s="1"/>
  <c r="R253" i="1"/>
  <c r="L253" i="1"/>
  <c r="G253" i="1"/>
  <c r="B253" i="1"/>
  <c r="Z252" i="1"/>
  <c r="X252" i="1"/>
  <c r="Y252" i="1" s="1"/>
  <c r="V252" i="1"/>
  <c r="W252" i="1" s="1"/>
  <c r="R252" i="1"/>
  <c r="L252" i="1"/>
  <c r="G252" i="1"/>
  <c r="B252" i="1"/>
  <c r="Z251" i="1"/>
  <c r="AB251" i="1" s="1"/>
  <c r="AC251" i="1" s="1"/>
  <c r="X251" i="1"/>
  <c r="Y251" i="1" s="1"/>
  <c r="V251" i="1"/>
  <c r="W251" i="1" s="1"/>
  <c r="R251" i="1"/>
  <c r="L251" i="1"/>
  <c r="G251" i="1"/>
  <c r="B251" i="1"/>
  <c r="Z250" i="1"/>
  <c r="AB250" i="1" s="1"/>
  <c r="AD250" i="1" s="1"/>
  <c r="X250" i="1"/>
  <c r="Y250" i="1" s="1"/>
  <c r="V250" i="1"/>
  <c r="W250" i="1" s="1"/>
  <c r="R250" i="1"/>
  <c r="L250" i="1"/>
  <c r="G250" i="1"/>
  <c r="B250" i="1"/>
  <c r="Z249" i="1"/>
  <c r="AA249" i="1" s="1"/>
  <c r="X249" i="1"/>
  <c r="Y249" i="1" s="1"/>
  <c r="V249" i="1"/>
  <c r="W249" i="1" s="1"/>
  <c r="R249" i="1"/>
  <c r="L249" i="1"/>
  <c r="G249" i="1"/>
  <c r="B249" i="1"/>
  <c r="Z248" i="1"/>
  <c r="AB248" i="1" s="1"/>
  <c r="X248" i="1"/>
  <c r="Y248" i="1" s="1"/>
  <c r="V248" i="1"/>
  <c r="W248" i="1" s="1"/>
  <c r="R248" i="1"/>
  <c r="L248" i="1"/>
  <c r="G248" i="1"/>
  <c r="B248" i="1"/>
  <c r="Z247" i="1"/>
  <c r="AB247" i="1" s="1"/>
  <c r="X247" i="1"/>
  <c r="Y247" i="1" s="1"/>
  <c r="V247" i="1"/>
  <c r="W247" i="1" s="1"/>
  <c r="R247" i="1"/>
  <c r="L247" i="1"/>
  <c r="G247" i="1"/>
  <c r="B247" i="1"/>
  <c r="Z246" i="1"/>
  <c r="AB246" i="1" s="1"/>
  <c r="X246" i="1"/>
  <c r="Y246" i="1" s="1"/>
  <c r="V246" i="1"/>
  <c r="W246" i="1" s="1"/>
  <c r="R246" i="1"/>
  <c r="L246" i="1"/>
  <c r="G246" i="1"/>
  <c r="B246" i="1"/>
  <c r="Z245" i="1"/>
  <c r="AB245" i="1" s="1"/>
  <c r="X245" i="1"/>
  <c r="Y245" i="1" s="1"/>
  <c r="V245" i="1"/>
  <c r="W245" i="1" s="1"/>
  <c r="R245" i="1"/>
  <c r="L245" i="1"/>
  <c r="G245" i="1"/>
  <c r="B245" i="1"/>
  <c r="Z244" i="1"/>
  <c r="X244" i="1"/>
  <c r="Y244" i="1" s="1"/>
  <c r="V244" i="1"/>
  <c r="W244" i="1" s="1"/>
  <c r="R244" i="1"/>
  <c r="L244" i="1"/>
  <c r="G244" i="1"/>
  <c r="B244" i="1"/>
  <c r="Z243" i="1"/>
  <c r="X243" i="1"/>
  <c r="Y243" i="1" s="1"/>
  <c r="V243" i="1"/>
  <c r="W243" i="1" s="1"/>
  <c r="R243" i="1"/>
  <c r="L243" i="1"/>
  <c r="G243" i="1"/>
  <c r="B243" i="1"/>
  <c r="Z242" i="1"/>
  <c r="AB242" i="1" s="1"/>
  <c r="AD242" i="1" s="1"/>
  <c r="X242" i="1"/>
  <c r="Y242" i="1" s="1"/>
  <c r="V242" i="1"/>
  <c r="W242" i="1" s="1"/>
  <c r="R242" i="1"/>
  <c r="L242" i="1"/>
  <c r="G242" i="1"/>
  <c r="B242" i="1"/>
  <c r="Z241" i="1"/>
  <c r="AA241" i="1" s="1"/>
  <c r="X241" i="1"/>
  <c r="Y241" i="1" s="1"/>
  <c r="V241" i="1"/>
  <c r="W241" i="1" s="1"/>
  <c r="R241" i="1"/>
  <c r="L241" i="1"/>
  <c r="G241" i="1"/>
  <c r="B241" i="1"/>
  <c r="Z240" i="1"/>
  <c r="AB240" i="1" s="1"/>
  <c r="X240" i="1"/>
  <c r="Y240" i="1" s="1"/>
  <c r="V240" i="1"/>
  <c r="W240" i="1" s="1"/>
  <c r="R240" i="1"/>
  <c r="L240" i="1"/>
  <c r="G240" i="1"/>
  <c r="B240" i="1"/>
  <c r="Z239" i="1"/>
  <c r="AA239" i="1" s="1"/>
  <c r="X239" i="1"/>
  <c r="Y239" i="1" s="1"/>
  <c r="V239" i="1"/>
  <c r="W239" i="1" s="1"/>
  <c r="R239" i="1"/>
  <c r="L239" i="1"/>
  <c r="G239" i="1"/>
  <c r="B239" i="1"/>
  <c r="Z238" i="1"/>
  <c r="AB238" i="1" s="1"/>
  <c r="X238" i="1"/>
  <c r="Y238" i="1" s="1"/>
  <c r="V238" i="1"/>
  <c r="W238" i="1" s="1"/>
  <c r="R238" i="1"/>
  <c r="L238" i="1"/>
  <c r="G238" i="1"/>
  <c r="B238" i="1"/>
  <c r="Z237" i="1"/>
  <c r="AB237" i="1" s="1"/>
  <c r="X237" i="1"/>
  <c r="Y237" i="1" s="1"/>
  <c r="V237" i="1"/>
  <c r="W237" i="1" s="1"/>
  <c r="R237" i="1"/>
  <c r="L237" i="1"/>
  <c r="G237" i="1"/>
  <c r="B237" i="1"/>
  <c r="Z236" i="1"/>
  <c r="AB236" i="1" s="1"/>
  <c r="AC236" i="1" s="1"/>
  <c r="X236" i="1"/>
  <c r="Y236" i="1" s="1"/>
  <c r="V236" i="1"/>
  <c r="W236" i="1" s="1"/>
  <c r="R236" i="1"/>
  <c r="L236" i="1"/>
  <c r="G236" i="1"/>
  <c r="B236" i="1"/>
  <c r="Z235" i="1"/>
  <c r="X235" i="1"/>
  <c r="Y235" i="1" s="1"/>
  <c r="V235" i="1"/>
  <c r="W235" i="1" s="1"/>
  <c r="R235" i="1"/>
  <c r="L235" i="1"/>
  <c r="G235" i="1"/>
  <c r="B235" i="1"/>
  <c r="Z234" i="1"/>
  <c r="AB234" i="1" s="1"/>
  <c r="X234" i="1"/>
  <c r="Y234" i="1" s="1"/>
  <c r="V234" i="1"/>
  <c r="W234" i="1" s="1"/>
  <c r="R234" i="1"/>
  <c r="L234" i="1"/>
  <c r="G234" i="1"/>
  <c r="B234" i="1"/>
  <c r="Z233" i="1"/>
  <c r="AA233" i="1" s="1"/>
  <c r="X233" i="1"/>
  <c r="Y233" i="1" s="1"/>
  <c r="V233" i="1"/>
  <c r="W233" i="1" s="1"/>
  <c r="R233" i="1"/>
  <c r="L233" i="1"/>
  <c r="G233" i="1"/>
  <c r="B233" i="1"/>
  <c r="Z232" i="1"/>
  <c r="AB232" i="1" s="1"/>
  <c r="AD232" i="1" s="1"/>
  <c r="X232" i="1"/>
  <c r="Y232" i="1" s="1"/>
  <c r="V232" i="1"/>
  <c r="W232" i="1" s="1"/>
  <c r="R232" i="1"/>
  <c r="L232" i="1"/>
  <c r="G232" i="1"/>
  <c r="B232" i="1"/>
  <c r="Z231" i="1"/>
  <c r="AB231" i="1" s="1"/>
  <c r="X231" i="1"/>
  <c r="Y231" i="1" s="1"/>
  <c r="V231" i="1"/>
  <c r="W231" i="1" s="1"/>
  <c r="R231" i="1"/>
  <c r="L231" i="1"/>
  <c r="G231" i="1"/>
  <c r="B231" i="1"/>
  <c r="Z230" i="1"/>
  <c r="AB230" i="1" s="1"/>
  <c r="X230" i="1"/>
  <c r="Y230" i="1" s="1"/>
  <c r="V230" i="1"/>
  <c r="W230" i="1" s="1"/>
  <c r="R230" i="1"/>
  <c r="L230" i="1"/>
  <c r="G230" i="1"/>
  <c r="B230" i="1"/>
  <c r="Z229" i="1"/>
  <c r="AB229" i="1" s="1"/>
  <c r="AD229" i="1" s="1"/>
  <c r="X229" i="1"/>
  <c r="Y229" i="1" s="1"/>
  <c r="V229" i="1"/>
  <c r="W229" i="1" s="1"/>
  <c r="R229" i="1"/>
  <c r="L229" i="1"/>
  <c r="G229" i="1"/>
  <c r="B229" i="1"/>
  <c r="Z228" i="1"/>
  <c r="AA228" i="1" s="1"/>
  <c r="X228" i="1"/>
  <c r="Y228" i="1" s="1"/>
  <c r="V228" i="1"/>
  <c r="W228" i="1" s="1"/>
  <c r="R228" i="1"/>
  <c r="L228" i="1"/>
  <c r="G228" i="1"/>
  <c r="B228" i="1"/>
  <c r="AA227" i="1"/>
  <c r="Z227" i="1"/>
  <c r="AB227" i="1" s="1"/>
  <c r="AD227" i="1" s="1"/>
  <c r="X227" i="1"/>
  <c r="Y227" i="1" s="1"/>
  <c r="V227" i="1"/>
  <c r="W227" i="1" s="1"/>
  <c r="R227" i="1"/>
  <c r="L227" i="1"/>
  <c r="G227" i="1"/>
  <c r="B227" i="1"/>
  <c r="Z226" i="1"/>
  <c r="AB226" i="1" s="1"/>
  <c r="X226" i="1"/>
  <c r="Y226" i="1" s="1"/>
  <c r="V226" i="1"/>
  <c r="W226" i="1" s="1"/>
  <c r="R226" i="1"/>
  <c r="L226" i="1"/>
  <c r="G226" i="1"/>
  <c r="B226" i="1"/>
  <c r="Z225" i="1"/>
  <c r="AB225" i="1" s="1"/>
  <c r="X225" i="1"/>
  <c r="Y225" i="1" s="1"/>
  <c r="V225" i="1"/>
  <c r="W225" i="1" s="1"/>
  <c r="R225" i="1"/>
  <c r="L225" i="1"/>
  <c r="G225" i="1"/>
  <c r="B225" i="1"/>
  <c r="Z224" i="1"/>
  <c r="AB224" i="1" s="1"/>
  <c r="X224" i="1"/>
  <c r="Y224" i="1" s="1"/>
  <c r="V224" i="1"/>
  <c r="W224" i="1" s="1"/>
  <c r="R224" i="1"/>
  <c r="L224" i="1"/>
  <c r="G224" i="1"/>
  <c r="B224" i="1"/>
  <c r="Z223" i="1"/>
  <c r="X223" i="1"/>
  <c r="Y223" i="1" s="1"/>
  <c r="V223" i="1"/>
  <c r="W223" i="1" s="1"/>
  <c r="R223" i="1"/>
  <c r="L223" i="1"/>
  <c r="G223" i="1"/>
  <c r="B223" i="1"/>
  <c r="Z222" i="1"/>
  <c r="AB222" i="1" s="1"/>
  <c r="X222" i="1"/>
  <c r="Y222" i="1" s="1"/>
  <c r="V222" i="1"/>
  <c r="W222" i="1" s="1"/>
  <c r="R222" i="1"/>
  <c r="L222" i="1"/>
  <c r="G222" i="1"/>
  <c r="B222" i="1"/>
  <c r="Z221" i="1"/>
  <c r="X221" i="1"/>
  <c r="Y221" i="1" s="1"/>
  <c r="V221" i="1"/>
  <c r="W221" i="1" s="1"/>
  <c r="R221" i="1"/>
  <c r="L221" i="1"/>
  <c r="G221" i="1"/>
  <c r="B221" i="1"/>
  <c r="Z220" i="1"/>
  <c r="AB220" i="1" s="1"/>
  <c r="AD220" i="1" s="1"/>
  <c r="X220" i="1"/>
  <c r="Y220" i="1" s="1"/>
  <c r="V220" i="1"/>
  <c r="W220" i="1" s="1"/>
  <c r="R220" i="1"/>
  <c r="L220" i="1"/>
  <c r="G220" i="1"/>
  <c r="B220" i="1"/>
  <c r="Z219" i="1"/>
  <c r="X219" i="1"/>
  <c r="Y219" i="1" s="1"/>
  <c r="V219" i="1"/>
  <c r="W219" i="1" s="1"/>
  <c r="R219" i="1"/>
  <c r="L219" i="1"/>
  <c r="G219" i="1"/>
  <c r="B219" i="1"/>
  <c r="Z218" i="1"/>
  <c r="AB218" i="1" s="1"/>
  <c r="X218" i="1"/>
  <c r="Y218" i="1" s="1"/>
  <c r="V218" i="1"/>
  <c r="W218" i="1" s="1"/>
  <c r="R218" i="1"/>
  <c r="L218" i="1"/>
  <c r="G218" i="1"/>
  <c r="B218" i="1"/>
  <c r="Z217" i="1"/>
  <c r="AB217" i="1" s="1"/>
  <c r="X217" i="1"/>
  <c r="Y217" i="1" s="1"/>
  <c r="V217" i="1"/>
  <c r="W217" i="1" s="1"/>
  <c r="R217" i="1"/>
  <c r="L217" i="1"/>
  <c r="G217" i="1"/>
  <c r="B217" i="1"/>
  <c r="Z216" i="1"/>
  <c r="AB216" i="1" s="1"/>
  <c r="X216" i="1"/>
  <c r="Y216" i="1" s="1"/>
  <c r="V216" i="1"/>
  <c r="W216" i="1" s="1"/>
  <c r="R216" i="1"/>
  <c r="L216" i="1"/>
  <c r="G216" i="1"/>
  <c r="B216" i="1"/>
  <c r="Z215" i="1"/>
  <c r="AB215" i="1" s="1"/>
  <c r="X215" i="1"/>
  <c r="Y215" i="1" s="1"/>
  <c r="V215" i="1"/>
  <c r="W215" i="1" s="1"/>
  <c r="R215" i="1"/>
  <c r="L215" i="1"/>
  <c r="G215" i="1"/>
  <c r="B215" i="1"/>
  <c r="Z214" i="1"/>
  <c r="AB214" i="1" s="1"/>
  <c r="X214" i="1"/>
  <c r="Y214" i="1" s="1"/>
  <c r="V214" i="1"/>
  <c r="W214" i="1" s="1"/>
  <c r="R214" i="1"/>
  <c r="L214" i="1"/>
  <c r="G214" i="1"/>
  <c r="B214" i="1"/>
  <c r="Z213" i="1"/>
  <c r="AB213" i="1" s="1"/>
  <c r="X213" i="1"/>
  <c r="Y213" i="1" s="1"/>
  <c r="V213" i="1"/>
  <c r="W213" i="1" s="1"/>
  <c r="R213" i="1"/>
  <c r="L213" i="1"/>
  <c r="G213" i="1"/>
  <c r="B213" i="1"/>
  <c r="Z212" i="1"/>
  <c r="X212" i="1"/>
  <c r="Y212" i="1" s="1"/>
  <c r="V212" i="1"/>
  <c r="W212" i="1" s="1"/>
  <c r="R212" i="1"/>
  <c r="L212" i="1"/>
  <c r="G212" i="1"/>
  <c r="B212" i="1"/>
  <c r="Z211" i="1"/>
  <c r="AB211" i="1" s="1"/>
  <c r="AD211" i="1" s="1"/>
  <c r="X211" i="1"/>
  <c r="Y211" i="1" s="1"/>
  <c r="V211" i="1"/>
  <c r="W211" i="1" s="1"/>
  <c r="R211" i="1"/>
  <c r="L211" i="1"/>
  <c r="G211" i="1"/>
  <c r="B211" i="1"/>
  <c r="Z210" i="1"/>
  <c r="AB210" i="1" s="1"/>
  <c r="X210" i="1"/>
  <c r="Y210" i="1" s="1"/>
  <c r="V210" i="1"/>
  <c r="W210" i="1" s="1"/>
  <c r="R210" i="1"/>
  <c r="L210" i="1"/>
  <c r="G210" i="1"/>
  <c r="B210" i="1"/>
  <c r="Z209" i="1"/>
  <c r="AB209" i="1" s="1"/>
  <c r="X209" i="1"/>
  <c r="Y209" i="1" s="1"/>
  <c r="V209" i="1"/>
  <c r="W209" i="1" s="1"/>
  <c r="R209" i="1"/>
  <c r="L209" i="1"/>
  <c r="G209" i="1"/>
  <c r="B209" i="1"/>
  <c r="Z208" i="1"/>
  <c r="AA208" i="1" s="1"/>
  <c r="X208" i="1"/>
  <c r="Y208" i="1" s="1"/>
  <c r="V208" i="1"/>
  <c r="W208" i="1" s="1"/>
  <c r="R208" i="1"/>
  <c r="L208" i="1"/>
  <c r="G208" i="1"/>
  <c r="B208" i="1"/>
  <c r="Z207" i="1"/>
  <c r="AB207" i="1" s="1"/>
  <c r="X207" i="1"/>
  <c r="Y207" i="1" s="1"/>
  <c r="V207" i="1"/>
  <c r="W207" i="1" s="1"/>
  <c r="R207" i="1"/>
  <c r="L207" i="1"/>
  <c r="G207" i="1"/>
  <c r="B207" i="1"/>
  <c r="Z206" i="1"/>
  <c r="AB206" i="1" s="1"/>
  <c r="X206" i="1"/>
  <c r="Y206" i="1" s="1"/>
  <c r="V206" i="1"/>
  <c r="W206" i="1" s="1"/>
  <c r="R206" i="1"/>
  <c r="L206" i="1"/>
  <c r="G206" i="1"/>
  <c r="B206" i="1"/>
  <c r="Z205" i="1"/>
  <c r="AB205" i="1" s="1"/>
  <c r="AD205" i="1" s="1"/>
  <c r="X205" i="1"/>
  <c r="Y205" i="1" s="1"/>
  <c r="V205" i="1"/>
  <c r="W205" i="1" s="1"/>
  <c r="R205" i="1"/>
  <c r="L205" i="1"/>
  <c r="G205" i="1"/>
  <c r="B205" i="1"/>
  <c r="Z204" i="1"/>
  <c r="AA204" i="1" s="1"/>
  <c r="X204" i="1"/>
  <c r="Y204" i="1" s="1"/>
  <c r="V204" i="1"/>
  <c r="W204" i="1" s="1"/>
  <c r="R204" i="1"/>
  <c r="L204" i="1"/>
  <c r="G204" i="1"/>
  <c r="B204" i="1"/>
  <c r="Z203" i="1"/>
  <c r="AB203" i="1" s="1"/>
  <c r="AD203" i="1" s="1"/>
  <c r="X203" i="1"/>
  <c r="Y203" i="1" s="1"/>
  <c r="V203" i="1"/>
  <c r="W203" i="1" s="1"/>
  <c r="R203" i="1"/>
  <c r="L203" i="1"/>
  <c r="G203" i="1"/>
  <c r="B203" i="1"/>
  <c r="Z202" i="1"/>
  <c r="AB202" i="1" s="1"/>
  <c r="X202" i="1"/>
  <c r="Y202" i="1" s="1"/>
  <c r="V202" i="1"/>
  <c r="W202" i="1" s="1"/>
  <c r="R202" i="1"/>
  <c r="L202" i="1"/>
  <c r="G202" i="1"/>
  <c r="B202" i="1"/>
  <c r="Z201" i="1"/>
  <c r="AB201" i="1" s="1"/>
  <c r="X201" i="1"/>
  <c r="Y201" i="1" s="1"/>
  <c r="V201" i="1"/>
  <c r="W201" i="1" s="1"/>
  <c r="R201" i="1"/>
  <c r="L201" i="1"/>
  <c r="G201" i="1"/>
  <c r="B201" i="1"/>
  <c r="Z200" i="1"/>
  <c r="AA200" i="1" s="1"/>
  <c r="X200" i="1"/>
  <c r="Y200" i="1" s="1"/>
  <c r="V200" i="1"/>
  <c r="W200" i="1" s="1"/>
  <c r="R200" i="1"/>
  <c r="L200" i="1"/>
  <c r="G200" i="1"/>
  <c r="B200" i="1"/>
  <c r="Z199" i="1"/>
  <c r="AB199" i="1" s="1"/>
  <c r="X199" i="1"/>
  <c r="Y199" i="1" s="1"/>
  <c r="V199" i="1"/>
  <c r="W199" i="1" s="1"/>
  <c r="R199" i="1"/>
  <c r="L199" i="1"/>
  <c r="G199" i="1"/>
  <c r="B199" i="1"/>
  <c r="Z198" i="1"/>
  <c r="AB198" i="1" s="1"/>
  <c r="X198" i="1"/>
  <c r="Y198" i="1" s="1"/>
  <c r="V198" i="1"/>
  <c r="W198" i="1" s="1"/>
  <c r="R198" i="1"/>
  <c r="L198" i="1"/>
  <c r="G198" i="1"/>
  <c r="B198" i="1"/>
  <c r="Z197" i="1"/>
  <c r="AB197" i="1" s="1"/>
  <c r="X197" i="1"/>
  <c r="Y197" i="1" s="1"/>
  <c r="V197" i="1"/>
  <c r="W197" i="1" s="1"/>
  <c r="R197" i="1"/>
  <c r="L197" i="1"/>
  <c r="G197" i="1"/>
  <c r="B197" i="1"/>
  <c r="Z196" i="1"/>
  <c r="X196" i="1"/>
  <c r="Y196" i="1" s="1"/>
  <c r="V196" i="1"/>
  <c r="W196" i="1" s="1"/>
  <c r="R196" i="1"/>
  <c r="L196" i="1"/>
  <c r="G196" i="1"/>
  <c r="B196" i="1"/>
  <c r="Z195" i="1"/>
  <c r="AA195" i="1" s="1"/>
  <c r="X195" i="1"/>
  <c r="Y195" i="1" s="1"/>
  <c r="V195" i="1"/>
  <c r="W195" i="1" s="1"/>
  <c r="R195" i="1"/>
  <c r="L195" i="1"/>
  <c r="G195" i="1"/>
  <c r="B195" i="1"/>
  <c r="Z194" i="1"/>
  <c r="AB194" i="1" s="1"/>
  <c r="X194" i="1"/>
  <c r="Y194" i="1" s="1"/>
  <c r="V194" i="1"/>
  <c r="W194" i="1" s="1"/>
  <c r="R194" i="1"/>
  <c r="L194" i="1"/>
  <c r="G194" i="1"/>
  <c r="B194" i="1"/>
  <c r="Z193" i="1"/>
  <c r="X193" i="1"/>
  <c r="Y193" i="1" s="1"/>
  <c r="V193" i="1"/>
  <c r="W193" i="1" s="1"/>
  <c r="R193" i="1"/>
  <c r="L193" i="1"/>
  <c r="G193" i="1"/>
  <c r="B193" i="1"/>
  <c r="Z192" i="1"/>
  <c r="AA192" i="1" s="1"/>
  <c r="X192" i="1"/>
  <c r="Y192" i="1" s="1"/>
  <c r="V192" i="1"/>
  <c r="W192" i="1" s="1"/>
  <c r="R192" i="1"/>
  <c r="L192" i="1"/>
  <c r="G192" i="1"/>
  <c r="B192" i="1"/>
  <c r="Z191" i="1"/>
  <c r="AB191" i="1" s="1"/>
  <c r="X191" i="1"/>
  <c r="Y191" i="1" s="1"/>
  <c r="V191" i="1"/>
  <c r="W191" i="1" s="1"/>
  <c r="R191" i="1"/>
  <c r="L191" i="1"/>
  <c r="G191" i="1"/>
  <c r="B191" i="1"/>
  <c r="Z190" i="1"/>
  <c r="AB190" i="1" s="1"/>
  <c r="X190" i="1"/>
  <c r="Y190" i="1" s="1"/>
  <c r="V190" i="1"/>
  <c r="W190" i="1" s="1"/>
  <c r="R190" i="1"/>
  <c r="L190" i="1"/>
  <c r="G190" i="1"/>
  <c r="B190" i="1"/>
  <c r="Z189" i="1"/>
  <c r="X189" i="1"/>
  <c r="Y189" i="1" s="1"/>
  <c r="V189" i="1"/>
  <c r="W189" i="1" s="1"/>
  <c r="R189" i="1"/>
  <c r="L189" i="1"/>
  <c r="G189" i="1"/>
  <c r="B189" i="1"/>
  <c r="Z188" i="1"/>
  <c r="AA188" i="1" s="1"/>
  <c r="X188" i="1"/>
  <c r="Y188" i="1" s="1"/>
  <c r="V188" i="1"/>
  <c r="W188" i="1" s="1"/>
  <c r="R188" i="1"/>
  <c r="L188" i="1"/>
  <c r="G188" i="1"/>
  <c r="B188" i="1"/>
  <c r="Z187" i="1"/>
  <c r="X187" i="1"/>
  <c r="Y187" i="1" s="1"/>
  <c r="V187" i="1"/>
  <c r="W187" i="1" s="1"/>
  <c r="R187" i="1"/>
  <c r="L187" i="1"/>
  <c r="G187" i="1"/>
  <c r="B187" i="1"/>
  <c r="Z186" i="1"/>
  <c r="AB186" i="1" s="1"/>
  <c r="X186" i="1"/>
  <c r="Y186" i="1" s="1"/>
  <c r="V186" i="1"/>
  <c r="W186" i="1" s="1"/>
  <c r="R186" i="1"/>
  <c r="L186" i="1"/>
  <c r="G186" i="1"/>
  <c r="B186" i="1"/>
  <c r="Z185" i="1"/>
  <c r="X185" i="1"/>
  <c r="Y185" i="1" s="1"/>
  <c r="V185" i="1"/>
  <c r="W185" i="1" s="1"/>
  <c r="R185" i="1"/>
  <c r="L185" i="1"/>
  <c r="G185" i="1"/>
  <c r="B185" i="1"/>
  <c r="Z184" i="1"/>
  <c r="X184" i="1"/>
  <c r="Y184" i="1" s="1"/>
  <c r="V184" i="1"/>
  <c r="W184" i="1" s="1"/>
  <c r="R184" i="1"/>
  <c r="L184" i="1"/>
  <c r="G184" i="1"/>
  <c r="B184" i="1"/>
  <c r="Z183" i="1"/>
  <c r="AB183" i="1" s="1"/>
  <c r="X183" i="1"/>
  <c r="Y183" i="1" s="1"/>
  <c r="V183" i="1"/>
  <c r="W183" i="1" s="1"/>
  <c r="R183" i="1"/>
  <c r="L183" i="1"/>
  <c r="G183" i="1"/>
  <c r="B183" i="1"/>
  <c r="Z182" i="1"/>
  <c r="AB182" i="1" s="1"/>
  <c r="AC182" i="1" s="1"/>
  <c r="X182" i="1"/>
  <c r="Y182" i="1" s="1"/>
  <c r="V182" i="1"/>
  <c r="W182" i="1" s="1"/>
  <c r="R182" i="1"/>
  <c r="L182" i="1"/>
  <c r="G182" i="1"/>
  <c r="B182" i="1"/>
  <c r="Z181" i="1"/>
  <c r="X181" i="1"/>
  <c r="Y181" i="1" s="1"/>
  <c r="V181" i="1"/>
  <c r="W181" i="1" s="1"/>
  <c r="R181" i="1"/>
  <c r="L181" i="1"/>
  <c r="G181" i="1"/>
  <c r="B181" i="1"/>
  <c r="Z180" i="1"/>
  <c r="AB180" i="1" s="1"/>
  <c r="AD180" i="1" s="1"/>
  <c r="X180" i="1"/>
  <c r="Y180" i="1" s="1"/>
  <c r="V180" i="1"/>
  <c r="W180" i="1" s="1"/>
  <c r="R180" i="1"/>
  <c r="L180" i="1"/>
  <c r="G180" i="1"/>
  <c r="B180" i="1"/>
  <c r="Z179" i="1"/>
  <c r="AB179" i="1" s="1"/>
  <c r="X179" i="1"/>
  <c r="Y179" i="1" s="1"/>
  <c r="V179" i="1"/>
  <c r="W179" i="1" s="1"/>
  <c r="R179" i="1"/>
  <c r="L179" i="1"/>
  <c r="G179" i="1"/>
  <c r="B179" i="1"/>
  <c r="AA178" i="1"/>
  <c r="Z178" i="1"/>
  <c r="AB178" i="1" s="1"/>
  <c r="X178" i="1"/>
  <c r="Y178" i="1" s="1"/>
  <c r="V178" i="1"/>
  <c r="W178" i="1" s="1"/>
  <c r="R178" i="1"/>
  <c r="L178" i="1"/>
  <c r="G178" i="1"/>
  <c r="B178" i="1"/>
  <c r="Z177" i="1"/>
  <c r="X177" i="1"/>
  <c r="Y177" i="1" s="1"/>
  <c r="V177" i="1"/>
  <c r="W177" i="1" s="1"/>
  <c r="R177" i="1"/>
  <c r="L177" i="1"/>
  <c r="G177" i="1"/>
  <c r="B177" i="1"/>
  <c r="Z176" i="1"/>
  <c r="X176" i="1"/>
  <c r="Y176" i="1" s="1"/>
  <c r="V176" i="1"/>
  <c r="W176" i="1" s="1"/>
  <c r="R176" i="1"/>
  <c r="L176" i="1"/>
  <c r="G176" i="1"/>
  <c r="B176" i="1"/>
  <c r="Z175" i="1"/>
  <c r="AB175" i="1" s="1"/>
  <c r="AC175" i="1" s="1"/>
  <c r="X175" i="1"/>
  <c r="Y175" i="1" s="1"/>
  <c r="V175" i="1"/>
  <c r="W175" i="1" s="1"/>
  <c r="R175" i="1"/>
  <c r="L175" i="1"/>
  <c r="G175" i="1"/>
  <c r="B175" i="1"/>
  <c r="Z174" i="1"/>
  <c r="X174" i="1"/>
  <c r="Y174" i="1" s="1"/>
  <c r="V174" i="1"/>
  <c r="W174" i="1" s="1"/>
  <c r="R174" i="1"/>
  <c r="L174" i="1"/>
  <c r="G174" i="1"/>
  <c r="B174" i="1"/>
  <c r="Z173" i="1"/>
  <c r="AA173" i="1" s="1"/>
  <c r="X173" i="1"/>
  <c r="Y173" i="1" s="1"/>
  <c r="V173" i="1"/>
  <c r="W173" i="1" s="1"/>
  <c r="R173" i="1"/>
  <c r="L173" i="1"/>
  <c r="G173" i="1"/>
  <c r="B173" i="1"/>
  <c r="Z172" i="1"/>
  <c r="AB172" i="1" s="1"/>
  <c r="AD172" i="1" s="1"/>
  <c r="X172" i="1"/>
  <c r="Y172" i="1" s="1"/>
  <c r="V172" i="1"/>
  <c r="W172" i="1" s="1"/>
  <c r="R172" i="1"/>
  <c r="L172" i="1"/>
  <c r="G172" i="1"/>
  <c r="B172" i="1"/>
  <c r="Z171" i="1"/>
  <c r="AB171" i="1" s="1"/>
  <c r="X171" i="1"/>
  <c r="Y171" i="1" s="1"/>
  <c r="V171" i="1"/>
  <c r="W171" i="1" s="1"/>
  <c r="R171" i="1"/>
  <c r="L171" i="1"/>
  <c r="G171" i="1"/>
  <c r="B171" i="1"/>
  <c r="Z170" i="1"/>
  <c r="AB170" i="1" s="1"/>
  <c r="X170" i="1"/>
  <c r="Y170" i="1" s="1"/>
  <c r="V170" i="1"/>
  <c r="W170" i="1" s="1"/>
  <c r="R170" i="1"/>
  <c r="L170" i="1"/>
  <c r="G170" i="1"/>
  <c r="B170" i="1"/>
  <c r="Z169" i="1"/>
  <c r="X169" i="1"/>
  <c r="Y169" i="1" s="1"/>
  <c r="V169" i="1"/>
  <c r="W169" i="1" s="1"/>
  <c r="R169" i="1"/>
  <c r="L169" i="1"/>
  <c r="G169" i="1"/>
  <c r="B169" i="1"/>
  <c r="Z168" i="1"/>
  <c r="AB168" i="1" s="1"/>
  <c r="X168" i="1"/>
  <c r="Y168" i="1" s="1"/>
  <c r="V168" i="1"/>
  <c r="W168" i="1" s="1"/>
  <c r="R168" i="1"/>
  <c r="L168" i="1"/>
  <c r="G168" i="1"/>
  <c r="B168" i="1"/>
  <c r="Z167" i="1"/>
  <c r="AB167" i="1" s="1"/>
  <c r="AC167" i="1" s="1"/>
  <c r="X167" i="1"/>
  <c r="Y167" i="1" s="1"/>
  <c r="V167" i="1"/>
  <c r="W167" i="1" s="1"/>
  <c r="R167" i="1"/>
  <c r="L167" i="1"/>
  <c r="G167" i="1"/>
  <c r="B167" i="1"/>
  <c r="Z166" i="1"/>
  <c r="X166" i="1"/>
  <c r="Y166" i="1" s="1"/>
  <c r="V166" i="1"/>
  <c r="W166" i="1" s="1"/>
  <c r="R166" i="1"/>
  <c r="L166" i="1"/>
  <c r="G166" i="1"/>
  <c r="B166" i="1"/>
  <c r="Z165" i="1"/>
  <c r="AB165" i="1" s="1"/>
  <c r="AD165" i="1" s="1"/>
  <c r="X165" i="1"/>
  <c r="Y165" i="1" s="1"/>
  <c r="V165" i="1"/>
  <c r="W165" i="1" s="1"/>
  <c r="R165" i="1"/>
  <c r="L165" i="1"/>
  <c r="G165" i="1"/>
  <c r="B165" i="1"/>
  <c r="Z164" i="1"/>
  <c r="X164" i="1"/>
  <c r="Y164" i="1" s="1"/>
  <c r="V164" i="1"/>
  <c r="W164" i="1" s="1"/>
  <c r="R164" i="1"/>
  <c r="L164" i="1"/>
  <c r="G164" i="1"/>
  <c r="B164" i="1"/>
  <c r="Z163" i="1"/>
  <c r="X163" i="1"/>
  <c r="Y163" i="1" s="1"/>
  <c r="V163" i="1"/>
  <c r="W163" i="1" s="1"/>
  <c r="R163" i="1"/>
  <c r="L163" i="1"/>
  <c r="G163" i="1"/>
  <c r="B163" i="1"/>
  <c r="Z162" i="1"/>
  <c r="AB162" i="1" s="1"/>
  <c r="X162" i="1"/>
  <c r="Y162" i="1" s="1"/>
  <c r="V162" i="1"/>
  <c r="W162" i="1" s="1"/>
  <c r="R162" i="1"/>
  <c r="L162" i="1"/>
  <c r="G162" i="1"/>
  <c r="B162" i="1"/>
  <c r="Z161" i="1"/>
  <c r="AB161" i="1" s="1"/>
  <c r="X161" i="1"/>
  <c r="Y161" i="1" s="1"/>
  <c r="V161" i="1"/>
  <c r="W161" i="1" s="1"/>
  <c r="R161" i="1"/>
  <c r="L161" i="1"/>
  <c r="G161" i="1"/>
  <c r="B161" i="1"/>
  <c r="Z160" i="1"/>
  <c r="AA160" i="1" s="1"/>
  <c r="X160" i="1"/>
  <c r="Y160" i="1" s="1"/>
  <c r="V160" i="1"/>
  <c r="W160" i="1" s="1"/>
  <c r="R160" i="1"/>
  <c r="L160" i="1"/>
  <c r="G160" i="1"/>
  <c r="B160" i="1"/>
  <c r="Z159" i="1"/>
  <c r="AB159" i="1" s="1"/>
  <c r="AC159" i="1" s="1"/>
  <c r="X159" i="1"/>
  <c r="Y159" i="1" s="1"/>
  <c r="V159" i="1"/>
  <c r="W159" i="1" s="1"/>
  <c r="R159" i="1"/>
  <c r="L159" i="1"/>
  <c r="G159" i="1"/>
  <c r="B159" i="1"/>
  <c r="Z158" i="1"/>
  <c r="AA158" i="1" s="1"/>
  <c r="X158" i="1"/>
  <c r="Y158" i="1" s="1"/>
  <c r="V158" i="1"/>
  <c r="W158" i="1" s="1"/>
  <c r="R158" i="1"/>
  <c r="L158" i="1"/>
  <c r="G158" i="1"/>
  <c r="B158" i="1"/>
  <c r="Z157" i="1"/>
  <c r="X157" i="1"/>
  <c r="Y157" i="1" s="1"/>
  <c r="V157" i="1"/>
  <c r="W157" i="1" s="1"/>
  <c r="R157" i="1"/>
  <c r="L157" i="1"/>
  <c r="G157" i="1"/>
  <c r="B157" i="1"/>
  <c r="Z156" i="1"/>
  <c r="AB156" i="1" s="1"/>
  <c r="X156" i="1"/>
  <c r="Y156" i="1" s="1"/>
  <c r="V156" i="1"/>
  <c r="W156" i="1" s="1"/>
  <c r="R156" i="1"/>
  <c r="L156" i="1"/>
  <c r="G156" i="1"/>
  <c r="B156" i="1"/>
  <c r="Z155" i="1"/>
  <c r="X155" i="1"/>
  <c r="Y155" i="1" s="1"/>
  <c r="V155" i="1"/>
  <c r="W155" i="1" s="1"/>
  <c r="R155" i="1"/>
  <c r="L155" i="1"/>
  <c r="G155" i="1"/>
  <c r="B155" i="1"/>
  <c r="Z154" i="1"/>
  <c r="AB154" i="1" s="1"/>
  <c r="AD154" i="1" s="1"/>
  <c r="X154" i="1"/>
  <c r="Y154" i="1" s="1"/>
  <c r="V154" i="1"/>
  <c r="W154" i="1" s="1"/>
  <c r="R154" i="1"/>
  <c r="L154" i="1"/>
  <c r="G154" i="1"/>
  <c r="B154" i="1"/>
  <c r="Z153" i="1"/>
  <c r="X153" i="1"/>
  <c r="Y153" i="1" s="1"/>
  <c r="V153" i="1"/>
  <c r="W153" i="1" s="1"/>
  <c r="R153" i="1"/>
  <c r="L153" i="1"/>
  <c r="G153" i="1"/>
  <c r="B153" i="1"/>
  <c r="Z152" i="1"/>
  <c r="AB152" i="1" s="1"/>
  <c r="X152" i="1"/>
  <c r="Y152" i="1" s="1"/>
  <c r="V152" i="1"/>
  <c r="W152" i="1" s="1"/>
  <c r="R152" i="1"/>
  <c r="L152" i="1"/>
  <c r="G152" i="1"/>
  <c r="B152" i="1"/>
  <c r="Z151" i="1"/>
  <c r="AB151" i="1" s="1"/>
  <c r="X151" i="1"/>
  <c r="Y151" i="1" s="1"/>
  <c r="V151" i="1"/>
  <c r="W151" i="1" s="1"/>
  <c r="R151" i="1"/>
  <c r="L151" i="1"/>
  <c r="G151" i="1"/>
  <c r="B151" i="1"/>
  <c r="Z150" i="1"/>
  <c r="AB150" i="1" s="1"/>
  <c r="X150" i="1"/>
  <c r="Y150" i="1" s="1"/>
  <c r="V150" i="1"/>
  <c r="W150" i="1" s="1"/>
  <c r="R150" i="1"/>
  <c r="L150" i="1"/>
  <c r="G150" i="1"/>
  <c r="B150" i="1"/>
  <c r="Z149" i="1"/>
  <c r="AB149" i="1" s="1"/>
  <c r="AD149" i="1" s="1"/>
  <c r="X149" i="1"/>
  <c r="Y149" i="1" s="1"/>
  <c r="V149" i="1"/>
  <c r="W149" i="1" s="1"/>
  <c r="R149" i="1"/>
  <c r="L149" i="1"/>
  <c r="G149" i="1"/>
  <c r="B149" i="1"/>
  <c r="Z148" i="1"/>
  <c r="AA148" i="1" s="1"/>
  <c r="X148" i="1"/>
  <c r="Y148" i="1" s="1"/>
  <c r="V148" i="1"/>
  <c r="W148" i="1" s="1"/>
  <c r="R148" i="1"/>
  <c r="L148" i="1"/>
  <c r="G148" i="1"/>
  <c r="B148" i="1"/>
  <c r="Z147" i="1"/>
  <c r="AA147" i="1" s="1"/>
  <c r="Y147" i="1"/>
  <c r="X147" i="1"/>
  <c r="V147" i="1"/>
  <c r="W147" i="1" s="1"/>
  <c r="R147" i="1"/>
  <c r="L147" i="1"/>
  <c r="G147" i="1"/>
  <c r="B147" i="1"/>
  <c r="Z146" i="1"/>
  <c r="AA146" i="1" s="1"/>
  <c r="X146" i="1"/>
  <c r="Y146" i="1" s="1"/>
  <c r="V146" i="1"/>
  <c r="W146" i="1" s="1"/>
  <c r="R146" i="1"/>
  <c r="L146" i="1"/>
  <c r="G146" i="1"/>
  <c r="B146" i="1"/>
  <c r="Z145" i="1"/>
  <c r="AB145" i="1" s="1"/>
  <c r="X145" i="1"/>
  <c r="Y145" i="1" s="1"/>
  <c r="V145" i="1"/>
  <c r="W145" i="1" s="1"/>
  <c r="R145" i="1"/>
  <c r="L145" i="1"/>
  <c r="G145" i="1"/>
  <c r="B145" i="1"/>
  <c r="Z144" i="1"/>
  <c r="AB144" i="1" s="1"/>
  <c r="X144" i="1"/>
  <c r="Y144" i="1" s="1"/>
  <c r="V144" i="1"/>
  <c r="W144" i="1" s="1"/>
  <c r="R144" i="1"/>
  <c r="L144" i="1"/>
  <c r="G144" i="1"/>
  <c r="B144" i="1"/>
  <c r="Z143" i="1"/>
  <c r="AB143" i="1" s="1"/>
  <c r="X143" i="1"/>
  <c r="Y143" i="1" s="1"/>
  <c r="V143" i="1"/>
  <c r="W143" i="1" s="1"/>
  <c r="R143" i="1"/>
  <c r="L143" i="1"/>
  <c r="G143" i="1"/>
  <c r="B143" i="1"/>
  <c r="Z142" i="1"/>
  <c r="AB142" i="1" s="1"/>
  <c r="X142" i="1"/>
  <c r="Y142" i="1" s="1"/>
  <c r="V142" i="1"/>
  <c r="W142" i="1" s="1"/>
  <c r="R142" i="1"/>
  <c r="L142" i="1"/>
  <c r="G142" i="1"/>
  <c r="B142" i="1"/>
  <c r="Z141" i="1"/>
  <c r="AA141" i="1" s="1"/>
  <c r="X141" i="1"/>
  <c r="Y141" i="1" s="1"/>
  <c r="V141" i="1"/>
  <c r="W141" i="1" s="1"/>
  <c r="R141" i="1"/>
  <c r="L141" i="1"/>
  <c r="G141" i="1"/>
  <c r="B141" i="1"/>
  <c r="Z140" i="1"/>
  <c r="X140" i="1"/>
  <c r="Y140" i="1" s="1"/>
  <c r="V140" i="1"/>
  <c r="W140" i="1" s="1"/>
  <c r="R140" i="1"/>
  <c r="L140" i="1"/>
  <c r="G140" i="1"/>
  <c r="B140" i="1"/>
  <c r="Z139" i="1"/>
  <c r="AA139" i="1" s="1"/>
  <c r="X139" i="1"/>
  <c r="Y139" i="1" s="1"/>
  <c r="V139" i="1"/>
  <c r="W139" i="1" s="1"/>
  <c r="R139" i="1"/>
  <c r="L139" i="1"/>
  <c r="G139" i="1"/>
  <c r="B139" i="1"/>
  <c r="Z138" i="1"/>
  <c r="X138" i="1"/>
  <c r="Y138" i="1" s="1"/>
  <c r="V138" i="1"/>
  <c r="W138" i="1" s="1"/>
  <c r="R138" i="1"/>
  <c r="L138" i="1"/>
  <c r="G138" i="1"/>
  <c r="B138" i="1"/>
  <c r="Z137" i="1"/>
  <c r="AB137" i="1" s="1"/>
  <c r="X137" i="1"/>
  <c r="Y137" i="1" s="1"/>
  <c r="V137" i="1"/>
  <c r="W137" i="1" s="1"/>
  <c r="R137" i="1"/>
  <c r="L137" i="1"/>
  <c r="G137" i="1"/>
  <c r="B137" i="1"/>
  <c r="Z136" i="1"/>
  <c r="AB136" i="1" s="1"/>
  <c r="X136" i="1"/>
  <c r="Y136" i="1" s="1"/>
  <c r="V136" i="1"/>
  <c r="W136" i="1" s="1"/>
  <c r="R136" i="1"/>
  <c r="L136" i="1"/>
  <c r="G136" i="1"/>
  <c r="B136" i="1"/>
  <c r="Z135" i="1"/>
  <c r="AB135" i="1" s="1"/>
  <c r="X135" i="1"/>
  <c r="Y135" i="1" s="1"/>
  <c r="V135" i="1"/>
  <c r="W135" i="1" s="1"/>
  <c r="R135" i="1"/>
  <c r="L135" i="1"/>
  <c r="G135" i="1"/>
  <c r="B135" i="1"/>
  <c r="Z134" i="1"/>
  <c r="AB134" i="1" s="1"/>
  <c r="X134" i="1"/>
  <c r="Y134" i="1" s="1"/>
  <c r="V134" i="1"/>
  <c r="W134" i="1" s="1"/>
  <c r="R134" i="1"/>
  <c r="L134" i="1"/>
  <c r="G134" i="1"/>
  <c r="B134" i="1"/>
  <c r="Z133" i="1"/>
  <c r="X133" i="1"/>
  <c r="Y133" i="1" s="1"/>
  <c r="V133" i="1"/>
  <c r="W133" i="1" s="1"/>
  <c r="R133" i="1"/>
  <c r="L133" i="1"/>
  <c r="G133" i="1"/>
  <c r="B133" i="1"/>
  <c r="Z132" i="1"/>
  <c r="AA132" i="1" s="1"/>
  <c r="X132" i="1"/>
  <c r="Y132" i="1" s="1"/>
  <c r="V132" i="1"/>
  <c r="W132" i="1" s="1"/>
  <c r="R132" i="1"/>
  <c r="L132" i="1"/>
  <c r="G132" i="1"/>
  <c r="B132" i="1"/>
  <c r="Z131" i="1"/>
  <c r="AA131" i="1" s="1"/>
  <c r="X131" i="1"/>
  <c r="Y131" i="1" s="1"/>
  <c r="V131" i="1"/>
  <c r="W131" i="1" s="1"/>
  <c r="R131" i="1"/>
  <c r="L131" i="1"/>
  <c r="G131" i="1"/>
  <c r="B131" i="1"/>
  <c r="Z130" i="1"/>
  <c r="X130" i="1"/>
  <c r="Y130" i="1" s="1"/>
  <c r="V130" i="1"/>
  <c r="W130" i="1" s="1"/>
  <c r="R130" i="1"/>
  <c r="L130" i="1"/>
  <c r="G130" i="1"/>
  <c r="B130" i="1"/>
  <c r="Z129" i="1"/>
  <c r="AB129" i="1" s="1"/>
  <c r="X129" i="1"/>
  <c r="Y129" i="1" s="1"/>
  <c r="V129" i="1"/>
  <c r="W129" i="1" s="1"/>
  <c r="R129" i="1"/>
  <c r="L129" i="1"/>
  <c r="G129" i="1"/>
  <c r="B129" i="1"/>
  <c r="Z128" i="1"/>
  <c r="AB128" i="1" s="1"/>
  <c r="X128" i="1"/>
  <c r="Y128" i="1" s="1"/>
  <c r="V128" i="1"/>
  <c r="W128" i="1" s="1"/>
  <c r="R128" i="1"/>
  <c r="L128" i="1"/>
  <c r="G128" i="1"/>
  <c r="B128" i="1"/>
  <c r="Z127" i="1"/>
  <c r="AB127" i="1" s="1"/>
  <c r="X127" i="1"/>
  <c r="Y127" i="1" s="1"/>
  <c r="V127" i="1"/>
  <c r="W127" i="1" s="1"/>
  <c r="R127" i="1"/>
  <c r="L127" i="1"/>
  <c r="G127" i="1"/>
  <c r="B127" i="1"/>
  <c r="Z126" i="1"/>
  <c r="AB126" i="1" s="1"/>
  <c r="X126" i="1"/>
  <c r="Y126" i="1" s="1"/>
  <c r="V126" i="1"/>
  <c r="W126" i="1" s="1"/>
  <c r="R126" i="1"/>
  <c r="L126" i="1"/>
  <c r="G126" i="1"/>
  <c r="B126" i="1"/>
  <c r="Z125" i="1"/>
  <c r="AA125" i="1" s="1"/>
  <c r="X125" i="1"/>
  <c r="Y125" i="1" s="1"/>
  <c r="V125" i="1"/>
  <c r="W125" i="1" s="1"/>
  <c r="R125" i="1"/>
  <c r="L125" i="1"/>
  <c r="G125" i="1"/>
  <c r="B125" i="1"/>
  <c r="Z124" i="1"/>
  <c r="AB124" i="1" s="1"/>
  <c r="AC124" i="1" s="1"/>
  <c r="X124" i="1"/>
  <c r="Y124" i="1" s="1"/>
  <c r="V124" i="1"/>
  <c r="W124" i="1" s="1"/>
  <c r="R124" i="1"/>
  <c r="L124" i="1"/>
  <c r="G124" i="1"/>
  <c r="B124" i="1"/>
  <c r="Z123" i="1"/>
  <c r="AA123" i="1" s="1"/>
  <c r="X123" i="1"/>
  <c r="Y123" i="1" s="1"/>
  <c r="V123" i="1"/>
  <c r="W123" i="1" s="1"/>
  <c r="R123" i="1"/>
  <c r="L123" i="1"/>
  <c r="G123" i="1"/>
  <c r="B123" i="1"/>
  <c r="Z122" i="1"/>
  <c r="AA122" i="1" s="1"/>
  <c r="X122" i="1"/>
  <c r="Y122" i="1" s="1"/>
  <c r="V122" i="1"/>
  <c r="W122" i="1" s="1"/>
  <c r="R122" i="1"/>
  <c r="L122" i="1"/>
  <c r="G122" i="1"/>
  <c r="B122" i="1"/>
  <c r="Z121" i="1"/>
  <c r="AB121" i="1" s="1"/>
  <c r="X121" i="1"/>
  <c r="Y121" i="1" s="1"/>
  <c r="V121" i="1"/>
  <c r="W121" i="1" s="1"/>
  <c r="R121" i="1"/>
  <c r="L121" i="1"/>
  <c r="G121" i="1"/>
  <c r="B121" i="1"/>
  <c r="Z120" i="1"/>
  <c r="AB120" i="1" s="1"/>
  <c r="X120" i="1"/>
  <c r="Y120" i="1" s="1"/>
  <c r="V120" i="1"/>
  <c r="W120" i="1" s="1"/>
  <c r="R120" i="1"/>
  <c r="L120" i="1"/>
  <c r="G120" i="1"/>
  <c r="B120" i="1"/>
  <c r="Z119" i="1"/>
  <c r="X119" i="1"/>
  <c r="Y119" i="1" s="1"/>
  <c r="V119" i="1"/>
  <c r="W119" i="1" s="1"/>
  <c r="R119" i="1"/>
  <c r="L119" i="1"/>
  <c r="G119" i="1"/>
  <c r="B119" i="1"/>
  <c r="Z118" i="1"/>
  <c r="AB118" i="1" s="1"/>
  <c r="X118" i="1"/>
  <c r="Y118" i="1" s="1"/>
  <c r="W118" i="1"/>
  <c r="V118" i="1"/>
  <c r="R118" i="1"/>
  <c r="L118" i="1"/>
  <c r="G118" i="1"/>
  <c r="B118" i="1"/>
  <c r="Z117" i="1"/>
  <c r="AA117" i="1" s="1"/>
  <c r="X117" i="1"/>
  <c r="Y117" i="1" s="1"/>
  <c r="V117" i="1"/>
  <c r="W117" i="1" s="1"/>
  <c r="R117" i="1"/>
  <c r="L117" i="1"/>
  <c r="G117" i="1"/>
  <c r="B117" i="1"/>
  <c r="Z116" i="1"/>
  <c r="AB116" i="1" s="1"/>
  <c r="AC116" i="1" s="1"/>
  <c r="X116" i="1"/>
  <c r="Y116" i="1" s="1"/>
  <c r="V116" i="1"/>
  <c r="W116" i="1" s="1"/>
  <c r="R116" i="1"/>
  <c r="L116" i="1"/>
  <c r="G116" i="1"/>
  <c r="B116" i="1"/>
  <c r="Z115" i="1"/>
  <c r="AA115" i="1" s="1"/>
  <c r="X115" i="1"/>
  <c r="Y115" i="1" s="1"/>
  <c r="V115" i="1"/>
  <c r="W115" i="1" s="1"/>
  <c r="R115" i="1"/>
  <c r="L115" i="1"/>
  <c r="G115" i="1"/>
  <c r="B115" i="1"/>
  <c r="Z114" i="1"/>
  <c r="X114" i="1"/>
  <c r="Y114" i="1" s="1"/>
  <c r="V114" i="1"/>
  <c r="W114" i="1" s="1"/>
  <c r="R114" i="1"/>
  <c r="L114" i="1"/>
  <c r="G114" i="1"/>
  <c r="B114" i="1"/>
  <c r="Z113" i="1"/>
  <c r="X113" i="1"/>
  <c r="Y113" i="1" s="1"/>
  <c r="V113" i="1"/>
  <c r="W113" i="1" s="1"/>
  <c r="R113" i="1"/>
  <c r="L113" i="1"/>
  <c r="G113" i="1"/>
  <c r="B113" i="1"/>
  <c r="Z112" i="1"/>
  <c r="X112" i="1"/>
  <c r="Y112" i="1" s="1"/>
  <c r="V112" i="1"/>
  <c r="W112" i="1" s="1"/>
  <c r="R112" i="1"/>
  <c r="L112" i="1"/>
  <c r="G112" i="1"/>
  <c r="B112" i="1"/>
  <c r="Z111" i="1"/>
  <c r="X111" i="1"/>
  <c r="Y111" i="1" s="1"/>
  <c r="V111" i="1"/>
  <c r="W111" i="1" s="1"/>
  <c r="R111" i="1"/>
  <c r="L111" i="1"/>
  <c r="G111" i="1"/>
  <c r="B111" i="1"/>
  <c r="Z110" i="1"/>
  <c r="AB110" i="1" s="1"/>
  <c r="X110" i="1"/>
  <c r="Y110" i="1" s="1"/>
  <c r="V110" i="1"/>
  <c r="W110" i="1" s="1"/>
  <c r="R110" i="1"/>
  <c r="L110" i="1"/>
  <c r="G110" i="1"/>
  <c r="B110" i="1"/>
  <c r="Z109" i="1"/>
  <c r="AA109" i="1" s="1"/>
  <c r="X109" i="1"/>
  <c r="Y109" i="1" s="1"/>
  <c r="V109" i="1"/>
  <c r="W109" i="1" s="1"/>
  <c r="R109" i="1"/>
  <c r="L109" i="1"/>
  <c r="G109" i="1"/>
  <c r="B109" i="1"/>
  <c r="Z108" i="1"/>
  <c r="AA108" i="1" s="1"/>
  <c r="X108" i="1"/>
  <c r="Y108" i="1" s="1"/>
  <c r="V108" i="1"/>
  <c r="W108" i="1" s="1"/>
  <c r="R108" i="1"/>
  <c r="L108" i="1"/>
  <c r="G108" i="1"/>
  <c r="B108" i="1"/>
  <c r="Z107" i="1"/>
  <c r="AA107" i="1" s="1"/>
  <c r="X107" i="1"/>
  <c r="Y107" i="1" s="1"/>
  <c r="V107" i="1"/>
  <c r="W107" i="1" s="1"/>
  <c r="R107" i="1"/>
  <c r="L107" i="1"/>
  <c r="G107" i="1"/>
  <c r="B107" i="1"/>
  <c r="Z106" i="1"/>
  <c r="AB106" i="1" s="1"/>
  <c r="X106" i="1"/>
  <c r="Y106" i="1" s="1"/>
  <c r="V106" i="1"/>
  <c r="W106" i="1" s="1"/>
  <c r="R106" i="1"/>
  <c r="L106" i="1"/>
  <c r="G106" i="1"/>
  <c r="B106" i="1"/>
  <c r="AC105" i="1"/>
  <c r="Z105" i="1"/>
  <c r="AB105" i="1" s="1"/>
  <c r="AD105" i="1" s="1"/>
  <c r="X105" i="1"/>
  <c r="Y105" i="1" s="1"/>
  <c r="V105" i="1"/>
  <c r="W105" i="1" s="1"/>
  <c r="R105" i="1"/>
  <c r="L105" i="1"/>
  <c r="G105" i="1"/>
  <c r="B105" i="1"/>
  <c r="Z104" i="1"/>
  <c r="AA104" i="1" s="1"/>
  <c r="X104" i="1"/>
  <c r="Y104" i="1" s="1"/>
  <c r="V104" i="1"/>
  <c r="W104" i="1" s="1"/>
  <c r="R104" i="1"/>
  <c r="L104" i="1"/>
  <c r="G104" i="1"/>
  <c r="B104" i="1"/>
  <c r="Z103" i="1"/>
  <c r="AB103" i="1" s="1"/>
  <c r="X103" i="1"/>
  <c r="Y103" i="1" s="1"/>
  <c r="V103" i="1"/>
  <c r="W103" i="1" s="1"/>
  <c r="R103" i="1"/>
  <c r="L103" i="1"/>
  <c r="G103" i="1"/>
  <c r="B103" i="1"/>
  <c r="Z102" i="1"/>
  <c r="X102" i="1"/>
  <c r="Y102" i="1" s="1"/>
  <c r="V102" i="1"/>
  <c r="W102" i="1" s="1"/>
  <c r="R102" i="1"/>
  <c r="L102" i="1"/>
  <c r="G102" i="1"/>
  <c r="B102" i="1"/>
  <c r="Z101" i="1"/>
  <c r="X101" i="1"/>
  <c r="Y101" i="1" s="1"/>
  <c r="V101" i="1"/>
  <c r="W101" i="1" s="1"/>
  <c r="R101" i="1"/>
  <c r="L101" i="1"/>
  <c r="G101" i="1"/>
  <c r="B101" i="1"/>
  <c r="Z100" i="1"/>
  <c r="AB100" i="1" s="1"/>
  <c r="AD100" i="1" s="1"/>
  <c r="X100" i="1"/>
  <c r="Y100" i="1" s="1"/>
  <c r="V100" i="1"/>
  <c r="W100" i="1" s="1"/>
  <c r="R100" i="1"/>
  <c r="L100" i="1"/>
  <c r="G100" i="1"/>
  <c r="B100" i="1"/>
  <c r="Z99" i="1"/>
  <c r="AA99" i="1" s="1"/>
  <c r="X99" i="1"/>
  <c r="Y99" i="1" s="1"/>
  <c r="V99" i="1"/>
  <c r="W99" i="1" s="1"/>
  <c r="R99" i="1"/>
  <c r="L99" i="1"/>
  <c r="G99" i="1"/>
  <c r="B99" i="1"/>
  <c r="Z98" i="1"/>
  <c r="AA98" i="1" s="1"/>
  <c r="X98" i="1"/>
  <c r="Y98" i="1" s="1"/>
  <c r="V98" i="1"/>
  <c r="W98" i="1" s="1"/>
  <c r="R98" i="1"/>
  <c r="L98" i="1"/>
  <c r="G98" i="1"/>
  <c r="B98" i="1"/>
  <c r="Z97" i="1"/>
  <c r="X97" i="1"/>
  <c r="Y97" i="1" s="1"/>
  <c r="V97" i="1"/>
  <c r="W97" i="1" s="1"/>
  <c r="R97" i="1"/>
  <c r="L97" i="1"/>
  <c r="G97" i="1"/>
  <c r="B97" i="1"/>
  <c r="Z96" i="1"/>
  <c r="AB96" i="1" s="1"/>
  <c r="X96" i="1"/>
  <c r="Y96" i="1" s="1"/>
  <c r="V96" i="1"/>
  <c r="W96" i="1" s="1"/>
  <c r="R96" i="1"/>
  <c r="L96" i="1"/>
  <c r="G96" i="1"/>
  <c r="B96" i="1"/>
  <c r="Z95" i="1"/>
  <c r="AB95" i="1" s="1"/>
  <c r="AC95" i="1" s="1"/>
  <c r="X95" i="1"/>
  <c r="Y95" i="1" s="1"/>
  <c r="V95" i="1"/>
  <c r="W95" i="1" s="1"/>
  <c r="R95" i="1"/>
  <c r="L95" i="1"/>
  <c r="G95" i="1"/>
  <c r="B95" i="1"/>
  <c r="Z94" i="1"/>
  <c r="X94" i="1"/>
  <c r="Y94" i="1" s="1"/>
  <c r="V94" i="1"/>
  <c r="W94" i="1" s="1"/>
  <c r="R94" i="1"/>
  <c r="L94" i="1"/>
  <c r="G94" i="1"/>
  <c r="B94" i="1"/>
  <c r="Z93" i="1"/>
  <c r="X93" i="1"/>
  <c r="Y93" i="1" s="1"/>
  <c r="V93" i="1"/>
  <c r="W93" i="1" s="1"/>
  <c r="R93" i="1"/>
  <c r="L93" i="1"/>
  <c r="G93" i="1"/>
  <c r="B93" i="1"/>
  <c r="Z92" i="1"/>
  <c r="AB92" i="1" s="1"/>
  <c r="AD92" i="1" s="1"/>
  <c r="X92" i="1"/>
  <c r="Y92" i="1" s="1"/>
  <c r="V92" i="1"/>
  <c r="W92" i="1" s="1"/>
  <c r="R92" i="1"/>
  <c r="L92" i="1"/>
  <c r="G92" i="1"/>
  <c r="B92" i="1"/>
  <c r="Z91" i="1"/>
  <c r="AB91" i="1" s="1"/>
  <c r="X91" i="1"/>
  <c r="Y91" i="1" s="1"/>
  <c r="V91" i="1"/>
  <c r="W91" i="1" s="1"/>
  <c r="R91" i="1"/>
  <c r="L91" i="1"/>
  <c r="G91" i="1"/>
  <c r="B91" i="1"/>
  <c r="Z90" i="1"/>
  <c r="AB90" i="1" s="1"/>
  <c r="X90" i="1"/>
  <c r="Y90" i="1" s="1"/>
  <c r="V90" i="1"/>
  <c r="W90" i="1" s="1"/>
  <c r="R90" i="1"/>
  <c r="L90" i="1"/>
  <c r="G90" i="1"/>
  <c r="B90" i="1"/>
  <c r="Z89" i="1"/>
  <c r="AB89" i="1" s="1"/>
  <c r="X89" i="1"/>
  <c r="Y89" i="1" s="1"/>
  <c r="V89" i="1"/>
  <c r="W89" i="1" s="1"/>
  <c r="R89" i="1"/>
  <c r="L89" i="1"/>
  <c r="G89" i="1"/>
  <c r="B89" i="1"/>
  <c r="Z88" i="1"/>
  <c r="AA88" i="1" s="1"/>
  <c r="X88" i="1"/>
  <c r="Y88" i="1" s="1"/>
  <c r="V88" i="1"/>
  <c r="W88" i="1" s="1"/>
  <c r="R88" i="1"/>
  <c r="L88" i="1"/>
  <c r="G88" i="1"/>
  <c r="B88" i="1"/>
  <c r="Z87" i="1"/>
  <c r="AB87" i="1" s="1"/>
  <c r="AD87" i="1" s="1"/>
  <c r="X87" i="1"/>
  <c r="Y87" i="1" s="1"/>
  <c r="V87" i="1"/>
  <c r="W87" i="1" s="1"/>
  <c r="R87" i="1"/>
  <c r="L87" i="1"/>
  <c r="G87" i="1"/>
  <c r="B87" i="1"/>
  <c r="Z86" i="1"/>
  <c r="AB86" i="1" s="1"/>
  <c r="AD86" i="1" s="1"/>
  <c r="X86" i="1"/>
  <c r="Y86" i="1" s="1"/>
  <c r="V86" i="1"/>
  <c r="W86" i="1" s="1"/>
  <c r="R86" i="1"/>
  <c r="L86" i="1"/>
  <c r="G86" i="1"/>
  <c r="B86" i="1"/>
  <c r="Z85" i="1"/>
  <c r="AB85" i="1" s="1"/>
  <c r="X85" i="1"/>
  <c r="Y85" i="1" s="1"/>
  <c r="V85" i="1"/>
  <c r="W85" i="1" s="1"/>
  <c r="R85" i="1"/>
  <c r="L85" i="1"/>
  <c r="G85" i="1"/>
  <c r="B85" i="1"/>
  <c r="Z84" i="1"/>
  <c r="AB84" i="1" s="1"/>
  <c r="X84" i="1"/>
  <c r="Y84" i="1" s="1"/>
  <c r="V84" i="1"/>
  <c r="W84" i="1" s="1"/>
  <c r="R84" i="1"/>
  <c r="L84" i="1"/>
  <c r="G84" i="1"/>
  <c r="B84" i="1"/>
  <c r="Z83" i="1"/>
  <c r="AA83" i="1" s="1"/>
  <c r="X83" i="1"/>
  <c r="Y83" i="1" s="1"/>
  <c r="V83" i="1"/>
  <c r="W83" i="1" s="1"/>
  <c r="R83" i="1"/>
  <c r="L83" i="1"/>
  <c r="G83" i="1"/>
  <c r="B83" i="1"/>
  <c r="Z82" i="1"/>
  <c r="AB82" i="1" s="1"/>
  <c r="X82" i="1"/>
  <c r="Y82" i="1" s="1"/>
  <c r="V82" i="1"/>
  <c r="W82" i="1" s="1"/>
  <c r="R82" i="1"/>
  <c r="L82" i="1"/>
  <c r="G82" i="1"/>
  <c r="B82" i="1"/>
  <c r="Z81" i="1"/>
  <c r="AB81" i="1" s="1"/>
  <c r="X81" i="1"/>
  <c r="Y81" i="1" s="1"/>
  <c r="V81" i="1"/>
  <c r="W81" i="1" s="1"/>
  <c r="R81" i="1"/>
  <c r="L81" i="1"/>
  <c r="G81" i="1"/>
  <c r="B81" i="1"/>
  <c r="Z80" i="1"/>
  <c r="X80" i="1"/>
  <c r="Y80" i="1" s="1"/>
  <c r="V80" i="1"/>
  <c r="W80" i="1" s="1"/>
  <c r="R80" i="1"/>
  <c r="L80" i="1"/>
  <c r="G80" i="1"/>
  <c r="B80" i="1"/>
  <c r="Z79" i="1"/>
  <c r="AB79" i="1" s="1"/>
  <c r="AD79" i="1" s="1"/>
  <c r="X79" i="1"/>
  <c r="Y79" i="1" s="1"/>
  <c r="V79" i="1"/>
  <c r="W79" i="1" s="1"/>
  <c r="R79" i="1"/>
  <c r="L79" i="1"/>
  <c r="G79" i="1"/>
  <c r="B79" i="1"/>
  <c r="Z78" i="1"/>
  <c r="AB78" i="1" s="1"/>
  <c r="AD78" i="1" s="1"/>
  <c r="X78" i="1"/>
  <c r="Y78" i="1" s="1"/>
  <c r="V78" i="1"/>
  <c r="W78" i="1" s="1"/>
  <c r="R78" i="1"/>
  <c r="L78" i="1"/>
  <c r="G78" i="1"/>
  <c r="B78" i="1"/>
  <c r="Z77" i="1"/>
  <c r="AB77" i="1" s="1"/>
  <c r="X77" i="1"/>
  <c r="Y77" i="1" s="1"/>
  <c r="V77" i="1"/>
  <c r="W77" i="1" s="1"/>
  <c r="R77" i="1"/>
  <c r="L77" i="1"/>
  <c r="G77" i="1"/>
  <c r="B77" i="1"/>
  <c r="Z76" i="1"/>
  <c r="AB76" i="1" s="1"/>
  <c r="X76" i="1"/>
  <c r="Y76" i="1" s="1"/>
  <c r="V76" i="1"/>
  <c r="W76" i="1" s="1"/>
  <c r="R76" i="1"/>
  <c r="L76" i="1"/>
  <c r="G76" i="1"/>
  <c r="B76" i="1"/>
  <c r="Z75" i="1"/>
  <c r="AA75" i="1" s="1"/>
  <c r="X75" i="1"/>
  <c r="Y75" i="1" s="1"/>
  <c r="V75" i="1"/>
  <c r="W75" i="1" s="1"/>
  <c r="R75" i="1"/>
  <c r="L75" i="1"/>
  <c r="G75" i="1"/>
  <c r="B75" i="1"/>
  <c r="Z74" i="1"/>
  <c r="AB74" i="1" s="1"/>
  <c r="X74" i="1"/>
  <c r="Y74" i="1" s="1"/>
  <c r="V74" i="1"/>
  <c r="W74" i="1" s="1"/>
  <c r="R74" i="1"/>
  <c r="L74" i="1"/>
  <c r="G74" i="1"/>
  <c r="B74" i="1"/>
  <c r="Z73" i="1"/>
  <c r="AB73" i="1" s="1"/>
  <c r="X73" i="1"/>
  <c r="Y73" i="1" s="1"/>
  <c r="V73" i="1"/>
  <c r="W73" i="1" s="1"/>
  <c r="R73" i="1"/>
  <c r="L73" i="1"/>
  <c r="G73" i="1"/>
  <c r="B73" i="1"/>
  <c r="Z72" i="1"/>
  <c r="AA72" i="1" s="1"/>
  <c r="X72" i="1"/>
  <c r="Y72" i="1" s="1"/>
  <c r="V72" i="1"/>
  <c r="W72" i="1" s="1"/>
  <c r="R72" i="1"/>
  <c r="L72" i="1"/>
  <c r="G72" i="1"/>
  <c r="B72" i="1"/>
  <c r="Z71" i="1"/>
  <c r="AB71" i="1" s="1"/>
  <c r="AD71" i="1" s="1"/>
  <c r="X71" i="1"/>
  <c r="Y71" i="1" s="1"/>
  <c r="V71" i="1"/>
  <c r="W71" i="1" s="1"/>
  <c r="R71" i="1"/>
  <c r="L71" i="1"/>
  <c r="G71" i="1"/>
  <c r="B71" i="1"/>
  <c r="Z70" i="1"/>
  <c r="AA70" i="1" s="1"/>
  <c r="X70" i="1"/>
  <c r="Y70" i="1" s="1"/>
  <c r="V70" i="1"/>
  <c r="W70" i="1" s="1"/>
  <c r="R70" i="1"/>
  <c r="L70" i="1"/>
  <c r="G70" i="1"/>
  <c r="B70" i="1"/>
  <c r="Z69" i="1"/>
  <c r="AB69" i="1" s="1"/>
  <c r="X69" i="1"/>
  <c r="Y69" i="1" s="1"/>
  <c r="V69" i="1"/>
  <c r="W69" i="1" s="1"/>
  <c r="R69" i="1"/>
  <c r="L69" i="1"/>
  <c r="G69" i="1"/>
  <c r="B69" i="1"/>
  <c r="Z68" i="1"/>
  <c r="AB68" i="1" s="1"/>
  <c r="X68" i="1"/>
  <c r="Y68" i="1" s="1"/>
  <c r="V68" i="1"/>
  <c r="W68" i="1" s="1"/>
  <c r="R68" i="1"/>
  <c r="L68" i="1"/>
  <c r="G68" i="1"/>
  <c r="B68" i="1"/>
  <c r="Z67" i="1"/>
  <c r="AA67" i="1" s="1"/>
  <c r="X67" i="1"/>
  <c r="Y67" i="1" s="1"/>
  <c r="V67" i="1"/>
  <c r="W67" i="1" s="1"/>
  <c r="R67" i="1"/>
  <c r="L67" i="1"/>
  <c r="G67" i="1"/>
  <c r="B67" i="1"/>
  <c r="Z66" i="1"/>
  <c r="AB66" i="1" s="1"/>
  <c r="X66" i="1"/>
  <c r="Y66" i="1" s="1"/>
  <c r="V66" i="1"/>
  <c r="W66" i="1" s="1"/>
  <c r="R66" i="1"/>
  <c r="L66" i="1"/>
  <c r="G66" i="1"/>
  <c r="B66" i="1"/>
  <c r="Z65" i="1"/>
  <c r="AB65" i="1" s="1"/>
  <c r="X65" i="1"/>
  <c r="Y65" i="1" s="1"/>
  <c r="V65" i="1"/>
  <c r="W65" i="1" s="1"/>
  <c r="R65" i="1"/>
  <c r="L65" i="1"/>
  <c r="G65" i="1"/>
  <c r="B65" i="1"/>
  <c r="Z64" i="1"/>
  <c r="X64" i="1"/>
  <c r="Y64" i="1" s="1"/>
  <c r="V64" i="1"/>
  <c r="W64" i="1" s="1"/>
  <c r="R64" i="1"/>
  <c r="L64" i="1"/>
  <c r="G64" i="1"/>
  <c r="B64" i="1"/>
  <c r="Z63" i="1"/>
  <c r="AB63" i="1" s="1"/>
  <c r="AD63" i="1" s="1"/>
  <c r="X63" i="1"/>
  <c r="Y63" i="1" s="1"/>
  <c r="V63" i="1"/>
  <c r="W63" i="1" s="1"/>
  <c r="R63" i="1"/>
  <c r="L63" i="1"/>
  <c r="G63" i="1"/>
  <c r="B63" i="1"/>
  <c r="Z62" i="1"/>
  <c r="AB62" i="1" s="1"/>
  <c r="AD62" i="1" s="1"/>
  <c r="X62" i="1"/>
  <c r="Y62" i="1" s="1"/>
  <c r="V62" i="1"/>
  <c r="W62" i="1" s="1"/>
  <c r="R62" i="1"/>
  <c r="L62" i="1"/>
  <c r="G62" i="1"/>
  <c r="B62" i="1"/>
  <c r="Z61" i="1"/>
  <c r="AB61" i="1" s="1"/>
  <c r="X61" i="1"/>
  <c r="Y61" i="1" s="1"/>
  <c r="V61" i="1"/>
  <c r="W61" i="1" s="1"/>
  <c r="R61" i="1"/>
  <c r="L61" i="1"/>
  <c r="G61" i="1"/>
  <c r="B61" i="1"/>
  <c r="Z60" i="1"/>
  <c r="AB60" i="1" s="1"/>
  <c r="X60" i="1"/>
  <c r="Y60" i="1" s="1"/>
  <c r="V60" i="1"/>
  <c r="W60" i="1" s="1"/>
  <c r="R60" i="1"/>
  <c r="L60" i="1"/>
  <c r="G60" i="1"/>
  <c r="B60" i="1"/>
  <c r="Z59" i="1"/>
  <c r="X59" i="1"/>
  <c r="Y59" i="1" s="1"/>
  <c r="V59" i="1"/>
  <c r="W59" i="1" s="1"/>
  <c r="R59" i="1"/>
  <c r="L59" i="1"/>
  <c r="G59" i="1"/>
  <c r="B59" i="1"/>
  <c r="Z58" i="1"/>
  <c r="AB58" i="1" s="1"/>
  <c r="X58" i="1"/>
  <c r="Y58" i="1" s="1"/>
  <c r="V58" i="1"/>
  <c r="W58" i="1" s="1"/>
  <c r="R58" i="1"/>
  <c r="L58" i="1"/>
  <c r="G58" i="1"/>
  <c r="B58" i="1"/>
  <c r="Z57" i="1"/>
  <c r="AB57" i="1" s="1"/>
  <c r="X57" i="1"/>
  <c r="Y57" i="1" s="1"/>
  <c r="V57" i="1"/>
  <c r="W57" i="1" s="1"/>
  <c r="R57" i="1"/>
  <c r="L57" i="1"/>
  <c r="G57" i="1"/>
  <c r="B57" i="1"/>
  <c r="Z56" i="1"/>
  <c r="AA56" i="1" s="1"/>
  <c r="X56" i="1"/>
  <c r="Y56" i="1" s="1"/>
  <c r="V56" i="1"/>
  <c r="W56" i="1" s="1"/>
  <c r="R56" i="1"/>
  <c r="L56" i="1"/>
  <c r="G56" i="1"/>
  <c r="B56" i="1"/>
  <c r="Z55" i="1"/>
  <c r="AA55" i="1" s="1"/>
  <c r="X55" i="1"/>
  <c r="Y55" i="1" s="1"/>
  <c r="V55" i="1"/>
  <c r="W55" i="1" s="1"/>
  <c r="R55" i="1"/>
  <c r="L55" i="1"/>
  <c r="G55" i="1"/>
  <c r="B55" i="1"/>
  <c r="AA54" i="1"/>
  <c r="Z54" i="1"/>
  <c r="AB54" i="1" s="1"/>
  <c r="AD54" i="1" s="1"/>
  <c r="X54" i="1"/>
  <c r="Y54" i="1" s="1"/>
  <c r="V54" i="1"/>
  <c r="W54" i="1" s="1"/>
  <c r="R54" i="1"/>
  <c r="L54" i="1"/>
  <c r="G54" i="1"/>
  <c r="B54" i="1"/>
  <c r="Z53" i="1"/>
  <c r="AB53" i="1" s="1"/>
  <c r="X53" i="1"/>
  <c r="Y53" i="1" s="1"/>
  <c r="V53" i="1"/>
  <c r="W53" i="1" s="1"/>
  <c r="R53" i="1"/>
  <c r="L53" i="1"/>
  <c r="G53" i="1"/>
  <c r="B53" i="1"/>
  <c r="Z52" i="1"/>
  <c r="AB52" i="1" s="1"/>
  <c r="X52" i="1"/>
  <c r="Y52" i="1" s="1"/>
  <c r="V52" i="1"/>
  <c r="W52" i="1" s="1"/>
  <c r="R52" i="1"/>
  <c r="L52" i="1"/>
  <c r="G52" i="1"/>
  <c r="B52" i="1"/>
  <c r="AB51" i="1"/>
  <c r="AD51" i="1" s="1"/>
  <c r="Z51" i="1"/>
  <c r="AA51" i="1" s="1"/>
  <c r="X51" i="1"/>
  <c r="Y51" i="1" s="1"/>
  <c r="V51" i="1"/>
  <c r="W51" i="1" s="1"/>
  <c r="R51" i="1"/>
  <c r="L51" i="1"/>
  <c r="G51" i="1"/>
  <c r="B51" i="1"/>
  <c r="Z50" i="1"/>
  <c r="AB50" i="1" s="1"/>
  <c r="X50" i="1"/>
  <c r="Y50" i="1" s="1"/>
  <c r="V50" i="1"/>
  <c r="W50" i="1" s="1"/>
  <c r="R50" i="1"/>
  <c r="L50" i="1"/>
  <c r="G50" i="1"/>
  <c r="B50" i="1"/>
  <c r="Z49" i="1"/>
  <c r="AB49" i="1" s="1"/>
  <c r="X49" i="1"/>
  <c r="Y49" i="1" s="1"/>
  <c r="V49" i="1"/>
  <c r="W49" i="1" s="1"/>
  <c r="R49" i="1"/>
  <c r="L49" i="1"/>
  <c r="G49" i="1"/>
  <c r="B49" i="1"/>
  <c r="Z48" i="1"/>
  <c r="X48" i="1"/>
  <c r="Y48" i="1" s="1"/>
  <c r="V48" i="1"/>
  <c r="W48" i="1" s="1"/>
  <c r="R48" i="1"/>
  <c r="L48" i="1"/>
  <c r="G48" i="1"/>
  <c r="B48" i="1"/>
  <c r="Z47" i="1"/>
  <c r="AB47" i="1" s="1"/>
  <c r="AD47" i="1" s="1"/>
  <c r="X47" i="1"/>
  <c r="Y47" i="1" s="1"/>
  <c r="V47" i="1"/>
  <c r="W47" i="1" s="1"/>
  <c r="R47" i="1"/>
  <c r="L47" i="1"/>
  <c r="G47" i="1"/>
  <c r="B47" i="1"/>
  <c r="Z46" i="1"/>
  <c r="AA46" i="1" s="1"/>
  <c r="X46" i="1"/>
  <c r="Y46" i="1" s="1"/>
  <c r="V46" i="1"/>
  <c r="W46" i="1" s="1"/>
  <c r="R46" i="1"/>
  <c r="L46" i="1"/>
  <c r="G46" i="1"/>
  <c r="B46" i="1"/>
  <c r="Z45" i="1"/>
  <c r="AB45" i="1" s="1"/>
  <c r="X45" i="1"/>
  <c r="Y45" i="1" s="1"/>
  <c r="V45" i="1"/>
  <c r="W45" i="1" s="1"/>
  <c r="R45" i="1"/>
  <c r="L45" i="1"/>
  <c r="G45" i="1"/>
  <c r="B45" i="1"/>
  <c r="Z44" i="1"/>
  <c r="AB44" i="1" s="1"/>
  <c r="X44" i="1"/>
  <c r="Y44" i="1" s="1"/>
  <c r="V44" i="1"/>
  <c r="W44" i="1" s="1"/>
  <c r="R44" i="1"/>
  <c r="L44" i="1"/>
  <c r="G44" i="1"/>
  <c r="B44" i="1"/>
  <c r="Z43" i="1"/>
  <c r="AA43" i="1" s="1"/>
  <c r="X43" i="1"/>
  <c r="Y43" i="1" s="1"/>
  <c r="V43" i="1"/>
  <c r="W43" i="1" s="1"/>
  <c r="R43" i="1"/>
  <c r="L43" i="1"/>
  <c r="G43" i="1"/>
  <c r="B43" i="1"/>
  <c r="Z42" i="1"/>
  <c r="X42" i="1"/>
  <c r="Y42" i="1" s="1"/>
  <c r="V42" i="1"/>
  <c r="W42" i="1" s="1"/>
  <c r="R42" i="1"/>
  <c r="L42" i="1"/>
  <c r="G42" i="1"/>
  <c r="B42" i="1"/>
  <c r="Z41" i="1"/>
  <c r="AB41" i="1" s="1"/>
  <c r="X41" i="1"/>
  <c r="Y41" i="1" s="1"/>
  <c r="V41" i="1"/>
  <c r="W41" i="1" s="1"/>
  <c r="R41" i="1"/>
  <c r="L41" i="1"/>
  <c r="G41" i="1"/>
  <c r="B41" i="1"/>
  <c r="Z40" i="1"/>
  <c r="AA40" i="1" s="1"/>
  <c r="X40" i="1"/>
  <c r="Y40" i="1" s="1"/>
  <c r="V40" i="1"/>
  <c r="W40" i="1" s="1"/>
  <c r="R40" i="1"/>
  <c r="L40" i="1"/>
  <c r="G40" i="1"/>
  <c r="B40" i="1"/>
  <c r="Z39" i="1"/>
  <c r="AA39" i="1" s="1"/>
  <c r="X39" i="1"/>
  <c r="Y39" i="1" s="1"/>
  <c r="V39" i="1"/>
  <c r="W39" i="1" s="1"/>
  <c r="R39" i="1"/>
  <c r="L39" i="1"/>
  <c r="G39" i="1"/>
  <c r="B39" i="1"/>
  <c r="Z38" i="1"/>
  <c r="AB38" i="1" s="1"/>
  <c r="X38" i="1"/>
  <c r="Y38" i="1" s="1"/>
  <c r="V38" i="1"/>
  <c r="W38" i="1" s="1"/>
  <c r="R38" i="1"/>
  <c r="L38" i="1"/>
  <c r="G38" i="1"/>
  <c r="B38" i="1"/>
  <c r="Z37" i="1"/>
  <c r="AB37" i="1" s="1"/>
  <c r="X37" i="1"/>
  <c r="Y37" i="1" s="1"/>
  <c r="V37" i="1"/>
  <c r="W37" i="1" s="1"/>
  <c r="R37" i="1"/>
  <c r="L37" i="1"/>
  <c r="G37" i="1"/>
  <c r="B37" i="1"/>
  <c r="Z36" i="1"/>
  <c r="X36" i="1"/>
  <c r="Y36" i="1" s="1"/>
  <c r="V36" i="1"/>
  <c r="W36" i="1" s="1"/>
  <c r="R36" i="1"/>
  <c r="L36" i="1"/>
  <c r="G36" i="1"/>
  <c r="B36" i="1"/>
  <c r="Z35" i="1"/>
  <c r="X35" i="1"/>
  <c r="Y35" i="1" s="1"/>
  <c r="V35" i="1"/>
  <c r="W35" i="1" s="1"/>
  <c r="R35" i="1"/>
  <c r="L35" i="1"/>
  <c r="G35" i="1"/>
  <c r="B35" i="1"/>
  <c r="Z34" i="1"/>
  <c r="AB34" i="1" s="1"/>
  <c r="X34" i="1"/>
  <c r="Y34" i="1" s="1"/>
  <c r="V34" i="1"/>
  <c r="W34" i="1" s="1"/>
  <c r="R34" i="1"/>
  <c r="L34" i="1"/>
  <c r="G34" i="1"/>
  <c r="B34" i="1"/>
  <c r="Z33" i="1"/>
  <c r="X33" i="1"/>
  <c r="Y33" i="1" s="1"/>
  <c r="V33" i="1"/>
  <c r="W33" i="1" s="1"/>
  <c r="R33" i="1"/>
  <c r="L33" i="1"/>
  <c r="G33" i="1"/>
  <c r="B33" i="1"/>
  <c r="Z32" i="1"/>
  <c r="AA32" i="1" s="1"/>
  <c r="X32" i="1"/>
  <c r="Y32" i="1" s="1"/>
  <c r="V32" i="1"/>
  <c r="W32" i="1" s="1"/>
  <c r="R32" i="1"/>
  <c r="L32" i="1"/>
  <c r="G32" i="1"/>
  <c r="B32" i="1"/>
  <c r="AB31" i="1"/>
  <c r="Z31" i="1"/>
  <c r="AA31" i="1" s="1"/>
  <c r="X31" i="1"/>
  <c r="Y31" i="1" s="1"/>
  <c r="V31" i="1"/>
  <c r="W31" i="1" s="1"/>
  <c r="R31" i="1"/>
  <c r="L31" i="1"/>
  <c r="G31" i="1"/>
  <c r="B31" i="1"/>
  <c r="Z30" i="1"/>
  <c r="AA30" i="1" s="1"/>
  <c r="X30" i="1"/>
  <c r="Y30" i="1" s="1"/>
  <c r="V30" i="1"/>
  <c r="W30" i="1" s="1"/>
  <c r="R30" i="1"/>
  <c r="L30" i="1"/>
  <c r="G30" i="1"/>
  <c r="B30" i="1"/>
  <c r="Z29" i="1"/>
  <c r="AB29" i="1" s="1"/>
  <c r="AC29" i="1" s="1"/>
  <c r="X29" i="1"/>
  <c r="Y29" i="1" s="1"/>
  <c r="V29" i="1"/>
  <c r="W29" i="1" s="1"/>
  <c r="R29" i="1"/>
  <c r="L29" i="1"/>
  <c r="G29" i="1"/>
  <c r="B29" i="1"/>
  <c r="Z28" i="1"/>
  <c r="X28" i="1"/>
  <c r="Y28" i="1" s="1"/>
  <c r="V28" i="1"/>
  <c r="W28" i="1" s="1"/>
  <c r="R28" i="1"/>
  <c r="L28" i="1"/>
  <c r="G28" i="1"/>
  <c r="B28" i="1"/>
  <c r="AB27" i="1"/>
  <c r="Z27" i="1"/>
  <c r="AA27" i="1" s="1"/>
  <c r="X27" i="1"/>
  <c r="Y27" i="1" s="1"/>
  <c r="V27" i="1"/>
  <c r="W27" i="1" s="1"/>
  <c r="R27" i="1"/>
  <c r="L27" i="1"/>
  <c r="G27" i="1"/>
  <c r="B27" i="1"/>
  <c r="Z26" i="1"/>
  <c r="AB26" i="1" s="1"/>
  <c r="AC26" i="1" s="1"/>
  <c r="X26" i="1"/>
  <c r="Y26" i="1" s="1"/>
  <c r="V26" i="1"/>
  <c r="W26" i="1" s="1"/>
  <c r="R26" i="1"/>
  <c r="L26" i="1"/>
  <c r="G26" i="1"/>
  <c r="B26" i="1"/>
  <c r="Z25" i="1"/>
  <c r="X25" i="1"/>
  <c r="Y25" i="1" s="1"/>
  <c r="V25" i="1"/>
  <c r="W25" i="1" s="1"/>
  <c r="R25" i="1"/>
  <c r="L25" i="1"/>
  <c r="G25" i="1"/>
  <c r="B25" i="1"/>
  <c r="Z24" i="1"/>
  <c r="AA24" i="1" s="1"/>
  <c r="X24" i="1"/>
  <c r="Y24" i="1" s="1"/>
  <c r="V24" i="1"/>
  <c r="W24" i="1" s="1"/>
  <c r="R24" i="1"/>
  <c r="L24" i="1"/>
  <c r="G24" i="1"/>
  <c r="B24" i="1"/>
  <c r="Z23" i="1"/>
  <c r="AA23" i="1" s="1"/>
  <c r="X23" i="1"/>
  <c r="Y23" i="1" s="1"/>
  <c r="V23" i="1"/>
  <c r="W23" i="1" s="1"/>
  <c r="R23" i="1"/>
  <c r="L23" i="1"/>
  <c r="G23" i="1"/>
  <c r="B23" i="1"/>
  <c r="Z22" i="1"/>
  <c r="AB22" i="1" s="1"/>
  <c r="X22" i="1"/>
  <c r="Y22" i="1" s="1"/>
  <c r="V22" i="1"/>
  <c r="W22" i="1" s="1"/>
  <c r="R22" i="1"/>
  <c r="L22" i="1"/>
  <c r="G22" i="1"/>
  <c r="B22" i="1"/>
  <c r="Z21" i="1"/>
  <c r="AB21" i="1" s="1"/>
  <c r="AC21" i="1" s="1"/>
  <c r="X21" i="1"/>
  <c r="Y21" i="1" s="1"/>
  <c r="V21" i="1"/>
  <c r="W21" i="1" s="1"/>
  <c r="R21" i="1"/>
  <c r="L21" i="1"/>
  <c r="G21" i="1"/>
  <c r="B21" i="1"/>
  <c r="Z20" i="1"/>
  <c r="AB20" i="1" s="1"/>
  <c r="X20" i="1"/>
  <c r="Y20" i="1" s="1"/>
  <c r="V20" i="1"/>
  <c r="W20" i="1" s="1"/>
  <c r="R20" i="1"/>
  <c r="L20" i="1"/>
  <c r="G20" i="1"/>
  <c r="B20" i="1"/>
  <c r="Z19" i="1"/>
  <c r="AB19" i="1" s="1"/>
  <c r="X19" i="1"/>
  <c r="Y19" i="1" s="1"/>
  <c r="V19" i="1"/>
  <c r="W19" i="1" s="1"/>
  <c r="R19" i="1"/>
  <c r="L19" i="1"/>
  <c r="G19" i="1"/>
  <c r="B19" i="1"/>
  <c r="Z18" i="1"/>
  <c r="AB18" i="1" s="1"/>
  <c r="AC18" i="1" s="1"/>
  <c r="X18" i="1"/>
  <c r="Y18" i="1" s="1"/>
  <c r="V18" i="1"/>
  <c r="W18" i="1" s="1"/>
  <c r="R18" i="1"/>
  <c r="L18" i="1"/>
  <c r="G18" i="1"/>
  <c r="B18" i="1"/>
  <c r="Z17" i="1"/>
  <c r="X17" i="1"/>
  <c r="Y17" i="1" s="1"/>
  <c r="V17" i="1"/>
  <c r="W17" i="1" s="1"/>
  <c r="R17" i="1"/>
  <c r="L17" i="1"/>
  <c r="G17" i="1"/>
  <c r="B17" i="1"/>
  <c r="Z16" i="1"/>
  <c r="AA16" i="1" s="1"/>
  <c r="X16" i="1"/>
  <c r="Y16" i="1" s="1"/>
  <c r="V16" i="1"/>
  <c r="W16" i="1" s="1"/>
  <c r="R16" i="1"/>
  <c r="L16" i="1"/>
  <c r="G16" i="1"/>
  <c r="B16" i="1"/>
  <c r="Z15" i="1"/>
  <c r="AB15" i="1" s="1"/>
  <c r="AD15" i="1" s="1"/>
  <c r="X15" i="1"/>
  <c r="Y15" i="1" s="1"/>
  <c r="V15" i="1"/>
  <c r="W15" i="1" s="1"/>
  <c r="R15" i="1"/>
  <c r="L15" i="1"/>
  <c r="G15" i="1"/>
  <c r="B15" i="1"/>
  <c r="Z14" i="1"/>
  <c r="AA14" i="1" s="1"/>
  <c r="X14" i="1"/>
  <c r="Y14" i="1" s="1"/>
  <c r="V14" i="1"/>
  <c r="W14" i="1" s="1"/>
  <c r="R14" i="1"/>
  <c r="L14" i="1"/>
  <c r="G14" i="1"/>
  <c r="B14" i="1"/>
  <c r="Z13" i="1"/>
  <c r="AA13" i="1" s="1"/>
  <c r="X13" i="1"/>
  <c r="Y13" i="1" s="1"/>
  <c r="V13" i="1"/>
  <c r="W13" i="1" s="1"/>
  <c r="R13" i="1"/>
  <c r="L13" i="1"/>
  <c r="G13" i="1"/>
  <c r="B13" i="1"/>
  <c r="Z12" i="1"/>
  <c r="X12" i="1"/>
  <c r="Y12" i="1" s="1"/>
  <c r="V12" i="1"/>
  <c r="W12" i="1" s="1"/>
  <c r="R12" i="1"/>
  <c r="L12" i="1"/>
  <c r="G12" i="1"/>
  <c r="B12" i="1"/>
  <c r="Z11" i="1"/>
  <c r="AB11" i="1" s="1"/>
  <c r="X11" i="1"/>
  <c r="Y11" i="1" s="1"/>
  <c r="V11" i="1"/>
  <c r="W11" i="1" s="1"/>
  <c r="R11" i="1"/>
  <c r="L11" i="1"/>
  <c r="G11" i="1"/>
  <c r="B11" i="1"/>
  <c r="Z10" i="1"/>
  <c r="AB10" i="1" s="1"/>
  <c r="AC10" i="1" s="1"/>
  <c r="X10" i="1"/>
  <c r="Y10" i="1" s="1"/>
  <c r="V10" i="1"/>
  <c r="W10" i="1" s="1"/>
  <c r="R10" i="1"/>
  <c r="L10" i="1"/>
  <c r="G10" i="1"/>
  <c r="B10" i="1"/>
  <c r="Z9" i="1"/>
  <c r="X9" i="1"/>
  <c r="Y9" i="1" s="1"/>
  <c r="V9" i="1"/>
  <c r="W9" i="1" s="1"/>
  <c r="R9" i="1"/>
  <c r="L9" i="1"/>
  <c r="G9" i="1"/>
  <c r="B9" i="1"/>
  <c r="Z8" i="1"/>
  <c r="AA8" i="1" s="1"/>
  <c r="X8" i="1"/>
  <c r="Y8" i="1" s="1"/>
  <c r="V8" i="1"/>
  <c r="W8" i="1" s="1"/>
  <c r="R8" i="1"/>
  <c r="L8" i="1"/>
  <c r="G8" i="1"/>
  <c r="B8" i="1"/>
  <c r="Z7" i="1"/>
  <c r="AA7" i="1" s="1"/>
  <c r="X7" i="1"/>
  <c r="Y7" i="1" s="1"/>
  <c r="V7" i="1"/>
  <c r="W7" i="1" s="1"/>
  <c r="R7" i="1"/>
  <c r="L7" i="1"/>
  <c r="G7" i="1"/>
  <c r="B7" i="1"/>
  <c r="Z6" i="1"/>
  <c r="AB6" i="1" s="1"/>
  <c r="X6" i="1"/>
  <c r="Y6" i="1" s="1"/>
  <c r="V6" i="1"/>
  <c r="W6" i="1" s="1"/>
  <c r="R6" i="1"/>
  <c r="L6" i="1"/>
  <c r="G6" i="1"/>
  <c r="B6" i="1"/>
  <c r="Z5" i="1"/>
  <c r="AB5" i="1" s="1"/>
  <c r="X5" i="1"/>
  <c r="Y5" i="1" s="1"/>
  <c r="V5" i="1"/>
  <c r="W5" i="1" s="1"/>
  <c r="R5" i="1"/>
  <c r="L5" i="1"/>
  <c r="G5" i="1"/>
  <c r="B5" i="1"/>
  <c r="AB4" i="2" l="1"/>
  <c r="T37" i="3"/>
  <c r="AA172" i="1"/>
  <c r="AA423" i="1"/>
  <c r="AB13" i="1"/>
  <c r="AD13" i="1" s="1"/>
  <c r="AB32" i="1"/>
  <c r="AD32" i="1" s="1"/>
  <c r="AC15" i="1"/>
  <c r="AA137" i="1"/>
  <c r="AB257" i="1"/>
  <c r="AD257" i="1" s="1"/>
  <c r="AB399" i="1"/>
  <c r="AA62" i="1"/>
  <c r="AA106" i="1"/>
  <c r="AA171" i="1"/>
  <c r="AB228" i="1"/>
  <c r="AD228" i="1" s="1"/>
  <c r="AB273" i="1"/>
  <c r="AB415" i="1"/>
  <c r="AD415" i="1" s="1"/>
  <c r="AB424" i="1"/>
  <c r="AD424" i="1" s="1"/>
  <c r="AB16" i="1"/>
  <c r="AD16" i="1" s="1"/>
  <c r="AA303" i="1"/>
  <c r="AA420" i="1"/>
  <c r="AB55" i="1"/>
  <c r="AD55" i="1" s="1"/>
  <c r="AA266" i="1"/>
  <c r="AB30" i="1"/>
  <c r="AB160" i="1"/>
  <c r="AC160" i="1" s="1"/>
  <c r="AD266" i="1"/>
  <c r="AB16" i="2"/>
  <c r="U36" i="3"/>
  <c r="W36" i="3" s="1"/>
  <c r="U39" i="3"/>
  <c r="V39" i="3" s="1"/>
  <c r="AD197" i="1"/>
  <c r="AC197" i="1"/>
  <c r="AE197" i="1" s="1"/>
  <c r="AF197" i="1" s="1"/>
  <c r="AD182" i="1"/>
  <c r="AB195" i="1"/>
  <c r="AD195" i="1" s="1"/>
  <c r="AA197" i="1"/>
  <c r="AB204" i="1"/>
  <c r="AA205" i="1"/>
  <c r="AB305" i="1"/>
  <c r="AA78" i="1"/>
  <c r="AB108" i="1"/>
  <c r="AB109" i="1"/>
  <c r="AC109" i="1" s="1"/>
  <c r="AA129" i="1"/>
  <c r="AA143" i="1"/>
  <c r="AA236" i="1"/>
  <c r="AB297" i="1"/>
  <c r="AD297" i="1" s="1"/>
  <c r="AA317" i="1"/>
  <c r="AB320" i="1"/>
  <c r="AD320" i="1" s="1"/>
  <c r="AA331" i="1"/>
  <c r="AA382" i="1"/>
  <c r="AA449" i="1"/>
  <c r="AB456" i="1"/>
  <c r="AA47" i="1"/>
  <c r="AB72" i="1"/>
  <c r="AC72" i="1" s="1"/>
  <c r="AA175" i="1"/>
  <c r="AD236" i="1"/>
  <c r="AB241" i="1"/>
  <c r="AD241" i="1" s="1"/>
  <c r="AA242" i="1"/>
  <c r="AA277" i="1"/>
  <c r="AA295" i="1"/>
  <c r="AB335" i="1"/>
  <c r="AC335" i="1" s="1"/>
  <c r="AA350" i="1"/>
  <c r="AA383" i="1"/>
  <c r="AB395" i="1"/>
  <c r="AC395" i="1" s="1"/>
  <c r="AB408" i="1"/>
  <c r="AD408" i="1" s="1"/>
  <c r="AA416" i="1"/>
  <c r="AA447" i="1"/>
  <c r="AB454" i="1"/>
  <c r="AD454" i="1" s="1"/>
  <c r="AA15" i="1"/>
  <c r="AA18" i="1"/>
  <c r="AA58" i="1"/>
  <c r="AB132" i="1"/>
  <c r="AD132" i="1" s="1"/>
  <c r="AB139" i="1"/>
  <c r="AD139" i="1" s="1"/>
  <c r="AD175" i="1"/>
  <c r="AB256" i="1"/>
  <c r="AC256" i="1" s="1"/>
  <c r="AE256" i="1" s="1"/>
  <c r="AF256" i="1" s="1"/>
  <c r="AA263" i="1"/>
  <c r="AB265" i="1"/>
  <c r="AA309" i="1"/>
  <c r="AD314" i="1"/>
  <c r="AA374" i="1"/>
  <c r="AD21" i="1"/>
  <c r="AB23" i="1"/>
  <c r="AD23" i="1" s="1"/>
  <c r="AE15" i="1"/>
  <c r="AF15" i="1" s="1"/>
  <c r="AA114" i="1"/>
  <c r="AB114" i="1"/>
  <c r="AD114" i="1" s="1"/>
  <c r="AD213" i="1"/>
  <c r="AC213" i="1"/>
  <c r="AE213" i="1" s="1"/>
  <c r="AF213" i="1" s="1"/>
  <c r="AD234" i="1"/>
  <c r="AC234" i="1"/>
  <c r="AA71" i="1"/>
  <c r="AB88" i="1"/>
  <c r="AD88" i="1" s="1"/>
  <c r="AB8" i="1"/>
  <c r="AA26" i="1"/>
  <c r="AA37" i="1"/>
  <c r="AA74" i="1"/>
  <c r="AA82" i="1"/>
  <c r="AB83" i="1"/>
  <c r="AD83" i="1" s="1"/>
  <c r="AB98" i="1"/>
  <c r="AD98" i="1" s="1"/>
  <c r="AB367" i="1"/>
  <c r="AD367" i="1" s="1"/>
  <c r="AB375" i="1"/>
  <c r="AD375" i="1" s="1"/>
  <c r="AB434" i="1"/>
  <c r="AC434" i="1" s="1"/>
  <c r="AB438" i="1"/>
  <c r="AD438" i="1" s="1"/>
  <c r="AB440" i="1"/>
  <c r="AD440" i="1" s="1"/>
  <c r="AA453" i="1"/>
  <c r="AB462" i="1"/>
  <c r="AD462" i="1" s="1"/>
  <c r="AA463" i="1"/>
  <c r="AB146" i="1"/>
  <c r="AD146" i="1" s="1"/>
  <c r="AB148" i="1"/>
  <c r="AD167" i="1"/>
  <c r="AB173" i="1"/>
  <c r="AC173" i="1" s="1"/>
  <c r="AB188" i="1"/>
  <c r="AD188" i="1" s="1"/>
  <c r="AA191" i="1"/>
  <c r="AA194" i="1"/>
  <c r="AA199" i="1"/>
  <c r="AA202" i="1"/>
  <c r="AB208" i="1"/>
  <c r="AD208" i="1" s="1"/>
  <c r="AA211" i="1"/>
  <c r="AA220" i="1"/>
  <c r="AA229" i="1"/>
  <c r="AA232" i="1"/>
  <c r="AB233" i="1"/>
  <c r="AA234" i="1"/>
  <c r="AB249" i="1"/>
  <c r="AA250" i="1"/>
  <c r="AD258" i="1"/>
  <c r="AA280" i="1"/>
  <c r="AB282" i="1"/>
  <c r="AA288" i="1"/>
  <c r="AA290" i="1"/>
  <c r="AC297" i="1"/>
  <c r="AE297" i="1" s="1"/>
  <c r="AF297" i="1" s="1"/>
  <c r="AA298" i="1"/>
  <c r="AE298" i="1" s="1"/>
  <c r="AF298" i="1" s="1"/>
  <c r="AA328" i="1"/>
  <c r="AA342" i="1"/>
  <c r="AA348" i="1"/>
  <c r="AA470" i="1"/>
  <c r="AA149" i="1"/>
  <c r="AA165" i="1"/>
  <c r="AA213" i="1"/>
  <c r="AC220" i="1"/>
  <c r="AA226" i="1"/>
  <c r="AA245" i="1"/>
  <c r="AC250" i="1"/>
  <c r="AE250" i="1" s="1"/>
  <c r="AF250" i="1" s="1"/>
  <c r="AA271" i="1"/>
  <c r="AD298" i="1"/>
  <c r="AA312" i="1"/>
  <c r="AA319" i="1"/>
  <c r="AA323" i="1"/>
  <c r="AB326" i="1"/>
  <c r="AA343" i="1"/>
  <c r="AA351" i="1"/>
  <c r="AA356" i="1"/>
  <c r="AA366" i="1"/>
  <c r="AB372" i="1"/>
  <c r="AD372" i="1" s="1"/>
  <c r="AB380" i="1"/>
  <c r="AD380" i="1" s="1"/>
  <c r="AA406" i="1"/>
  <c r="AC408" i="1"/>
  <c r="AE408" i="1" s="1"/>
  <c r="AF408" i="1" s="1"/>
  <c r="AB411" i="1"/>
  <c r="AC411" i="1" s="1"/>
  <c r="AB426" i="1"/>
  <c r="AA429" i="1"/>
  <c r="AA430" i="1"/>
  <c r="AA471" i="1"/>
  <c r="AB122" i="1"/>
  <c r="AD122" i="1" s="1"/>
  <c r="AD159" i="1"/>
  <c r="AA162" i="1"/>
  <c r="AB192" i="1"/>
  <c r="AD192" i="1" s="1"/>
  <c r="AB200" i="1"/>
  <c r="AD200" i="1" s="1"/>
  <c r="AA203" i="1"/>
  <c r="AA207" i="1"/>
  <c r="AA210" i="1"/>
  <c r="AA215" i="1"/>
  <c r="AB239" i="1"/>
  <c r="AD239" i="1" s="1"/>
  <c r="AA324" i="1"/>
  <c r="AE324" i="1" s="1"/>
  <c r="AF324" i="1" s="1"/>
  <c r="AB334" i="1"/>
  <c r="AD334" i="1" s="1"/>
  <c r="AD337" i="1"/>
  <c r="AA347" i="1"/>
  <c r="AB352" i="1"/>
  <c r="AC352" i="1" s="1"/>
  <c r="AA359" i="1"/>
  <c r="AB360" i="1"/>
  <c r="AD360" i="1" s="1"/>
  <c r="AA363" i="1"/>
  <c r="AB432" i="1"/>
  <c r="AA437" i="1"/>
  <c r="W25" i="3"/>
  <c r="V25" i="3"/>
  <c r="X25" i="3" s="1"/>
  <c r="Y25" i="3" s="1"/>
  <c r="AC5" i="3"/>
  <c r="AB6" i="3"/>
  <c r="AA9" i="3"/>
  <c r="AB12" i="3"/>
  <c r="AA18" i="3"/>
  <c r="T19" i="3"/>
  <c r="T25" i="3"/>
  <c r="AB25" i="3"/>
  <c r="T26" i="3"/>
  <c r="AA41" i="3"/>
  <c r="T42" i="3"/>
  <c r="U5" i="3"/>
  <c r="U8" i="3"/>
  <c r="V8" i="3" s="1"/>
  <c r="T17" i="3"/>
  <c r="AB18" i="3"/>
  <c r="AD18" i="3" s="1"/>
  <c r="AA20" i="3"/>
  <c r="AC25" i="3"/>
  <c r="U27" i="3"/>
  <c r="W27" i="3" s="1"/>
  <c r="AA28" i="3"/>
  <c r="AB35" i="3"/>
  <c r="AA37" i="3"/>
  <c r="AB39" i="3"/>
  <c r="T41" i="3"/>
  <c r="AB41" i="3"/>
  <c r="U9" i="3"/>
  <c r="V9" i="3" s="1"/>
  <c r="U13" i="3"/>
  <c r="W13" i="3" s="1"/>
  <c r="T18" i="3"/>
  <c r="AB22" i="3"/>
  <c r="AA26" i="3"/>
  <c r="AA34" i="3"/>
  <c r="AB37" i="3"/>
  <c r="AB8" i="2"/>
  <c r="AB20" i="2"/>
  <c r="AB9" i="2"/>
  <c r="AC11" i="2"/>
  <c r="AC12" i="2"/>
  <c r="AC13" i="2"/>
  <c r="AC14" i="2"/>
  <c r="AB21" i="2"/>
  <c r="W21" i="3"/>
  <c r="V21" i="3"/>
  <c r="W17" i="3"/>
  <c r="V17" i="3"/>
  <c r="V35" i="3"/>
  <c r="W35" i="3"/>
  <c r="AB10" i="3"/>
  <c r="U11" i="3"/>
  <c r="W11" i="3" s="1"/>
  <c r="AB16" i="3"/>
  <c r="AB24" i="3"/>
  <c r="U29" i="3"/>
  <c r="AC29" i="3"/>
  <c r="T35" i="3"/>
  <c r="AA6" i="3"/>
  <c r="AA8" i="3"/>
  <c r="AD8" i="3" s="1"/>
  <c r="T10" i="3"/>
  <c r="AA12" i="3"/>
  <c r="T21" i="3"/>
  <c r="AB21" i="3"/>
  <c r="T22" i="3"/>
  <c r="AB26" i="3"/>
  <c r="AB28" i="3"/>
  <c r="AD28" i="3" s="1"/>
  <c r="AA30" i="3"/>
  <c r="U31" i="3"/>
  <c r="W31" i="3" s="1"/>
  <c r="AA32" i="3"/>
  <c r="T33" i="3"/>
  <c r="AA38" i="3"/>
  <c r="AC21" i="3"/>
  <c r="AB30" i="3"/>
  <c r="AB32" i="3"/>
  <c r="U40" i="3"/>
  <c r="AD41" i="3"/>
  <c r="AA7" i="3"/>
  <c r="AC9" i="3"/>
  <c r="AA10" i="3"/>
  <c r="AA16" i="3"/>
  <c r="AC17" i="3"/>
  <c r="AD17" i="3" s="1"/>
  <c r="AB20" i="3"/>
  <c r="AA22" i="3"/>
  <c r="U23" i="3"/>
  <c r="W23" i="3" s="1"/>
  <c r="AA24" i="3"/>
  <c r="AD24" i="3" s="1"/>
  <c r="AB29" i="3"/>
  <c r="T30" i="3"/>
  <c r="AA184" i="1"/>
  <c r="AB184" i="1"/>
  <c r="AD184" i="1" s="1"/>
  <c r="AB212" i="1"/>
  <c r="AA212" i="1"/>
  <c r="AB221" i="1"/>
  <c r="AA221" i="1"/>
  <c r="AB272" i="1"/>
  <c r="AD272" i="1" s="1"/>
  <c r="AA272" i="1"/>
  <c r="AD311" i="1"/>
  <c r="AC311" i="1"/>
  <c r="AA48" i="1"/>
  <c r="AB48" i="1"/>
  <c r="AA79" i="1"/>
  <c r="AC88" i="1"/>
  <c r="AA90" i="1"/>
  <c r="AA92" i="1"/>
  <c r="AA96" i="1"/>
  <c r="AA97" i="1"/>
  <c r="AB97" i="1"/>
  <c r="AD97" i="1" s="1"/>
  <c r="AA101" i="1"/>
  <c r="AB101" i="1"/>
  <c r="AB138" i="1"/>
  <c r="AD138" i="1" s="1"/>
  <c r="AA138" i="1"/>
  <c r="AB140" i="1"/>
  <c r="AA140" i="1"/>
  <c r="AB153" i="1"/>
  <c r="AD153" i="1" s="1"/>
  <c r="AA153" i="1"/>
  <c r="AB187" i="1"/>
  <c r="AD187" i="1" s="1"/>
  <c r="AA187" i="1"/>
  <c r="AB189" i="1"/>
  <c r="AA189" i="1"/>
  <c r="AB196" i="1"/>
  <c r="AA196" i="1"/>
  <c r="AD204" i="1"/>
  <c r="AC204" i="1"/>
  <c r="AB223" i="1"/>
  <c r="AA223" i="1"/>
  <c r="AB304" i="1"/>
  <c r="AD304" i="1" s="1"/>
  <c r="AA304" i="1"/>
  <c r="AD31" i="1"/>
  <c r="AC31" i="1"/>
  <c r="AE31" i="1" s="1"/>
  <c r="AF31" i="1" s="1"/>
  <c r="AA93" i="1"/>
  <c r="AB93" i="1"/>
  <c r="AB155" i="1"/>
  <c r="AA155" i="1"/>
  <c r="AB24" i="1"/>
  <c r="AC47" i="1"/>
  <c r="AE47" i="1" s="1"/>
  <c r="AF47" i="1" s="1"/>
  <c r="AC55" i="1"/>
  <c r="AA66" i="1"/>
  <c r="AB67" i="1"/>
  <c r="AD67" i="1" s="1"/>
  <c r="AB7" i="1"/>
  <c r="AD7" i="1" s="1"/>
  <c r="AC32" i="1"/>
  <c r="AA34" i="1"/>
  <c r="AA50" i="1"/>
  <c r="AB70" i="1"/>
  <c r="AD70" i="1" s="1"/>
  <c r="AB99" i="1"/>
  <c r="AD99" i="1" s="1"/>
  <c r="AB115" i="1"/>
  <c r="AD115" i="1" s="1"/>
  <c r="AA116" i="1"/>
  <c r="AB181" i="1"/>
  <c r="AA181" i="1"/>
  <c r="AC229" i="1"/>
  <c r="AE229" i="1" s="1"/>
  <c r="AF229" i="1" s="1"/>
  <c r="AD233" i="1"/>
  <c r="AC233" i="1"/>
  <c r="AB244" i="1"/>
  <c r="AA244" i="1"/>
  <c r="AA59" i="1"/>
  <c r="AB59" i="1"/>
  <c r="AD59" i="1" s="1"/>
  <c r="AD148" i="1"/>
  <c r="AC148" i="1"/>
  <c r="AE148" i="1" s="1"/>
  <c r="AF148" i="1" s="1"/>
  <c r="AD173" i="1"/>
  <c r="AB219" i="1"/>
  <c r="AD219" i="1" s="1"/>
  <c r="AA219" i="1"/>
  <c r="AD324" i="1"/>
  <c r="AC324" i="1"/>
  <c r="AA38" i="1"/>
  <c r="AB39" i="1"/>
  <c r="AD39" i="1" s="1"/>
  <c r="AB40" i="1"/>
  <c r="AB42" i="1"/>
  <c r="AA42" i="1"/>
  <c r="AD72" i="1"/>
  <c r="AE72" i="1" s="1"/>
  <c r="AF72" i="1" s="1"/>
  <c r="AB12" i="1"/>
  <c r="AD12" i="1" s="1"/>
  <c r="AA12" i="1"/>
  <c r="AA19" i="1"/>
  <c r="AA35" i="1"/>
  <c r="AB35" i="1"/>
  <c r="AB43" i="1"/>
  <c r="AD43" i="1" s="1"/>
  <c r="AB56" i="1"/>
  <c r="AA63" i="1"/>
  <c r="AB75" i="1"/>
  <c r="AD75" i="1" s="1"/>
  <c r="AA80" i="1"/>
  <c r="AB80" i="1"/>
  <c r="AA86" i="1"/>
  <c r="AA100" i="1"/>
  <c r="AD108" i="1"/>
  <c r="AC108" i="1"/>
  <c r="AB111" i="1"/>
  <c r="AD111" i="1" s="1"/>
  <c r="AA111" i="1"/>
  <c r="AB119" i="1"/>
  <c r="AA119" i="1"/>
  <c r="AB123" i="1"/>
  <c r="AD123" i="1" s="1"/>
  <c r="AA124" i="1"/>
  <c r="AB130" i="1"/>
  <c r="AD130" i="1" s="1"/>
  <c r="AA130" i="1"/>
  <c r="AB157" i="1"/>
  <c r="AA157" i="1"/>
  <c r="AA11" i="1"/>
  <c r="AA21" i="1"/>
  <c r="AE21" i="1" s="1"/>
  <c r="AF21" i="1" s="1"/>
  <c r="AB46" i="1"/>
  <c r="AD46" i="1" s="1"/>
  <c r="AE55" i="1"/>
  <c r="AF55" i="1" s="1"/>
  <c r="AA64" i="1"/>
  <c r="AB64" i="1"/>
  <c r="AA87" i="1"/>
  <c r="AD109" i="1"/>
  <c r="AE109" i="1" s="1"/>
  <c r="AF109" i="1" s="1"/>
  <c r="AD116" i="1"/>
  <c r="AB117" i="1"/>
  <c r="AD124" i="1"/>
  <c r="AB125" i="1"/>
  <c r="AA133" i="1"/>
  <c r="AB133" i="1"/>
  <c r="AB163" i="1"/>
  <c r="AA163" i="1"/>
  <c r="AB164" i="1"/>
  <c r="AA164" i="1"/>
  <c r="AB169" i="1"/>
  <c r="AD169" i="1" s="1"/>
  <c r="AA169" i="1"/>
  <c r="AB176" i="1"/>
  <c r="AA176" i="1"/>
  <c r="AC180" i="1"/>
  <c r="AC205" i="1"/>
  <c r="AE205" i="1" s="1"/>
  <c r="AF205" i="1" s="1"/>
  <c r="AD249" i="1"/>
  <c r="AC249" i="1"/>
  <c r="AB285" i="1"/>
  <c r="AA285" i="1"/>
  <c r="AB254" i="1"/>
  <c r="AD254" i="1" s="1"/>
  <c r="AA254" i="1"/>
  <c r="AD256" i="1"/>
  <c r="AB274" i="1"/>
  <c r="AA274" i="1"/>
  <c r="AB279" i="1"/>
  <c r="AA279" i="1"/>
  <c r="AB289" i="1"/>
  <c r="AA289" i="1"/>
  <c r="AD306" i="1"/>
  <c r="AC306" i="1"/>
  <c r="AD336" i="1"/>
  <c r="AC336" i="1"/>
  <c r="AA145" i="1"/>
  <c r="AB147" i="1"/>
  <c r="AC149" i="1"/>
  <c r="AE149" i="1" s="1"/>
  <c r="AF149" i="1" s="1"/>
  <c r="AA151" i="1"/>
  <c r="AA154" i="1"/>
  <c r="AA159" i="1"/>
  <c r="AE159" i="1" s="1"/>
  <c r="AF159" i="1" s="1"/>
  <c r="AD160" i="1"/>
  <c r="AE160" i="1" s="1"/>
  <c r="AF160" i="1" s="1"/>
  <c r="AC172" i="1"/>
  <c r="AE172" i="1" s="1"/>
  <c r="AF172" i="1" s="1"/>
  <c r="AA180" i="1"/>
  <c r="AB261" i="1"/>
  <c r="AA261" i="1"/>
  <c r="AA264" i="1"/>
  <c r="AD273" i="1"/>
  <c r="AC273" i="1"/>
  <c r="AE273" i="1" s="1"/>
  <c r="AF273" i="1" s="1"/>
  <c r="AD281" i="1"/>
  <c r="AE281" i="1" s="1"/>
  <c r="AF281" i="1" s="1"/>
  <c r="AC281" i="1"/>
  <c r="AB293" i="1"/>
  <c r="AA293" i="1"/>
  <c r="AA296" i="1"/>
  <c r="AD305" i="1"/>
  <c r="AC305" i="1"/>
  <c r="AC342" i="1"/>
  <c r="AE342" i="1" s="1"/>
  <c r="AF342" i="1" s="1"/>
  <c r="AD342" i="1"/>
  <c r="AB141" i="1"/>
  <c r="AE32" i="1"/>
  <c r="AF32" i="1" s="1"/>
  <c r="AE88" i="1"/>
  <c r="AF88" i="1" s="1"/>
  <c r="AA103" i="1"/>
  <c r="AB107" i="1"/>
  <c r="AA127" i="1"/>
  <c r="AB131" i="1"/>
  <c r="AA167" i="1"/>
  <c r="AE167" i="1" s="1"/>
  <c r="AF167" i="1" s="1"/>
  <c r="AA183" i="1"/>
  <c r="AA186" i="1"/>
  <c r="AA218" i="1"/>
  <c r="AA258" i="1"/>
  <c r="AA281" i="1"/>
  <c r="AD290" i="1"/>
  <c r="AC290" i="1"/>
  <c r="AD358" i="1"/>
  <c r="AB364" i="1"/>
  <c r="AD364" i="1" s="1"/>
  <c r="AA364" i="1"/>
  <c r="AD366" i="1"/>
  <c r="AC366" i="1"/>
  <c r="AB371" i="1"/>
  <c r="AA371" i="1"/>
  <c r="AB394" i="1"/>
  <c r="AA394" i="1"/>
  <c r="AB410" i="1"/>
  <c r="AA410" i="1"/>
  <c r="AD423" i="1"/>
  <c r="AC423" i="1"/>
  <c r="AB439" i="1"/>
  <c r="AA439" i="1"/>
  <c r="AB446" i="1"/>
  <c r="AD446" i="1" s="1"/>
  <c r="AA446" i="1"/>
  <c r="AA448" i="1"/>
  <c r="AB448" i="1"/>
  <c r="AD471" i="1"/>
  <c r="AC471" i="1"/>
  <c r="AA311" i="1"/>
  <c r="AC312" i="1"/>
  <c r="AA368" i="1"/>
  <c r="AB368" i="1"/>
  <c r="AD374" i="1"/>
  <c r="AC374" i="1"/>
  <c r="AB379" i="1"/>
  <c r="AD379" i="1" s="1"/>
  <c r="AA379" i="1"/>
  <c r="AD395" i="1"/>
  <c r="AE395" i="1" s="1"/>
  <c r="AF395" i="1" s="1"/>
  <c r="AB402" i="1"/>
  <c r="AA402" i="1"/>
  <c r="AB445" i="1"/>
  <c r="AA445" i="1"/>
  <c r="AD447" i="1"/>
  <c r="AC447" i="1"/>
  <c r="AE447" i="1" s="1"/>
  <c r="AF447" i="1" s="1"/>
  <c r="AA306" i="1"/>
  <c r="AA315" i="1"/>
  <c r="AD317" i="1"/>
  <c r="AC328" i="1"/>
  <c r="AD329" i="1"/>
  <c r="AA332" i="1"/>
  <c r="AE332" i="1" s="1"/>
  <c r="AF332" i="1" s="1"/>
  <c r="AA336" i="1"/>
  <c r="AB340" i="1"/>
  <c r="AC340" i="1" s="1"/>
  <c r="AB344" i="1"/>
  <c r="AD352" i="1"/>
  <c r="AE352" i="1" s="1"/>
  <c r="AF352" i="1" s="1"/>
  <c r="AA355" i="1"/>
  <c r="AA358" i="1"/>
  <c r="AC360" i="1"/>
  <c r="AE360" i="1" s="1"/>
  <c r="AF360" i="1" s="1"/>
  <c r="AA376" i="1"/>
  <c r="AB376" i="1"/>
  <c r="AD382" i="1"/>
  <c r="AC382" i="1"/>
  <c r="AB387" i="1"/>
  <c r="AA387" i="1"/>
  <c r="AA400" i="1"/>
  <c r="AA403" i="1"/>
  <c r="AC415" i="1"/>
  <c r="AE415" i="1" s="1"/>
  <c r="AF415" i="1" s="1"/>
  <c r="AB419" i="1"/>
  <c r="AA419" i="1"/>
  <c r="AA422" i="1"/>
  <c r="AC424" i="1"/>
  <c r="AB431" i="1"/>
  <c r="AA431" i="1"/>
  <c r="AB455" i="1"/>
  <c r="AA455" i="1"/>
  <c r="AA464" i="1"/>
  <c r="AB464" i="1"/>
  <c r="AA269" i="1"/>
  <c r="AA287" i="1"/>
  <c r="AA301" i="1"/>
  <c r="AC350" i="1"/>
  <c r="AE350" i="1" s="1"/>
  <c r="AF350" i="1" s="1"/>
  <c r="AA384" i="1"/>
  <c r="AB384" i="1"/>
  <c r="AB390" i="1"/>
  <c r="AA390" i="1"/>
  <c r="AA407" i="1"/>
  <c r="AB418" i="1"/>
  <c r="AA418" i="1"/>
  <c r="AD463" i="1"/>
  <c r="AC463" i="1"/>
  <c r="AA414" i="1"/>
  <c r="AE424" i="1"/>
  <c r="AF424" i="1" s="1"/>
  <c r="AA425" i="1"/>
  <c r="AA433" i="1"/>
  <c r="AA441" i="1"/>
  <c r="AB472" i="1"/>
  <c r="AB13" i="3"/>
  <c r="AC13" i="3"/>
  <c r="AA14" i="3"/>
  <c r="AB14" i="3"/>
  <c r="T14" i="3"/>
  <c r="AE5" i="2"/>
  <c r="AD5" i="2"/>
  <c r="AE6" i="2"/>
  <c r="AD6" i="2"/>
  <c r="AE7" i="2"/>
  <c r="AD7" i="2"/>
  <c r="AD15" i="2"/>
  <c r="AE15" i="2"/>
  <c r="AE16" i="2"/>
  <c r="AD16" i="2"/>
  <c r="AE17" i="2"/>
  <c r="AD17" i="2"/>
  <c r="AE18" i="2"/>
  <c r="AD18" i="2"/>
  <c r="AE19" i="2"/>
  <c r="AD19" i="2"/>
  <c r="AD22" i="2"/>
  <c r="AE22" i="2"/>
  <c r="AE4" i="2"/>
  <c r="AD4" i="2"/>
  <c r="AF4" i="2" s="1"/>
  <c r="AG4" i="2" s="1"/>
  <c r="AB7" i="2"/>
  <c r="AD9" i="2"/>
  <c r="AB19" i="2"/>
  <c r="AD21" i="2"/>
  <c r="AB6" i="2"/>
  <c r="AD8" i="2"/>
  <c r="AF8" i="2" s="1"/>
  <c r="AG8" i="2" s="1"/>
  <c r="AB18" i="2"/>
  <c r="AD20" i="2"/>
  <c r="AF20" i="2" s="1"/>
  <c r="AG20" i="2" s="1"/>
  <c r="AB5" i="2"/>
  <c r="AB17" i="2"/>
  <c r="AB15" i="2"/>
  <c r="AA23" i="2"/>
  <c r="AC23" i="2" s="1"/>
  <c r="AA24" i="2"/>
  <c r="AC24" i="2" s="1"/>
  <c r="AA10" i="2"/>
  <c r="AC10" i="2" s="1"/>
  <c r="AB22" i="2"/>
  <c r="W16" i="3"/>
  <c r="V16" i="3"/>
  <c r="W26" i="3"/>
  <c r="V26" i="3"/>
  <c r="W12" i="3"/>
  <c r="V12" i="3"/>
  <c r="W28" i="3"/>
  <c r="V28" i="3"/>
  <c r="W22" i="3"/>
  <c r="V22" i="3"/>
  <c r="W18" i="3"/>
  <c r="V18" i="3"/>
  <c r="W24" i="3"/>
  <c r="V24" i="3"/>
  <c r="AB33" i="3"/>
  <c r="AA33" i="3"/>
  <c r="AC33" i="3"/>
  <c r="W14" i="3"/>
  <c r="V14" i="3"/>
  <c r="W30" i="3"/>
  <c r="V30" i="3"/>
  <c r="W10" i="3"/>
  <c r="V10" i="3"/>
  <c r="AD22" i="3"/>
  <c r="W32" i="3"/>
  <c r="V32" i="3"/>
  <c r="W38" i="3"/>
  <c r="V38" i="3"/>
  <c r="W42" i="3"/>
  <c r="V42" i="3"/>
  <c r="W43" i="3"/>
  <c r="V43" i="3"/>
  <c r="W7" i="3"/>
  <c r="V7" i="3"/>
  <c r="W20" i="3"/>
  <c r="V20" i="3"/>
  <c r="W34" i="3"/>
  <c r="V34" i="3"/>
  <c r="Z4" i="3"/>
  <c r="V6" i="3"/>
  <c r="X6" i="3" s="1"/>
  <c r="Y6" i="3" s="1"/>
  <c r="T7" i="3"/>
  <c r="AB7" i="3"/>
  <c r="AA11" i="3"/>
  <c r="AA15" i="3"/>
  <c r="AA19" i="3"/>
  <c r="AA23" i="3"/>
  <c r="AA27" i="3"/>
  <c r="AA31" i="3"/>
  <c r="V33" i="3"/>
  <c r="T34" i="3"/>
  <c r="AB34" i="3"/>
  <c r="AD34" i="3" s="1"/>
  <c r="V37" i="3"/>
  <c r="X37" i="3" s="1"/>
  <c r="Y37" i="3" s="1"/>
  <c r="T38" i="3"/>
  <c r="AB38" i="3"/>
  <c r="V41" i="3"/>
  <c r="AA42" i="3"/>
  <c r="S4" i="3"/>
  <c r="U4" i="3" s="1"/>
  <c r="AB11" i="3"/>
  <c r="AB15" i="3"/>
  <c r="AB19" i="3"/>
  <c r="AB23" i="3"/>
  <c r="AB27" i="3"/>
  <c r="AB31" i="3"/>
  <c r="AA35" i="3"/>
  <c r="AD35" i="3" s="1"/>
  <c r="AA39" i="3"/>
  <c r="AD39" i="3" s="1"/>
  <c r="AB42" i="3"/>
  <c r="AA43" i="3"/>
  <c r="AA5" i="3"/>
  <c r="T12" i="3"/>
  <c r="V15" i="3"/>
  <c r="X15" i="3" s="1"/>
  <c r="Y15" i="3" s="1"/>
  <c r="T16" i="3"/>
  <c r="V19" i="3"/>
  <c r="T20" i="3"/>
  <c r="T24" i="3"/>
  <c r="V27" i="3"/>
  <c r="X27" i="3" s="1"/>
  <c r="Y27" i="3" s="1"/>
  <c r="T28" i="3"/>
  <c r="V31" i="3"/>
  <c r="X31" i="3" s="1"/>
  <c r="Y31" i="3" s="1"/>
  <c r="T32" i="3"/>
  <c r="AA36" i="3"/>
  <c r="AA40" i="3"/>
  <c r="T43" i="3"/>
  <c r="AB43" i="3"/>
  <c r="AB36" i="3"/>
  <c r="AB40" i="3"/>
  <c r="AC5" i="1"/>
  <c r="AD5" i="1"/>
  <c r="AD6" i="1"/>
  <c r="AC6" i="1"/>
  <c r="AD20" i="1"/>
  <c r="AC20" i="1"/>
  <c r="AD22" i="1"/>
  <c r="AC22" i="1"/>
  <c r="AC13" i="1"/>
  <c r="AC16" i="1"/>
  <c r="AE16" i="1" s="1"/>
  <c r="AF16" i="1" s="1"/>
  <c r="AD19" i="1"/>
  <c r="AC19" i="1"/>
  <c r="AD27" i="1"/>
  <c r="AC27" i="1"/>
  <c r="AD34" i="1"/>
  <c r="AC34" i="1"/>
  <c r="AD60" i="1"/>
  <c r="AC60" i="1"/>
  <c r="AD61" i="1"/>
  <c r="AC61" i="1"/>
  <c r="AD84" i="1"/>
  <c r="AC84" i="1"/>
  <c r="AD85" i="1"/>
  <c r="AC85" i="1"/>
  <c r="AC7" i="1"/>
  <c r="AE7" i="1" s="1"/>
  <c r="AF7" i="1" s="1"/>
  <c r="AA10" i="1"/>
  <c r="AB28" i="1"/>
  <c r="AA28" i="1"/>
  <c r="AD44" i="1"/>
  <c r="AC44" i="1"/>
  <c r="AD45" i="1"/>
  <c r="AC45" i="1"/>
  <c r="AC49" i="1"/>
  <c r="AD49" i="1"/>
  <c r="AD50" i="1"/>
  <c r="AC50" i="1"/>
  <c r="AD38" i="1"/>
  <c r="AC38" i="1"/>
  <c r="AA22" i="1"/>
  <c r="AD29" i="1"/>
  <c r="AC73" i="1"/>
  <c r="AD73" i="1"/>
  <c r="AD74" i="1"/>
  <c r="AC74" i="1"/>
  <c r="AA6" i="1"/>
  <c r="AB9" i="1"/>
  <c r="AA9" i="1"/>
  <c r="AD18" i="1"/>
  <c r="AA20" i="1"/>
  <c r="AA5" i="1"/>
  <c r="AB14" i="1"/>
  <c r="AB17" i="1"/>
  <c r="AA17" i="1"/>
  <c r="AD26" i="1"/>
  <c r="AE26" i="1" s="1"/>
  <c r="AF26" i="1" s="1"/>
  <c r="AB25" i="1"/>
  <c r="AA25" i="1"/>
  <c r="AD35" i="1"/>
  <c r="AC35" i="1"/>
  <c r="AC39" i="1"/>
  <c r="AE39" i="1" s="1"/>
  <c r="AF39" i="1" s="1"/>
  <c r="AD52" i="1"/>
  <c r="AC52" i="1"/>
  <c r="AD53" i="1"/>
  <c r="AC53" i="1"/>
  <c r="AC57" i="1"/>
  <c r="AD57" i="1"/>
  <c r="AD58" i="1"/>
  <c r="AC58" i="1"/>
  <c r="AE58" i="1" s="1"/>
  <c r="AF58" i="1" s="1"/>
  <c r="AC65" i="1"/>
  <c r="AD65" i="1"/>
  <c r="AD66" i="1"/>
  <c r="AC66" i="1"/>
  <c r="AC81" i="1"/>
  <c r="AD81" i="1"/>
  <c r="AD82" i="1"/>
  <c r="AC82" i="1"/>
  <c r="AD11" i="1"/>
  <c r="AC11" i="1"/>
  <c r="AD10" i="1"/>
  <c r="AC23" i="1"/>
  <c r="AE23" i="1" s="1"/>
  <c r="AF23" i="1" s="1"/>
  <c r="AA29" i="1"/>
  <c r="AE13" i="1"/>
  <c r="AF13" i="1" s="1"/>
  <c r="AB33" i="1"/>
  <c r="AA33" i="1"/>
  <c r="AB36" i="1"/>
  <c r="AA36" i="1"/>
  <c r="AC89" i="1"/>
  <c r="AD89" i="1"/>
  <c r="AD90" i="1"/>
  <c r="AC90" i="1"/>
  <c r="AD30" i="1"/>
  <c r="AC30" i="1"/>
  <c r="AD37" i="1"/>
  <c r="AC37" i="1"/>
  <c r="AC41" i="1"/>
  <c r="AD41" i="1"/>
  <c r="AD42" i="1"/>
  <c r="AC42" i="1"/>
  <c r="AD68" i="1"/>
  <c r="AC68" i="1"/>
  <c r="AD69" i="1"/>
  <c r="AC69" i="1"/>
  <c r="AD76" i="1"/>
  <c r="AC76" i="1"/>
  <c r="AD77" i="1"/>
  <c r="AC77" i="1"/>
  <c r="AD91" i="1"/>
  <c r="AC91" i="1"/>
  <c r="AD96" i="1"/>
  <c r="AC96" i="1"/>
  <c r="AD136" i="1"/>
  <c r="AC136" i="1"/>
  <c r="AD137" i="1"/>
  <c r="AC137" i="1"/>
  <c r="AD152" i="1"/>
  <c r="AC152" i="1"/>
  <c r="AD156" i="1"/>
  <c r="AC156" i="1"/>
  <c r="AD171" i="1"/>
  <c r="AC171" i="1"/>
  <c r="AA45" i="1"/>
  <c r="AA53" i="1"/>
  <c r="AA61" i="1"/>
  <c r="AC63" i="1"/>
  <c r="AE63" i="1" s="1"/>
  <c r="AF63" i="1" s="1"/>
  <c r="AA69" i="1"/>
  <c r="AC71" i="1"/>
  <c r="AE71" i="1" s="1"/>
  <c r="AF71" i="1" s="1"/>
  <c r="AA77" i="1"/>
  <c r="AC79" i="1"/>
  <c r="AE79" i="1" s="1"/>
  <c r="AF79" i="1" s="1"/>
  <c r="AA85" i="1"/>
  <c r="AC87" i="1"/>
  <c r="AE87" i="1" s="1"/>
  <c r="AF87" i="1" s="1"/>
  <c r="AC98" i="1"/>
  <c r="AE98" i="1" s="1"/>
  <c r="AF98" i="1" s="1"/>
  <c r="AA44" i="1"/>
  <c r="AA52" i="1"/>
  <c r="AC54" i="1"/>
  <c r="AE54" i="1" s="1"/>
  <c r="AF54" i="1" s="1"/>
  <c r="AA60" i="1"/>
  <c r="AC62" i="1"/>
  <c r="AE62" i="1" s="1"/>
  <c r="AF62" i="1" s="1"/>
  <c r="AA68" i="1"/>
  <c r="AA76" i="1"/>
  <c r="AC78" i="1"/>
  <c r="AE78" i="1" s="1"/>
  <c r="AF78" i="1" s="1"/>
  <c r="AA84" i="1"/>
  <c r="AC86" i="1"/>
  <c r="AA91" i="1"/>
  <c r="AC92" i="1"/>
  <c r="AA95" i="1"/>
  <c r="AC100" i="1"/>
  <c r="AD119" i="1"/>
  <c r="AC119" i="1"/>
  <c r="AE119" i="1" s="1"/>
  <c r="AF119" i="1" s="1"/>
  <c r="AD179" i="1"/>
  <c r="AC179" i="1"/>
  <c r="AD95" i="1"/>
  <c r="AB104" i="1"/>
  <c r="AA105" i="1"/>
  <c r="AE105" i="1" s="1"/>
  <c r="AF105" i="1" s="1"/>
  <c r="AB113" i="1"/>
  <c r="AA113" i="1"/>
  <c r="AD118" i="1"/>
  <c r="AC118" i="1"/>
  <c r="AD121" i="1"/>
  <c r="AC121" i="1"/>
  <c r="AD126" i="1"/>
  <c r="AC126" i="1"/>
  <c r="AD127" i="1"/>
  <c r="AC127" i="1"/>
  <c r="AB94" i="1"/>
  <c r="AA94" i="1"/>
  <c r="AB102" i="1"/>
  <c r="AA102" i="1"/>
  <c r="AB112" i="1"/>
  <c r="AA112" i="1"/>
  <c r="AD120" i="1"/>
  <c r="AC120" i="1"/>
  <c r="AD129" i="1"/>
  <c r="AC129" i="1"/>
  <c r="AE129" i="1" s="1"/>
  <c r="AF129" i="1" s="1"/>
  <c r="AD142" i="1"/>
  <c r="AC142" i="1"/>
  <c r="AD143" i="1"/>
  <c r="AC143" i="1"/>
  <c r="AD161" i="1"/>
  <c r="AC161" i="1"/>
  <c r="AD162" i="1"/>
  <c r="AC162" i="1"/>
  <c r="AD168" i="1"/>
  <c r="AC168" i="1"/>
  <c r="AA41" i="1"/>
  <c r="AC43" i="1"/>
  <c r="AE43" i="1" s="1"/>
  <c r="AF43" i="1" s="1"/>
  <c r="AA49" i="1"/>
  <c r="AC51" i="1"/>
  <c r="AE51" i="1" s="1"/>
  <c r="AF51" i="1" s="1"/>
  <c r="AA57" i="1"/>
  <c r="AA65" i="1"/>
  <c r="AC67" i="1"/>
  <c r="AE67" i="1" s="1"/>
  <c r="AF67" i="1" s="1"/>
  <c r="AA73" i="1"/>
  <c r="AC75" i="1"/>
  <c r="AE75" i="1" s="1"/>
  <c r="AF75" i="1" s="1"/>
  <c r="AA81" i="1"/>
  <c r="AE81" i="1" s="1"/>
  <c r="AF81" i="1" s="1"/>
  <c r="AC83" i="1"/>
  <c r="AE83" i="1" s="1"/>
  <c r="AF83" i="1" s="1"/>
  <c r="AA89" i="1"/>
  <c r="AC97" i="1"/>
  <c r="AE97" i="1" s="1"/>
  <c r="AF97" i="1" s="1"/>
  <c r="AD128" i="1"/>
  <c r="AC128" i="1"/>
  <c r="AD150" i="1"/>
  <c r="AC150" i="1"/>
  <c r="AD106" i="1"/>
  <c r="AC106" i="1"/>
  <c r="AD144" i="1"/>
  <c r="AC144" i="1"/>
  <c r="AD145" i="1"/>
  <c r="AC145" i="1"/>
  <c r="AD151" i="1"/>
  <c r="AC151" i="1"/>
  <c r="AD103" i="1"/>
  <c r="AC103" i="1"/>
  <c r="AD110" i="1"/>
  <c r="AC110" i="1"/>
  <c r="AD134" i="1"/>
  <c r="AC134" i="1"/>
  <c r="AD135" i="1"/>
  <c r="AC135" i="1"/>
  <c r="AD170" i="1"/>
  <c r="AC170" i="1"/>
  <c r="AC115" i="1"/>
  <c r="AE115" i="1" s="1"/>
  <c r="AF115" i="1" s="1"/>
  <c r="AA121" i="1"/>
  <c r="AC123" i="1"/>
  <c r="AE123" i="1" s="1"/>
  <c r="AF123" i="1" s="1"/>
  <c r="AB174" i="1"/>
  <c r="AA174" i="1"/>
  <c r="AC190" i="1"/>
  <c r="AD190" i="1"/>
  <c r="AC198" i="1"/>
  <c r="AD198" i="1"/>
  <c r="AD199" i="1"/>
  <c r="AC199" i="1"/>
  <c r="AE204" i="1"/>
  <c r="AF204" i="1" s="1"/>
  <c r="AC114" i="1"/>
  <c r="AE114" i="1" s="1"/>
  <c r="AF114" i="1" s="1"/>
  <c r="AA120" i="1"/>
  <c r="AC122" i="1"/>
  <c r="AE122" i="1" s="1"/>
  <c r="AF122" i="1" s="1"/>
  <c r="AA128" i="1"/>
  <c r="AC130" i="1"/>
  <c r="AE130" i="1" s="1"/>
  <c r="AF130" i="1" s="1"/>
  <c r="AA136" i="1"/>
  <c r="AC138" i="1"/>
  <c r="AE138" i="1" s="1"/>
  <c r="AF138" i="1" s="1"/>
  <c r="AA144" i="1"/>
  <c r="AC146" i="1"/>
  <c r="AE146" i="1" s="1"/>
  <c r="AF146" i="1" s="1"/>
  <c r="AA152" i="1"/>
  <c r="AC154" i="1"/>
  <c r="AE154" i="1" s="1"/>
  <c r="AF154" i="1" s="1"/>
  <c r="AB158" i="1"/>
  <c r="AC169" i="1"/>
  <c r="AE169" i="1" s="1"/>
  <c r="AF169" i="1" s="1"/>
  <c r="AD191" i="1"/>
  <c r="AC191" i="1"/>
  <c r="AC222" i="1"/>
  <c r="AD222" i="1"/>
  <c r="AD223" i="1"/>
  <c r="AC223" i="1"/>
  <c r="AA135" i="1"/>
  <c r="AA168" i="1"/>
  <c r="AD176" i="1"/>
  <c r="AC176" i="1"/>
  <c r="AE176" i="1" s="1"/>
  <c r="AF176" i="1" s="1"/>
  <c r="AA179" i="1"/>
  <c r="AD209" i="1"/>
  <c r="AC209" i="1"/>
  <c r="AD210" i="1"/>
  <c r="AC210" i="1"/>
  <c r="AA110" i="1"/>
  <c r="AA118" i="1"/>
  <c r="AA126" i="1"/>
  <c r="AA134" i="1"/>
  <c r="AA142" i="1"/>
  <c r="AA150" i="1"/>
  <c r="AA156" i="1"/>
  <c r="AA161" i="1"/>
  <c r="AC165" i="1"/>
  <c r="AE165" i="1" s="1"/>
  <c r="AF165" i="1" s="1"/>
  <c r="AA170" i="1"/>
  <c r="AC188" i="1"/>
  <c r="AE188" i="1" s="1"/>
  <c r="AF188" i="1" s="1"/>
  <c r="AE220" i="1"/>
  <c r="AF220" i="1" s="1"/>
  <c r="AD224" i="1"/>
  <c r="AC224" i="1"/>
  <c r="AD246" i="1"/>
  <c r="AC246" i="1"/>
  <c r="AD247" i="1"/>
  <c r="AC247" i="1"/>
  <c r="AC248" i="1"/>
  <c r="AD248" i="1"/>
  <c r="AE180" i="1"/>
  <c r="AF180" i="1" s="1"/>
  <c r="AB185" i="1"/>
  <c r="AA185" i="1"/>
  <c r="AD186" i="1"/>
  <c r="AC186" i="1"/>
  <c r="AE186" i="1" s="1"/>
  <c r="AF186" i="1" s="1"/>
  <c r="AD201" i="1"/>
  <c r="AC201" i="1"/>
  <c r="AD202" i="1"/>
  <c r="AC202" i="1"/>
  <c r="AE202" i="1" s="1"/>
  <c r="AF202" i="1" s="1"/>
  <c r="AC214" i="1"/>
  <c r="AD214" i="1"/>
  <c r="AD215" i="1"/>
  <c r="AC215" i="1"/>
  <c r="AD225" i="1"/>
  <c r="AC225" i="1"/>
  <c r="AD226" i="1"/>
  <c r="AC226" i="1"/>
  <c r="AD240" i="1"/>
  <c r="AC240" i="1"/>
  <c r="AB177" i="1"/>
  <c r="AA177" i="1"/>
  <c r="AD183" i="1"/>
  <c r="AC183" i="1"/>
  <c r="AB193" i="1"/>
  <c r="AA193" i="1"/>
  <c r="AD194" i="1"/>
  <c r="AC194" i="1"/>
  <c r="AC206" i="1"/>
  <c r="AD206" i="1"/>
  <c r="AD207" i="1"/>
  <c r="AC207" i="1"/>
  <c r="AE207" i="1" s="1"/>
  <c r="AF207" i="1" s="1"/>
  <c r="AD216" i="1"/>
  <c r="AC216" i="1"/>
  <c r="AD230" i="1"/>
  <c r="AC230" i="1"/>
  <c r="AD231" i="1"/>
  <c r="AC231" i="1"/>
  <c r="AD237" i="1"/>
  <c r="AC237" i="1"/>
  <c r="AD255" i="1"/>
  <c r="AC255" i="1"/>
  <c r="AB166" i="1"/>
  <c r="AA166" i="1"/>
  <c r="AD178" i="1"/>
  <c r="AC178" i="1"/>
  <c r="AD217" i="1"/>
  <c r="AC217" i="1"/>
  <c r="AD218" i="1"/>
  <c r="AC218" i="1"/>
  <c r="AD238" i="1"/>
  <c r="AC238" i="1"/>
  <c r="AB252" i="1"/>
  <c r="AA252" i="1"/>
  <c r="AB262" i="1"/>
  <c r="AA262" i="1"/>
  <c r="AD263" i="1"/>
  <c r="AC263" i="1"/>
  <c r="AE266" i="1"/>
  <c r="AF266" i="1" s="1"/>
  <c r="AC299" i="1"/>
  <c r="AD299" i="1"/>
  <c r="AD300" i="1"/>
  <c r="AC300" i="1"/>
  <c r="AD310" i="1"/>
  <c r="AC310" i="1"/>
  <c r="AD332" i="1"/>
  <c r="AC332" i="1"/>
  <c r="AC242" i="1"/>
  <c r="AD245" i="1"/>
  <c r="AC245" i="1"/>
  <c r="AA247" i="1"/>
  <c r="AA255" i="1"/>
  <c r="AD259" i="1"/>
  <c r="AC275" i="1"/>
  <c r="AD275" i="1"/>
  <c r="AD276" i="1"/>
  <c r="AC276" i="1"/>
  <c r="AD286" i="1"/>
  <c r="AC286" i="1"/>
  <c r="AD287" i="1"/>
  <c r="AC287" i="1"/>
  <c r="AD301" i="1"/>
  <c r="AC301" i="1"/>
  <c r="AE305" i="1"/>
  <c r="AF305" i="1" s="1"/>
  <c r="AD333" i="1"/>
  <c r="AC333" i="1"/>
  <c r="AC195" i="1"/>
  <c r="AE195" i="1" s="1"/>
  <c r="AF195" i="1" s="1"/>
  <c r="AA201" i="1"/>
  <c r="AC203" i="1"/>
  <c r="AE203" i="1" s="1"/>
  <c r="AF203" i="1" s="1"/>
  <c r="AA209" i="1"/>
  <c r="AC211" i="1"/>
  <c r="AA217" i="1"/>
  <c r="AC219" i="1"/>
  <c r="AE219" i="1" s="1"/>
  <c r="AF219" i="1" s="1"/>
  <c r="AA225" i="1"/>
  <c r="AC227" i="1"/>
  <c r="AE227" i="1" s="1"/>
  <c r="AF227" i="1" s="1"/>
  <c r="AA231" i="1"/>
  <c r="AC232" i="1"/>
  <c r="AE232" i="1" s="1"/>
  <c r="AF232" i="1" s="1"/>
  <c r="AB235" i="1"/>
  <c r="AA235" i="1"/>
  <c r="AA238" i="1"/>
  <c r="AC241" i="1"/>
  <c r="AE241" i="1" s="1"/>
  <c r="AF241" i="1" s="1"/>
  <c r="AC257" i="1"/>
  <c r="AE257" i="1" s="1"/>
  <c r="AF257" i="1" s="1"/>
  <c r="AB260" i="1"/>
  <c r="AA260" i="1"/>
  <c r="AC267" i="1"/>
  <c r="AD267" i="1"/>
  <c r="AD277" i="1"/>
  <c r="AC277" i="1"/>
  <c r="AE311" i="1"/>
  <c r="AF311" i="1" s="1"/>
  <c r="AD316" i="1"/>
  <c r="AC316" i="1"/>
  <c r="AA216" i="1"/>
  <c r="AA224" i="1"/>
  <c r="AA240" i="1"/>
  <c r="AE240" i="1" s="1"/>
  <c r="AF240" i="1" s="1"/>
  <c r="AD253" i="1"/>
  <c r="AC253" i="1"/>
  <c r="AD264" i="1"/>
  <c r="AC264" i="1"/>
  <c r="AD268" i="1"/>
  <c r="AC268" i="1"/>
  <c r="AC291" i="1"/>
  <c r="AD291" i="1"/>
  <c r="AD292" i="1"/>
  <c r="AC292" i="1"/>
  <c r="AD302" i="1"/>
  <c r="AC302" i="1"/>
  <c r="AD303" i="1"/>
  <c r="AC303" i="1"/>
  <c r="AE303" i="1" s="1"/>
  <c r="AF303" i="1" s="1"/>
  <c r="AA253" i="1"/>
  <c r="AD278" i="1"/>
  <c r="AC278" i="1"/>
  <c r="AD279" i="1"/>
  <c r="AC279" i="1"/>
  <c r="AD293" i="1"/>
  <c r="AC293" i="1"/>
  <c r="AA182" i="1"/>
  <c r="AE182" i="1" s="1"/>
  <c r="AF182" i="1" s="1"/>
  <c r="AA190" i="1"/>
  <c r="AC192" i="1"/>
  <c r="AE192" i="1" s="1"/>
  <c r="AF192" i="1" s="1"/>
  <c r="AA198" i="1"/>
  <c r="AE198" i="1" s="1"/>
  <c r="AF198" i="1" s="1"/>
  <c r="AC200" i="1"/>
  <c r="AE200" i="1" s="1"/>
  <c r="AF200" i="1" s="1"/>
  <c r="AA206" i="1"/>
  <c r="AA214" i="1"/>
  <c r="AA222" i="1"/>
  <c r="AA230" i="1"/>
  <c r="AA237" i="1"/>
  <c r="AB243" i="1"/>
  <c r="AA243" i="1"/>
  <c r="AA246" i="1"/>
  <c r="AA248" i="1"/>
  <c r="AD251" i="1"/>
  <c r="AE258" i="1"/>
  <c r="AF258" i="1" s="1"/>
  <c r="AD261" i="1"/>
  <c r="AC261" i="1"/>
  <c r="AE261" i="1" s="1"/>
  <c r="AF261" i="1" s="1"/>
  <c r="AD269" i="1"/>
  <c r="AC269" i="1"/>
  <c r="AE293" i="1"/>
  <c r="AF293" i="1" s="1"/>
  <c r="AC307" i="1"/>
  <c r="AD307" i="1"/>
  <c r="AD308" i="1"/>
  <c r="AC308" i="1"/>
  <c r="AC318" i="1"/>
  <c r="AD318" i="1"/>
  <c r="AE328" i="1"/>
  <c r="AF328" i="1" s="1"/>
  <c r="AC283" i="1"/>
  <c r="AD283" i="1"/>
  <c r="AD284" i="1"/>
  <c r="AC284" i="1"/>
  <c r="AD294" i="1"/>
  <c r="AC294" i="1"/>
  <c r="AD295" i="1"/>
  <c r="AC295" i="1"/>
  <c r="AD309" i="1"/>
  <c r="AC309" i="1"/>
  <c r="AD325" i="1"/>
  <c r="AC325" i="1"/>
  <c r="AB270" i="1"/>
  <c r="AA270" i="1"/>
  <c r="AD271" i="1"/>
  <c r="AC271" i="1"/>
  <c r="AD285" i="1"/>
  <c r="AC285" i="1"/>
  <c r="AD315" i="1"/>
  <c r="AC315" i="1"/>
  <c r="AE317" i="1"/>
  <c r="AF317" i="1" s="1"/>
  <c r="AD343" i="1"/>
  <c r="AC343" i="1"/>
  <c r="AC369" i="1"/>
  <c r="AD369" i="1"/>
  <c r="AD381" i="1"/>
  <c r="AC381" i="1"/>
  <c r="AC385" i="1"/>
  <c r="AD385" i="1"/>
  <c r="AB341" i="1"/>
  <c r="AA341" i="1"/>
  <c r="AD357" i="1"/>
  <c r="AC357" i="1"/>
  <c r="AD370" i="1"/>
  <c r="AC370" i="1"/>
  <c r="AD371" i="1"/>
  <c r="AC371" i="1"/>
  <c r="AD386" i="1"/>
  <c r="AC386" i="1"/>
  <c r="AD387" i="1"/>
  <c r="AC387" i="1"/>
  <c r="AC272" i="1"/>
  <c r="AE272" i="1" s="1"/>
  <c r="AF272" i="1" s="1"/>
  <c r="AA278" i="1"/>
  <c r="AC280" i="1"/>
  <c r="AE280" i="1" s="1"/>
  <c r="AF280" i="1" s="1"/>
  <c r="AA286" i="1"/>
  <c r="AC288" i="1"/>
  <c r="AE288" i="1" s="1"/>
  <c r="AF288" i="1" s="1"/>
  <c r="AA294" i="1"/>
  <c r="AC296" i="1"/>
  <c r="AE296" i="1" s="1"/>
  <c r="AF296" i="1" s="1"/>
  <c r="AA302" i="1"/>
  <c r="AC304" i="1"/>
  <c r="AA310" i="1"/>
  <c r="AA314" i="1"/>
  <c r="AE314" i="1" s="1"/>
  <c r="AF314" i="1" s="1"/>
  <c r="AC320" i="1"/>
  <c r="AE320" i="1" s="1"/>
  <c r="AF320" i="1" s="1"/>
  <c r="AD323" i="1"/>
  <c r="AC323" i="1"/>
  <c r="AA325" i="1"/>
  <c r="AB330" i="1"/>
  <c r="AA330" i="1"/>
  <c r="AC361" i="1"/>
  <c r="AD361" i="1"/>
  <c r="AB338" i="1"/>
  <c r="AA338" i="1"/>
  <c r="AD349" i="1"/>
  <c r="AC349" i="1"/>
  <c r="AD362" i="1"/>
  <c r="AC362" i="1"/>
  <c r="AD363" i="1"/>
  <c r="AC363" i="1"/>
  <c r="AA268" i="1"/>
  <c r="AA276" i="1"/>
  <c r="AA284" i="1"/>
  <c r="AA292" i="1"/>
  <c r="AA300" i="1"/>
  <c r="AA308" i="1"/>
  <c r="AB313" i="1"/>
  <c r="AA313" i="1"/>
  <c r="AA316" i="1"/>
  <c r="AC319" i="1"/>
  <c r="AE319" i="1" s="1"/>
  <c r="AF319" i="1" s="1"/>
  <c r="AA322" i="1"/>
  <c r="AC327" i="1"/>
  <c r="AE327" i="1" s="1"/>
  <c r="AF327" i="1" s="1"/>
  <c r="AD339" i="1"/>
  <c r="AC339" i="1"/>
  <c r="AC353" i="1"/>
  <c r="AD353" i="1"/>
  <c r="AD373" i="1"/>
  <c r="AC373" i="1"/>
  <c r="AC377" i="1"/>
  <c r="AD377" i="1"/>
  <c r="AA251" i="1"/>
  <c r="AA259" i="1"/>
  <c r="AA267" i="1"/>
  <c r="AA275" i="1"/>
  <c r="AA283" i="1"/>
  <c r="AA291" i="1"/>
  <c r="AA299" i="1"/>
  <c r="AA307" i="1"/>
  <c r="AA318" i="1"/>
  <c r="AD322" i="1"/>
  <c r="AA333" i="1"/>
  <c r="AA339" i="1"/>
  <c r="AD354" i="1"/>
  <c r="AC354" i="1"/>
  <c r="AD355" i="1"/>
  <c r="AC355" i="1"/>
  <c r="AD378" i="1"/>
  <c r="AC378" i="1"/>
  <c r="AB321" i="1"/>
  <c r="AA321" i="1"/>
  <c r="AD331" i="1"/>
  <c r="AC331" i="1"/>
  <c r="AC345" i="1"/>
  <c r="AD345" i="1"/>
  <c r="AD346" i="1"/>
  <c r="AC346" i="1"/>
  <c r="AD347" i="1"/>
  <c r="AC347" i="1"/>
  <c r="AE347" i="1" s="1"/>
  <c r="AF347" i="1" s="1"/>
  <c r="AD365" i="1"/>
  <c r="AC365" i="1"/>
  <c r="AB397" i="1"/>
  <c r="AA397" i="1"/>
  <c r="AD421" i="1"/>
  <c r="AC421" i="1"/>
  <c r="AD422" i="1"/>
  <c r="AC422" i="1"/>
  <c r="AD443" i="1"/>
  <c r="AC443" i="1"/>
  <c r="AD444" i="1"/>
  <c r="AC444" i="1"/>
  <c r="AD449" i="1"/>
  <c r="AC449" i="1"/>
  <c r="AD467" i="1"/>
  <c r="AC467" i="1"/>
  <c r="AD468" i="1"/>
  <c r="AC468" i="1"/>
  <c r="AD469" i="1"/>
  <c r="AC469" i="1"/>
  <c r="AA349" i="1"/>
  <c r="AC351" i="1"/>
  <c r="AE351" i="1" s="1"/>
  <c r="AF351" i="1" s="1"/>
  <c r="AA357" i="1"/>
  <c r="AC359" i="1"/>
  <c r="AE359" i="1" s="1"/>
  <c r="AF359" i="1" s="1"/>
  <c r="AA365" i="1"/>
  <c r="AC367" i="1"/>
  <c r="AE367" i="1" s="1"/>
  <c r="AF367" i="1" s="1"/>
  <c r="AA373" i="1"/>
  <c r="AA381" i="1"/>
  <c r="AC383" i="1"/>
  <c r="AE383" i="1" s="1"/>
  <c r="AF383" i="1" s="1"/>
  <c r="AC389" i="1"/>
  <c r="AE389" i="1" s="1"/>
  <c r="AF389" i="1" s="1"/>
  <c r="AD412" i="1"/>
  <c r="AC412" i="1"/>
  <c r="AD413" i="1"/>
  <c r="AC413" i="1"/>
  <c r="AE423" i="1"/>
  <c r="AF423" i="1" s="1"/>
  <c r="AD445" i="1"/>
  <c r="AC445" i="1"/>
  <c r="AC450" i="1"/>
  <c r="AD450" i="1"/>
  <c r="AD414" i="1"/>
  <c r="AC414" i="1"/>
  <c r="AD427" i="1"/>
  <c r="AC427" i="1"/>
  <c r="AD428" i="1"/>
  <c r="AC428" i="1"/>
  <c r="AD433" i="1"/>
  <c r="AC433" i="1"/>
  <c r="AD451" i="1"/>
  <c r="AC451" i="1"/>
  <c r="AD452" i="1"/>
  <c r="AC452" i="1"/>
  <c r="AD457" i="1"/>
  <c r="AC457" i="1"/>
  <c r="AC458" i="1"/>
  <c r="AD458" i="1"/>
  <c r="AD398" i="1"/>
  <c r="AC398" i="1"/>
  <c r="AC400" i="1"/>
  <c r="AA401" i="1"/>
  <c r="AB401" i="1"/>
  <c r="AD429" i="1"/>
  <c r="AC429" i="1"/>
  <c r="AD453" i="1"/>
  <c r="AC453" i="1"/>
  <c r="AD459" i="1"/>
  <c r="AC459" i="1"/>
  <c r="AD460" i="1"/>
  <c r="AC460" i="1"/>
  <c r="AD461" i="1"/>
  <c r="AC461" i="1"/>
  <c r="AE471" i="1"/>
  <c r="AF471" i="1" s="1"/>
  <c r="AA346" i="1"/>
  <c r="AC348" i="1"/>
  <c r="AE348" i="1" s="1"/>
  <c r="AF348" i="1" s="1"/>
  <c r="AA354" i="1"/>
  <c r="AC356" i="1"/>
  <c r="AE356" i="1" s="1"/>
  <c r="AF356" i="1" s="1"/>
  <c r="AA362" i="1"/>
  <c r="AA370" i="1"/>
  <c r="AC372" i="1"/>
  <c r="AE372" i="1" s="1"/>
  <c r="AF372" i="1" s="1"/>
  <c r="AA378" i="1"/>
  <c r="AC380" i="1"/>
  <c r="AE380" i="1" s="1"/>
  <c r="AF380" i="1" s="1"/>
  <c r="AA386" i="1"/>
  <c r="AC388" i="1"/>
  <c r="AE388" i="1" s="1"/>
  <c r="AF388" i="1" s="1"/>
  <c r="AA398" i="1"/>
  <c r="AD416" i="1"/>
  <c r="AC416" i="1"/>
  <c r="AA329" i="1"/>
  <c r="AE329" i="1" s="1"/>
  <c r="AF329" i="1" s="1"/>
  <c r="AA337" i="1"/>
  <c r="AE337" i="1" s="1"/>
  <c r="AF337" i="1" s="1"/>
  <c r="AA345" i="1"/>
  <c r="AA353" i="1"/>
  <c r="AA361" i="1"/>
  <c r="AA369" i="1"/>
  <c r="AA377" i="1"/>
  <c r="AA385" i="1"/>
  <c r="AB393" i="1"/>
  <c r="AB396" i="1"/>
  <c r="AA396" i="1"/>
  <c r="AD404" i="1"/>
  <c r="AC404" i="1"/>
  <c r="AD410" i="1"/>
  <c r="AC410" i="1"/>
  <c r="AD417" i="1"/>
  <c r="AC417" i="1"/>
  <c r="AD418" i="1"/>
  <c r="AC418" i="1"/>
  <c r="AD473" i="1"/>
  <c r="AC473" i="1"/>
  <c r="AC474" i="1"/>
  <c r="AD474" i="1"/>
  <c r="AB405" i="1"/>
  <c r="AA405" i="1"/>
  <c r="AD425" i="1"/>
  <c r="AC425" i="1"/>
  <c r="AD435" i="1"/>
  <c r="AC435" i="1"/>
  <c r="AD436" i="1"/>
  <c r="AC436" i="1"/>
  <c r="AD441" i="1"/>
  <c r="AC441" i="1"/>
  <c r="AD475" i="1"/>
  <c r="AC475" i="1"/>
  <c r="AD399" i="1"/>
  <c r="AC399" i="1"/>
  <c r="AD406" i="1"/>
  <c r="AC406" i="1"/>
  <c r="AD420" i="1"/>
  <c r="AC420" i="1"/>
  <c r="AD437" i="1"/>
  <c r="AC437" i="1"/>
  <c r="AC442" i="1"/>
  <c r="AD442" i="1"/>
  <c r="AD465" i="1"/>
  <c r="AC465" i="1"/>
  <c r="AC466" i="1"/>
  <c r="AD466" i="1"/>
  <c r="AD476" i="1"/>
  <c r="AC476" i="1"/>
  <c r="AD477" i="1"/>
  <c r="AC477" i="1"/>
  <c r="AD403" i="1"/>
  <c r="AB409" i="1"/>
  <c r="AA461" i="1"/>
  <c r="AA469" i="1"/>
  <c r="AA477" i="1"/>
  <c r="AC407" i="1"/>
  <c r="AE407" i="1" s="1"/>
  <c r="AF407" i="1" s="1"/>
  <c r="AA413" i="1"/>
  <c r="AA428" i="1"/>
  <c r="AC430" i="1"/>
  <c r="AE430" i="1" s="1"/>
  <c r="AF430" i="1" s="1"/>
  <c r="AA436" i="1"/>
  <c r="AA444" i="1"/>
  <c r="AA452" i="1"/>
  <c r="AC454" i="1"/>
  <c r="AE454" i="1" s="1"/>
  <c r="AF454" i="1" s="1"/>
  <c r="AA460" i="1"/>
  <c r="AC462" i="1"/>
  <c r="AE462" i="1" s="1"/>
  <c r="AF462" i="1" s="1"/>
  <c r="AA468" i="1"/>
  <c r="AC470" i="1"/>
  <c r="AE470" i="1" s="1"/>
  <c r="AF470" i="1" s="1"/>
  <c r="AA476" i="1"/>
  <c r="AA404" i="1"/>
  <c r="AA412" i="1"/>
  <c r="AA417" i="1"/>
  <c r="AA421" i="1"/>
  <c r="AA427" i="1"/>
  <c r="AA435" i="1"/>
  <c r="AA443" i="1"/>
  <c r="AA451" i="1"/>
  <c r="AA459" i="1"/>
  <c r="AA467" i="1"/>
  <c r="AA475" i="1"/>
  <c r="AA442" i="1"/>
  <c r="AA450" i="1"/>
  <c r="AA458" i="1"/>
  <c r="AE458" i="1" s="1"/>
  <c r="AF458" i="1" s="1"/>
  <c r="AA466" i="1"/>
  <c r="AA474" i="1"/>
  <c r="AA457" i="1"/>
  <c r="AA465" i="1"/>
  <c r="AA473" i="1"/>
  <c r="E14" i="6"/>
  <c r="E15" i="6"/>
  <c r="E13" i="6"/>
  <c r="E11" i="6"/>
  <c r="E14" i="7"/>
  <c r="W39" i="3" l="1"/>
  <c r="X39" i="3" s="1"/>
  <c r="Y39" i="3" s="1"/>
  <c r="V36" i="3"/>
  <c r="X36" i="3" s="1"/>
  <c r="Y36" i="3" s="1"/>
  <c r="X18" i="3"/>
  <c r="Y18" i="3" s="1"/>
  <c r="V13" i="3"/>
  <c r="X13" i="3" s="1"/>
  <c r="Y13" i="3" s="1"/>
  <c r="AD10" i="3"/>
  <c r="X12" i="3"/>
  <c r="Y12" i="3" s="1"/>
  <c r="AD9" i="3"/>
  <c r="AD5" i="3"/>
  <c r="AD38" i="3"/>
  <c r="AE214" i="1"/>
  <c r="AF214" i="1" s="1"/>
  <c r="AE82" i="1"/>
  <c r="AF82" i="1" s="1"/>
  <c r="AD340" i="1"/>
  <c r="AE271" i="1"/>
  <c r="AF271" i="1" s="1"/>
  <c r="AE374" i="1"/>
  <c r="AF374" i="1" s="1"/>
  <c r="AC132" i="1"/>
  <c r="AE132" i="1" s="1"/>
  <c r="AF132" i="1" s="1"/>
  <c r="AC239" i="1"/>
  <c r="AE239" i="1" s="1"/>
  <c r="AF239" i="1" s="1"/>
  <c r="AE323" i="1"/>
  <c r="AF323" i="1" s="1"/>
  <c r="AC59" i="1"/>
  <c r="AE59" i="1" s="1"/>
  <c r="AF59" i="1" s="1"/>
  <c r="AC440" i="1"/>
  <c r="AE440" i="1" s="1"/>
  <c r="AF440" i="1" s="1"/>
  <c r="AC139" i="1"/>
  <c r="AE139" i="1" s="1"/>
  <c r="AF139" i="1" s="1"/>
  <c r="AE175" i="1"/>
  <c r="AF175" i="1" s="1"/>
  <c r="AE400" i="1"/>
  <c r="AF400" i="1" s="1"/>
  <c r="AC379" i="1"/>
  <c r="AE379" i="1" s="1"/>
  <c r="AF379" i="1" s="1"/>
  <c r="AD434" i="1"/>
  <c r="AE434" i="1" s="1"/>
  <c r="AF434" i="1" s="1"/>
  <c r="AE100" i="1"/>
  <c r="AF100" i="1" s="1"/>
  <c r="AC46" i="1"/>
  <c r="AE46" i="1" s="1"/>
  <c r="AF46" i="1" s="1"/>
  <c r="AE19" i="1"/>
  <c r="AF19" i="1" s="1"/>
  <c r="AE312" i="1"/>
  <c r="AF312" i="1" s="1"/>
  <c r="AE429" i="1"/>
  <c r="AF429" i="1" s="1"/>
  <c r="AE234" i="1"/>
  <c r="AF234" i="1" s="1"/>
  <c r="AC364" i="1"/>
  <c r="AE364" i="1" s="1"/>
  <c r="AF364" i="1" s="1"/>
  <c r="AC334" i="1"/>
  <c r="AE334" i="1" s="1"/>
  <c r="AF334" i="1" s="1"/>
  <c r="AD335" i="1"/>
  <c r="AE335" i="1" s="1"/>
  <c r="AF335" i="1" s="1"/>
  <c r="AE403" i="1"/>
  <c r="AF403" i="1" s="1"/>
  <c r="AC184" i="1"/>
  <c r="AE184" i="1" s="1"/>
  <c r="AF184" i="1" s="1"/>
  <c r="AC375" i="1"/>
  <c r="AE375" i="1" s="1"/>
  <c r="AF375" i="1" s="1"/>
  <c r="AE310" i="1"/>
  <c r="AF310" i="1" s="1"/>
  <c r="AC187" i="1"/>
  <c r="AE92" i="1"/>
  <c r="AF92" i="1" s="1"/>
  <c r="AC153" i="1"/>
  <c r="AC228" i="1"/>
  <c r="AE228" i="1" s="1"/>
  <c r="AF228" i="1" s="1"/>
  <c r="AE361" i="1"/>
  <c r="AF361" i="1" s="1"/>
  <c r="AD411" i="1"/>
  <c r="AE411" i="1" s="1"/>
  <c r="AF411" i="1" s="1"/>
  <c r="AE304" i="1"/>
  <c r="AF304" i="1" s="1"/>
  <c r="AE242" i="1"/>
  <c r="AF242" i="1" s="1"/>
  <c r="AC254" i="1"/>
  <c r="AE254" i="1" s="1"/>
  <c r="AF254" i="1" s="1"/>
  <c r="AE194" i="1"/>
  <c r="AF194" i="1" s="1"/>
  <c r="AE215" i="1"/>
  <c r="AF215" i="1" s="1"/>
  <c r="AE142" i="1"/>
  <c r="AF142" i="1" s="1"/>
  <c r="AC99" i="1"/>
  <c r="AE99" i="1" s="1"/>
  <c r="AF99" i="1" s="1"/>
  <c r="AE211" i="1"/>
  <c r="AF211" i="1" s="1"/>
  <c r="AC208" i="1"/>
  <c r="AE208" i="1" s="1"/>
  <c r="AF208" i="1" s="1"/>
  <c r="AE143" i="1"/>
  <c r="AF143" i="1" s="1"/>
  <c r="AE275" i="1"/>
  <c r="AF275" i="1" s="1"/>
  <c r="AE443" i="1"/>
  <c r="AF443" i="1" s="1"/>
  <c r="AC438" i="1"/>
  <c r="AE438" i="1" s="1"/>
  <c r="AF438" i="1" s="1"/>
  <c r="AE287" i="1"/>
  <c r="AF287" i="1" s="1"/>
  <c r="AE86" i="1"/>
  <c r="AF86" i="1" s="1"/>
  <c r="AC111" i="1"/>
  <c r="AE171" i="1"/>
  <c r="AF171" i="1" s="1"/>
  <c r="AC12" i="1"/>
  <c r="AC70" i="1"/>
  <c r="AE70" i="1" s="1"/>
  <c r="AF70" i="1" s="1"/>
  <c r="AC446" i="1"/>
  <c r="AE446" i="1" s="1"/>
  <c r="AF446" i="1" s="1"/>
  <c r="AE237" i="1"/>
  <c r="AF237" i="1" s="1"/>
  <c r="AE18" i="1"/>
  <c r="AF18" i="1" s="1"/>
  <c r="AD25" i="3"/>
  <c r="AE25" i="3" s="1"/>
  <c r="AD7" i="3"/>
  <c r="V11" i="3"/>
  <c r="X11" i="3" s="1"/>
  <c r="Y11" i="3" s="1"/>
  <c r="AD29" i="3"/>
  <c r="AD20" i="3"/>
  <c r="AE20" i="3" s="1"/>
  <c r="AE413" i="1"/>
  <c r="AF413" i="1" s="1"/>
  <c r="AE382" i="1"/>
  <c r="AF382" i="1" s="1"/>
  <c r="AE385" i="1"/>
  <c r="AF385" i="1" s="1"/>
  <c r="AE453" i="1"/>
  <c r="AF453" i="1" s="1"/>
  <c r="AE267" i="1"/>
  <c r="AF267" i="1" s="1"/>
  <c r="AE187" i="1"/>
  <c r="AF187" i="1" s="1"/>
  <c r="AE111" i="1"/>
  <c r="AF111" i="1" s="1"/>
  <c r="AD265" i="1"/>
  <c r="AC265" i="1"/>
  <c r="AE236" i="1"/>
  <c r="AF236" i="1" s="1"/>
  <c r="AE425" i="1"/>
  <c r="AF425" i="1" s="1"/>
  <c r="AE418" i="1"/>
  <c r="AF418" i="1" s="1"/>
  <c r="AE309" i="1"/>
  <c r="AF309" i="1" s="1"/>
  <c r="AE222" i="1"/>
  <c r="AF222" i="1" s="1"/>
  <c r="AE277" i="1"/>
  <c r="AF277" i="1" s="1"/>
  <c r="AE150" i="1"/>
  <c r="AF150" i="1" s="1"/>
  <c r="AE49" i="1"/>
  <c r="AF49" i="1" s="1"/>
  <c r="AD456" i="1"/>
  <c r="AC456" i="1"/>
  <c r="AE456" i="1" s="1"/>
  <c r="AF456" i="1" s="1"/>
  <c r="AE466" i="1"/>
  <c r="AF466" i="1" s="1"/>
  <c r="AE461" i="1"/>
  <c r="AF461" i="1" s="1"/>
  <c r="AE66" i="1"/>
  <c r="AF66" i="1" s="1"/>
  <c r="AE12" i="1"/>
  <c r="AF12" i="1" s="1"/>
  <c r="X26" i="3"/>
  <c r="Y26" i="3" s="1"/>
  <c r="AE26" i="3" s="1"/>
  <c r="AD23" i="3"/>
  <c r="AE410" i="1"/>
  <c r="AF410" i="1" s="1"/>
  <c r="AE416" i="1"/>
  <c r="AF416" i="1" s="1"/>
  <c r="AE357" i="1"/>
  <c r="AF357" i="1" s="1"/>
  <c r="AE144" i="1"/>
  <c r="AF144" i="1" s="1"/>
  <c r="AE366" i="1"/>
  <c r="AF366" i="1" s="1"/>
  <c r="AE124" i="1"/>
  <c r="AF124" i="1" s="1"/>
  <c r="AE233" i="1"/>
  <c r="AF233" i="1" s="1"/>
  <c r="AD26" i="3"/>
  <c r="AD37" i="3"/>
  <c r="AE37" i="3" s="1"/>
  <c r="AE118" i="1"/>
  <c r="AF118" i="1" s="1"/>
  <c r="X30" i="3"/>
  <c r="Y30" i="3" s="1"/>
  <c r="AE358" i="1"/>
  <c r="AF358" i="1" s="1"/>
  <c r="X17" i="3"/>
  <c r="Y17" i="3" s="1"/>
  <c r="AE17" i="3" s="1"/>
  <c r="AE333" i="1"/>
  <c r="AF333" i="1" s="1"/>
  <c r="AE286" i="1"/>
  <c r="AF286" i="1" s="1"/>
  <c r="X20" i="3"/>
  <c r="Y20" i="3" s="1"/>
  <c r="AD21" i="3"/>
  <c r="AE386" i="1"/>
  <c r="AF386" i="1" s="1"/>
  <c r="AE354" i="1"/>
  <c r="AF354" i="1" s="1"/>
  <c r="AE373" i="1"/>
  <c r="AF373" i="1" s="1"/>
  <c r="AE295" i="1"/>
  <c r="AF295" i="1" s="1"/>
  <c r="AE76" i="1"/>
  <c r="AF76" i="1" s="1"/>
  <c r="AE44" i="1"/>
  <c r="AF44" i="1" s="1"/>
  <c r="AE85" i="1"/>
  <c r="AF85" i="1" s="1"/>
  <c r="AE45" i="1"/>
  <c r="AF45" i="1" s="1"/>
  <c r="AE20" i="1"/>
  <c r="AF20" i="1" s="1"/>
  <c r="AE474" i="1"/>
  <c r="AF474" i="1" s="1"/>
  <c r="AE476" i="1"/>
  <c r="AF476" i="1" s="1"/>
  <c r="AE300" i="1"/>
  <c r="AF300" i="1" s="1"/>
  <c r="AE278" i="1"/>
  <c r="AF278" i="1" s="1"/>
  <c r="AE223" i="1"/>
  <c r="AF223" i="1" s="1"/>
  <c r="AE121" i="1"/>
  <c r="AF121" i="1" s="1"/>
  <c r="AE406" i="1"/>
  <c r="AF406" i="1" s="1"/>
  <c r="AE449" i="1"/>
  <c r="AF449" i="1" s="1"/>
  <c r="AE238" i="1"/>
  <c r="AF238" i="1" s="1"/>
  <c r="AE217" i="1"/>
  <c r="AF217" i="1" s="1"/>
  <c r="AE210" i="1"/>
  <c r="AF210" i="1" s="1"/>
  <c r="AE90" i="1"/>
  <c r="AF90" i="1" s="1"/>
  <c r="AE463" i="1"/>
  <c r="AF463" i="1" s="1"/>
  <c r="AD432" i="1"/>
  <c r="AC432" i="1"/>
  <c r="AD326" i="1"/>
  <c r="AC326" i="1"/>
  <c r="AC8" i="1"/>
  <c r="AD8" i="1"/>
  <c r="AE420" i="1"/>
  <c r="AF420" i="1" s="1"/>
  <c r="AE399" i="1"/>
  <c r="AF399" i="1" s="1"/>
  <c r="AE441" i="1"/>
  <c r="AF441" i="1" s="1"/>
  <c r="AE414" i="1"/>
  <c r="AF414" i="1" s="1"/>
  <c r="AE355" i="1"/>
  <c r="AF355" i="1" s="1"/>
  <c r="AE363" i="1"/>
  <c r="AF363" i="1" s="1"/>
  <c r="AE269" i="1"/>
  <c r="AF269" i="1" s="1"/>
  <c r="AE279" i="1"/>
  <c r="AF279" i="1" s="1"/>
  <c r="AE264" i="1"/>
  <c r="AF264" i="1" s="1"/>
  <c r="AE218" i="1"/>
  <c r="AF218" i="1" s="1"/>
  <c r="AE151" i="1"/>
  <c r="AF151" i="1" s="1"/>
  <c r="AE127" i="1"/>
  <c r="AF127" i="1" s="1"/>
  <c r="AE153" i="1"/>
  <c r="AF153" i="1" s="1"/>
  <c r="AE30" i="1"/>
  <c r="AF30" i="1" s="1"/>
  <c r="AE11" i="1"/>
  <c r="AF11" i="1" s="1"/>
  <c r="AE27" i="1"/>
  <c r="AF27" i="1" s="1"/>
  <c r="AE173" i="1"/>
  <c r="AF173" i="1" s="1"/>
  <c r="AD282" i="1"/>
  <c r="AC282" i="1"/>
  <c r="AE437" i="1"/>
  <c r="AF437" i="1" s="1"/>
  <c r="AE50" i="1"/>
  <c r="AF50" i="1" s="1"/>
  <c r="AC426" i="1"/>
  <c r="AD426" i="1"/>
  <c r="AE422" i="1"/>
  <c r="AF422" i="1" s="1"/>
  <c r="AE340" i="1"/>
  <c r="AF340" i="1" s="1"/>
  <c r="AE116" i="1"/>
  <c r="AF116" i="1" s="1"/>
  <c r="AD30" i="3"/>
  <c r="AE30" i="3" s="1"/>
  <c r="X10" i="3"/>
  <c r="Y10" i="3" s="1"/>
  <c r="AE10" i="3" s="1"/>
  <c r="W8" i="3"/>
  <c r="X8" i="3" s="1"/>
  <c r="Y8" i="3" s="1"/>
  <c r="AE8" i="3" s="1"/>
  <c r="X33" i="3"/>
  <c r="Y33" i="3" s="1"/>
  <c r="V5" i="3"/>
  <c r="W5" i="3"/>
  <c r="X28" i="3"/>
  <c r="Y28" i="3" s="1"/>
  <c r="AE28" i="3" s="1"/>
  <c r="X19" i="3"/>
  <c r="Y19" i="3" s="1"/>
  <c r="AD16" i="3"/>
  <c r="X21" i="3"/>
  <c r="Y21" i="3" s="1"/>
  <c r="X41" i="3"/>
  <c r="Y41" i="3" s="1"/>
  <c r="AE41" i="3" s="1"/>
  <c r="X14" i="3"/>
  <c r="Y14" i="3" s="1"/>
  <c r="AD12" i="3"/>
  <c r="AE12" i="3" s="1"/>
  <c r="AD6" i="3"/>
  <c r="AE6" i="3" s="1"/>
  <c r="W9" i="3"/>
  <c r="X9" i="3" s="1"/>
  <c r="Y9" i="3" s="1"/>
  <c r="AE9" i="3" s="1"/>
  <c r="AF21" i="2"/>
  <c r="AG21" i="2" s="1"/>
  <c r="AF22" i="2"/>
  <c r="AG22" i="2" s="1"/>
  <c r="AF18" i="2"/>
  <c r="AG18" i="2" s="1"/>
  <c r="AF9" i="2"/>
  <c r="AG9" i="2" s="1"/>
  <c r="AE13" i="2"/>
  <c r="AD13" i="2"/>
  <c r="AE14" i="2"/>
  <c r="AD14" i="2"/>
  <c r="AE12" i="2"/>
  <c r="AD12" i="2"/>
  <c r="AF6" i="2"/>
  <c r="AG6" i="2" s="1"/>
  <c r="AB23" i="2"/>
  <c r="AE11" i="2"/>
  <c r="AD11" i="2"/>
  <c r="V40" i="3"/>
  <c r="W40" i="3"/>
  <c r="AE39" i="3"/>
  <c r="AD42" i="3"/>
  <c r="X22" i="3"/>
  <c r="Y22" i="3" s="1"/>
  <c r="AE22" i="3" s="1"/>
  <c r="T4" i="3"/>
  <c r="AD13" i="3"/>
  <c r="AE13" i="3" s="1"/>
  <c r="AD32" i="3"/>
  <c r="W29" i="3"/>
  <c r="V29" i="3"/>
  <c r="X43" i="3"/>
  <c r="Y43" i="3" s="1"/>
  <c r="V23" i="3"/>
  <c r="X23" i="3" s="1"/>
  <c r="Y23" i="3" s="1"/>
  <c r="AE23" i="3" s="1"/>
  <c r="X35" i="3"/>
  <c r="Y35" i="3" s="1"/>
  <c r="AE35" i="3" s="1"/>
  <c r="AE199" i="1"/>
  <c r="AF199" i="1" s="1"/>
  <c r="AE106" i="1"/>
  <c r="AF106" i="1" s="1"/>
  <c r="AE37" i="1"/>
  <c r="AF37" i="1" s="1"/>
  <c r="AD472" i="1"/>
  <c r="AC472" i="1"/>
  <c r="AD390" i="1"/>
  <c r="AC390" i="1"/>
  <c r="AD439" i="1"/>
  <c r="AC439" i="1"/>
  <c r="AC164" i="1"/>
  <c r="AD164" i="1"/>
  <c r="AC64" i="1"/>
  <c r="AD64" i="1"/>
  <c r="AC157" i="1"/>
  <c r="AD157" i="1"/>
  <c r="AE108" i="1"/>
  <c r="AF108" i="1" s="1"/>
  <c r="AC80" i="1"/>
  <c r="AD80" i="1"/>
  <c r="AE80" i="1" s="1"/>
  <c r="AF80" i="1" s="1"/>
  <c r="AC56" i="1"/>
  <c r="AD56" i="1"/>
  <c r="AD93" i="1"/>
  <c r="AC93" i="1"/>
  <c r="AC101" i="1"/>
  <c r="AD101" i="1"/>
  <c r="AD212" i="1"/>
  <c r="AC212" i="1"/>
  <c r="AE226" i="1"/>
  <c r="AF226" i="1" s="1"/>
  <c r="AC384" i="1"/>
  <c r="AD384" i="1"/>
  <c r="AC464" i="1"/>
  <c r="AD464" i="1"/>
  <c r="AD455" i="1"/>
  <c r="AC455" i="1"/>
  <c r="AD431" i="1"/>
  <c r="AC431" i="1"/>
  <c r="AD419" i="1"/>
  <c r="AC419" i="1"/>
  <c r="AC376" i="1"/>
  <c r="AD376" i="1"/>
  <c r="AC368" i="1"/>
  <c r="AE368" i="1" s="1"/>
  <c r="AF368" i="1" s="1"/>
  <c r="AD368" i="1"/>
  <c r="AE336" i="1"/>
  <c r="AF336" i="1" s="1"/>
  <c r="AC125" i="1"/>
  <c r="AD125" i="1"/>
  <c r="AC24" i="1"/>
  <c r="AD24" i="1"/>
  <c r="AC189" i="1"/>
  <c r="AD189" i="1"/>
  <c r="AD48" i="1"/>
  <c r="AE48" i="1" s="1"/>
  <c r="AF48" i="1" s="1"/>
  <c r="AC48" i="1"/>
  <c r="AE427" i="1"/>
  <c r="AF427" i="1" s="1"/>
  <c r="AE404" i="1"/>
  <c r="AF404" i="1" s="1"/>
  <c r="AE477" i="1"/>
  <c r="AF477" i="1" s="1"/>
  <c r="AE377" i="1"/>
  <c r="AF377" i="1" s="1"/>
  <c r="AE365" i="1"/>
  <c r="AF365" i="1" s="1"/>
  <c r="AE259" i="1"/>
  <c r="AF259" i="1" s="1"/>
  <c r="AE308" i="1"/>
  <c r="AF308" i="1" s="1"/>
  <c r="AE246" i="1"/>
  <c r="AF246" i="1" s="1"/>
  <c r="AE230" i="1"/>
  <c r="AF230" i="1" s="1"/>
  <c r="AE206" i="1"/>
  <c r="AF206" i="1" s="1"/>
  <c r="AE190" i="1"/>
  <c r="AF190" i="1" s="1"/>
  <c r="AE301" i="1"/>
  <c r="AF301" i="1" s="1"/>
  <c r="AE247" i="1"/>
  <c r="AF247" i="1" s="1"/>
  <c r="AE178" i="1"/>
  <c r="AF178" i="1" s="1"/>
  <c r="AE134" i="1"/>
  <c r="AF134" i="1" s="1"/>
  <c r="AE168" i="1"/>
  <c r="AF168" i="1" s="1"/>
  <c r="AE136" i="1"/>
  <c r="AF136" i="1" s="1"/>
  <c r="AE89" i="1"/>
  <c r="AF89" i="1" s="1"/>
  <c r="AE73" i="1"/>
  <c r="AF73" i="1" s="1"/>
  <c r="AE57" i="1"/>
  <c r="AF57" i="1" s="1"/>
  <c r="AE162" i="1"/>
  <c r="AF162" i="1" s="1"/>
  <c r="AE84" i="1"/>
  <c r="AF84" i="1" s="1"/>
  <c r="AE52" i="1"/>
  <c r="AF52" i="1" s="1"/>
  <c r="AE77" i="1"/>
  <c r="AF77" i="1" s="1"/>
  <c r="AE61" i="1"/>
  <c r="AF61" i="1" s="1"/>
  <c r="AE384" i="1"/>
  <c r="AF384" i="1" s="1"/>
  <c r="AC402" i="1"/>
  <c r="AD402" i="1"/>
  <c r="AC448" i="1"/>
  <c r="AD448" i="1"/>
  <c r="AE290" i="1"/>
  <c r="AF290" i="1" s="1"/>
  <c r="AD107" i="1"/>
  <c r="AC107" i="1"/>
  <c r="AC141" i="1"/>
  <c r="AD141" i="1"/>
  <c r="AD289" i="1"/>
  <c r="AC289" i="1"/>
  <c r="AD274" i="1"/>
  <c r="AC274" i="1"/>
  <c r="AC163" i="1"/>
  <c r="AD163" i="1"/>
  <c r="AC244" i="1"/>
  <c r="AD244" i="1"/>
  <c r="AC221" i="1"/>
  <c r="AD221" i="1"/>
  <c r="AE436" i="1"/>
  <c r="AF436" i="1" s="1"/>
  <c r="AE457" i="1"/>
  <c r="AF457" i="1" s="1"/>
  <c r="AE442" i="1"/>
  <c r="AF442" i="1" s="1"/>
  <c r="AE451" i="1"/>
  <c r="AF451" i="1" s="1"/>
  <c r="AE444" i="1"/>
  <c r="AF444" i="1" s="1"/>
  <c r="AE469" i="1"/>
  <c r="AF469" i="1" s="1"/>
  <c r="AE369" i="1"/>
  <c r="AF369" i="1" s="1"/>
  <c r="AE346" i="1"/>
  <c r="AF346" i="1" s="1"/>
  <c r="AE445" i="1"/>
  <c r="AF445" i="1" s="1"/>
  <c r="AE331" i="1"/>
  <c r="AF331" i="1" s="1"/>
  <c r="AE318" i="1"/>
  <c r="AF318" i="1" s="1"/>
  <c r="AE283" i="1"/>
  <c r="AF283" i="1" s="1"/>
  <c r="AE251" i="1"/>
  <c r="AF251" i="1" s="1"/>
  <c r="AE302" i="1"/>
  <c r="AF302" i="1" s="1"/>
  <c r="AE387" i="1"/>
  <c r="AF387" i="1" s="1"/>
  <c r="AE371" i="1"/>
  <c r="AF371" i="1" s="1"/>
  <c r="AE343" i="1"/>
  <c r="AF343" i="1" s="1"/>
  <c r="AE285" i="1"/>
  <c r="AF285" i="1" s="1"/>
  <c r="AE209" i="1"/>
  <c r="AF209" i="1" s="1"/>
  <c r="AE245" i="1"/>
  <c r="AF245" i="1" s="1"/>
  <c r="AE263" i="1"/>
  <c r="AF263" i="1" s="1"/>
  <c r="AE156" i="1"/>
  <c r="AF156" i="1" s="1"/>
  <c r="AE126" i="1"/>
  <c r="AF126" i="1" s="1"/>
  <c r="AE179" i="1"/>
  <c r="AF179" i="1" s="1"/>
  <c r="AE135" i="1"/>
  <c r="AF135" i="1" s="1"/>
  <c r="AE103" i="1"/>
  <c r="AF103" i="1" s="1"/>
  <c r="AE145" i="1"/>
  <c r="AF145" i="1" s="1"/>
  <c r="AE53" i="1"/>
  <c r="AF53" i="1" s="1"/>
  <c r="AE137" i="1"/>
  <c r="AF137" i="1" s="1"/>
  <c r="AE35" i="1"/>
  <c r="AF35" i="1" s="1"/>
  <c r="AE5" i="1"/>
  <c r="AF5" i="1" s="1"/>
  <c r="AE38" i="1"/>
  <c r="AF38" i="1" s="1"/>
  <c r="AC344" i="1"/>
  <c r="AD344" i="1"/>
  <c r="AE448" i="1"/>
  <c r="AF448" i="1" s="1"/>
  <c r="AD394" i="1"/>
  <c r="AC394" i="1"/>
  <c r="AD131" i="1"/>
  <c r="AC131" i="1"/>
  <c r="AD147" i="1"/>
  <c r="AC147" i="1"/>
  <c r="AE306" i="1"/>
  <c r="AF306" i="1" s="1"/>
  <c r="AE249" i="1"/>
  <c r="AF249" i="1" s="1"/>
  <c r="AC133" i="1"/>
  <c r="AD133" i="1"/>
  <c r="AC117" i="1"/>
  <c r="AD117" i="1"/>
  <c r="AD40" i="1"/>
  <c r="AC40" i="1"/>
  <c r="AC181" i="1"/>
  <c r="AD181" i="1"/>
  <c r="AD155" i="1"/>
  <c r="AC155" i="1"/>
  <c r="AD196" i="1"/>
  <c r="AC196" i="1"/>
  <c r="AC140" i="1"/>
  <c r="AD140" i="1"/>
  <c r="AD14" i="3"/>
  <c r="AE10" i="2"/>
  <c r="AD10" i="2"/>
  <c r="AD24" i="2"/>
  <c r="AE24" i="2"/>
  <c r="AF19" i="2"/>
  <c r="AG19" i="2" s="1"/>
  <c r="AF17" i="2"/>
  <c r="AG17" i="2" s="1"/>
  <c r="AD23" i="2"/>
  <c r="AE23" i="2"/>
  <c r="AB10" i="2"/>
  <c r="AF15" i="2"/>
  <c r="AG15" i="2" s="1"/>
  <c r="AF5" i="2"/>
  <c r="AG5" i="2" s="1"/>
  <c r="AF7" i="2"/>
  <c r="AG7" i="2" s="1"/>
  <c r="AF16" i="2"/>
  <c r="AG16" i="2" s="1"/>
  <c r="AB24" i="2"/>
  <c r="AD31" i="3"/>
  <c r="AE31" i="3" s="1"/>
  <c r="AD27" i="3"/>
  <c r="AE27" i="3" s="1"/>
  <c r="AC4" i="3"/>
  <c r="AB4" i="3"/>
  <c r="X38" i="3"/>
  <c r="Y38" i="3" s="1"/>
  <c r="AD19" i="3"/>
  <c r="AD43" i="3"/>
  <c r="AD15" i="3"/>
  <c r="AE15" i="3" s="1"/>
  <c r="AD40" i="3"/>
  <c r="AD11" i="3"/>
  <c r="AD36" i="3"/>
  <c r="AE36" i="3" s="1"/>
  <c r="AA4" i="3"/>
  <c r="X34" i="3"/>
  <c r="Y34" i="3" s="1"/>
  <c r="AE34" i="3" s="1"/>
  <c r="X24" i="3"/>
  <c r="Y24" i="3" s="1"/>
  <c r="AE24" i="3" s="1"/>
  <c r="X32" i="3"/>
  <c r="Y32" i="3" s="1"/>
  <c r="X16" i="3"/>
  <c r="Y16" i="3" s="1"/>
  <c r="W4" i="3"/>
  <c r="V4" i="3"/>
  <c r="X7" i="3"/>
  <c r="Y7" i="3" s="1"/>
  <c r="AE18" i="3"/>
  <c r="X42" i="3"/>
  <c r="Y42" i="3" s="1"/>
  <c r="AE42" i="3" s="1"/>
  <c r="AD33" i="3"/>
  <c r="AE33" i="3" s="1"/>
  <c r="AD401" i="1"/>
  <c r="AC401" i="1"/>
  <c r="AE401" i="1" s="1"/>
  <c r="AF401" i="1" s="1"/>
  <c r="AD270" i="1"/>
  <c r="AC270" i="1"/>
  <c r="AE183" i="1"/>
  <c r="AF183" i="1" s="1"/>
  <c r="AE96" i="1"/>
  <c r="AF96" i="1" s="1"/>
  <c r="AD14" i="1"/>
  <c r="AC14" i="1"/>
  <c r="AD313" i="1"/>
  <c r="AC313" i="1"/>
  <c r="AD338" i="1"/>
  <c r="AC338" i="1"/>
  <c r="AD102" i="1"/>
  <c r="AC102" i="1"/>
  <c r="AD104" i="1"/>
  <c r="AC104" i="1"/>
  <c r="AD36" i="1"/>
  <c r="AC36" i="1"/>
  <c r="AD193" i="1"/>
  <c r="AC193" i="1"/>
  <c r="AD25" i="1"/>
  <c r="AC25" i="1"/>
  <c r="AD28" i="1"/>
  <c r="AC28" i="1"/>
  <c r="AE468" i="1"/>
  <c r="AF468" i="1" s="1"/>
  <c r="AE378" i="1"/>
  <c r="AF378" i="1" s="1"/>
  <c r="AE307" i="1"/>
  <c r="AF307" i="1" s="1"/>
  <c r="AC330" i="1"/>
  <c r="AD330" i="1"/>
  <c r="AD235" i="1"/>
  <c r="AC235" i="1"/>
  <c r="AD262" i="1"/>
  <c r="AC262" i="1"/>
  <c r="AD177" i="1"/>
  <c r="AC177" i="1"/>
  <c r="AD94" i="1"/>
  <c r="AC94" i="1"/>
  <c r="AC33" i="1"/>
  <c r="AD33" i="1"/>
  <c r="AE10" i="1"/>
  <c r="AF10" i="1" s="1"/>
  <c r="AE435" i="1"/>
  <c r="AF435" i="1" s="1"/>
  <c r="AD409" i="1"/>
  <c r="AC409" i="1"/>
  <c r="AE460" i="1"/>
  <c r="AF460" i="1" s="1"/>
  <c r="AC397" i="1"/>
  <c r="AD397" i="1"/>
  <c r="AE248" i="1"/>
  <c r="AF248" i="1" s="1"/>
  <c r="AE170" i="1"/>
  <c r="AF170" i="1" s="1"/>
  <c r="AD158" i="1"/>
  <c r="AC158" i="1"/>
  <c r="AE128" i="1"/>
  <c r="AF128" i="1" s="1"/>
  <c r="AE41" i="1"/>
  <c r="AF41" i="1" s="1"/>
  <c r="AE95" i="1"/>
  <c r="AF95" i="1" s="1"/>
  <c r="AE68" i="1"/>
  <c r="AF68" i="1" s="1"/>
  <c r="AE421" i="1"/>
  <c r="AF421" i="1" s="1"/>
  <c r="AE428" i="1"/>
  <c r="AF428" i="1" s="1"/>
  <c r="AE292" i="1"/>
  <c r="AF292" i="1" s="1"/>
  <c r="AE325" i="1"/>
  <c r="AF325" i="1" s="1"/>
  <c r="AE473" i="1"/>
  <c r="AF473" i="1" s="1"/>
  <c r="AE475" i="1"/>
  <c r="AF475" i="1" s="1"/>
  <c r="AE417" i="1"/>
  <c r="AF417" i="1" s="1"/>
  <c r="AE345" i="1"/>
  <c r="AF345" i="1" s="1"/>
  <c r="AE381" i="1"/>
  <c r="AF381" i="1" s="1"/>
  <c r="AE349" i="1"/>
  <c r="AF349" i="1" s="1"/>
  <c r="AE291" i="1"/>
  <c r="AF291" i="1" s="1"/>
  <c r="AE322" i="1"/>
  <c r="AF322" i="1" s="1"/>
  <c r="AE284" i="1"/>
  <c r="AF284" i="1" s="1"/>
  <c r="AE294" i="1"/>
  <c r="AF294" i="1" s="1"/>
  <c r="AE231" i="1"/>
  <c r="AF231" i="1" s="1"/>
  <c r="AE201" i="1"/>
  <c r="AF201" i="1" s="1"/>
  <c r="AE110" i="1"/>
  <c r="AF110" i="1" s="1"/>
  <c r="AE29" i="1"/>
  <c r="AF29" i="1" s="1"/>
  <c r="AC9" i="1"/>
  <c r="AD9" i="1"/>
  <c r="AE22" i="1"/>
  <c r="AF22" i="1" s="1"/>
  <c r="AE450" i="1"/>
  <c r="AF450" i="1" s="1"/>
  <c r="AE353" i="1"/>
  <c r="AF353" i="1" s="1"/>
  <c r="AE370" i="1"/>
  <c r="AF370" i="1" s="1"/>
  <c r="AE299" i="1"/>
  <c r="AF299" i="1" s="1"/>
  <c r="AE253" i="1"/>
  <c r="AF253" i="1" s="1"/>
  <c r="AE465" i="1"/>
  <c r="AF465" i="1" s="1"/>
  <c r="AE467" i="1"/>
  <c r="AF467" i="1" s="1"/>
  <c r="AE412" i="1"/>
  <c r="AF412" i="1" s="1"/>
  <c r="AE452" i="1"/>
  <c r="AF452" i="1" s="1"/>
  <c r="AD396" i="1"/>
  <c r="AC396" i="1"/>
  <c r="AE398" i="1"/>
  <c r="AF398" i="1" s="1"/>
  <c r="AE362" i="1"/>
  <c r="AF362" i="1" s="1"/>
  <c r="AC321" i="1"/>
  <c r="AD321" i="1"/>
  <c r="AE276" i="1"/>
  <c r="AF276" i="1" s="1"/>
  <c r="AD341" i="1"/>
  <c r="AC341" i="1"/>
  <c r="AE315" i="1"/>
  <c r="AF315" i="1" s="1"/>
  <c r="AE224" i="1"/>
  <c r="AF224" i="1" s="1"/>
  <c r="AD260" i="1"/>
  <c r="AC260" i="1"/>
  <c r="AE161" i="1"/>
  <c r="AF161" i="1" s="1"/>
  <c r="AE152" i="1"/>
  <c r="AF152" i="1" s="1"/>
  <c r="AE120" i="1"/>
  <c r="AF120" i="1" s="1"/>
  <c r="AD174" i="1"/>
  <c r="AC174" i="1"/>
  <c r="AE65" i="1"/>
  <c r="AF65" i="1" s="1"/>
  <c r="AE91" i="1"/>
  <c r="AF91" i="1" s="1"/>
  <c r="AE60" i="1"/>
  <c r="AF60" i="1" s="1"/>
  <c r="AE6" i="1"/>
  <c r="AF6" i="1" s="1"/>
  <c r="AE459" i="1"/>
  <c r="AF459" i="1" s="1"/>
  <c r="AD405" i="1"/>
  <c r="AC405" i="1"/>
  <c r="AD393" i="1"/>
  <c r="AC393" i="1"/>
  <c r="AE433" i="1"/>
  <c r="AF433" i="1" s="1"/>
  <c r="AE339" i="1"/>
  <c r="AF339" i="1" s="1"/>
  <c r="AE316" i="1"/>
  <c r="AF316" i="1" s="1"/>
  <c r="AE268" i="1"/>
  <c r="AF268" i="1" s="1"/>
  <c r="AD243" i="1"/>
  <c r="AC243" i="1"/>
  <c r="AE216" i="1"/>
  <c r="AF216" i="1" s="1"/>
  <c r="AE225" i="1"/>
  <c r="AF225" i="1" s="1"/>
  <c r="AE255" i="1"/>
  <c r="AF255" i="1" s="1"/>
  <c r="AD252" i="1"/>
  <c r="AC252" i="1"/>
  <c r="AD166" i="1"/>
  <c r="AC166" i="1"/>
  <c r="AD185" i="1"/>
  <c r="AC185" i="1"/>
  <c r="AE191" i="1"/>
  <c r="AF191" i="1" s="1"/>
  <c r="AD112" i="1"/>
  <c r="AC112" i="1"/>
  <c r="AE112" i="1" s="1"/>
  <c r="AF112" i="1" s="1"/>
  <c r="AD113" i="1"/>
  <c r="AC113" i="1"/>
  <c r="AE69" i="1"/>
  <c r="AF69" i="1" s="1"/>
  <c r="AE42" i="1"/>
  <c r="AF42" i="1" s="1"/>
  <c r="AD17" i="1"/>
  <c r="AC17" i="1"/>
  <c r="AE74" i="1"/>
  <c r="AF74" i="1" s="1"/>
  <c r="AE34" i="1"/>
  <c r="AF34" i="1" s="1"/>
  <c r="E24" i="6"/>
  <c r="F19" i="6"/>
  <c r="G19" i="6" s="1"/>
  <c r="AE38" i="3" l="1"/>
  <c r="AE7" i="3"/>
  <c r="AE16" i="3"/>
  <c r="AE189" i="1"/>
  <c r="AF189" i="1" s="1"/>
  <c r="AE155" i="1"/>
  <c r="AF155" i="1" s="1"/>
  <c r="AE439" i="1"/>
  <c r="AF439" i="1" s="1"/>
  <c r="AE21" i="3"/>
  <c r="AE11" i="3"/>
  <c r="AE64" i="1"/>
  <c r="AF64" i="1" s="1"/>
  <c r="AE397" i="1"/>
  <c r="AF397" i="1" s="1"/>
  <c r="AE102" i="1"/>
  <c r="AF102" i="1" s="1"/>
  <c r="AE282" i="1"/>
  <c r="AF282" i="1" s="1"/>
  <c r="AE432" i="1"/>
  <c r="AF432" i="1" s="1"/>
  <c r="AE163" i="1"/>
  <c r="AF163" i="1" s="1"/>
  <c r="AE185" i="1"/>
  <c r="AF185" i="1" s="1"/>
  <c r="AE252" i="1"/>
  <c r="AF252" i="1" s="1"/>
  <c r="AE409" i="1"/>
  <c r="AF409" i="1" s="1"/>
  <c r="AE33" i="1"/>
  <c r="AF33" i="1" s="1"/>
  <c r="AE177" i="1"/>
  <c r="AF177" i="1" s="1"/>
  <c r="AE235" i="1"/>
  <c r="AF235" i="1" s="1"/>
  <c r="AE196" i="1"/>
  <c r="AF196" i="1" s="1"/>
  <c r="AE131" i="1"/>
  <c r="AF131" i="1" s="1"/>
  <c r="AE265" i="1"/>
  <c r="AF265" i="1" s="1"/>
  <c r="AE338" i="1"/>
  <c r="AF338" i="1" s="1"/>
  <c r="AE376" i="1"/>
  <c r="AF376" i="1" s="1"/>
  <c r="AE464" i="1"/>
  <c r="AF464" i="1" s="1"/>
  <c r="AE101" i="1"/>
  <c r="AF101" i="1" s="1"/>
  <c r="AE157" i="1"/>
  <c r="AF157" i="1" s="1"/>
  <c r="AE390" i="1"/>
  <c r="AF390" i="1" s="1"/>
  <c r="AE393" i="1"/>
  <c r="AF393" i="1" s="1"/>
  <c r="AE28" i="1"/>
  <c r="AF28" i="1" s="1"/>
  <c r="AE104" i="1"/>
  <c r="AF104" i="1" s="1"/>
  <c r="AE14" i="1"/>
  <c r="AF14" i="1" s="1"/>
  <c r="AE344" i="1"/>
  <c r="AF344" i="1" s="1"/>
  <c r="AE125" i="1"/>
  <c r="AF125" i="1" s="1"/>
  <c r="AE431" i="1"/>
  <c r="AF431" i="1" s="1"/>
  <c r="AE56" i="1"/>
  <c r="AF56" i="1" s="1"/>
  <c r="AE164" i="1"/>
  <c r="AF164" i="1" s="1"/>
  <c r="AE321" i="1"/>
  <c r="AF321" i="1" s="1"/>
  <c r="AE243" i="1"/>
  <c r="AF243" i="1" s="1"/>
  <c r="AE25" i="1"/>
  <c r="AF25" i="1" s="1"/>
  <c r="AE396" i="1"/>
  <c r="AF396" i="1" s="1"/>
  <c r="AE193" i="1"/>
  <c r="AF193" i="1" s="1"/>
  <c r="AE270" i="1"/>
  <c r="AF270" i="1" s="1"/>
  <c r="AE244" i="1"/>
  <c r="AF244" i="1" s="1"/>
  <c r="AE141" i="1"/>
  <c r="AF141" i="1" s="1"/>
  <c r="AE402" i="1"/>
  <c r="AF402" i="1" s="1"/>
  <c r="AE24" i="1"/>
  <c r="AF24" i="1" s="1"/>
  <c r="AE426" i="1"/>
  <c r="AF426" i="1" s="1"/>
  <c r="AE8" i="1"/>
  <c r="AF8" i="1" s="1"/>
  <c r="AE260" i="1"/>
  <c r="AF260" i="1" s="1"/>
  <c r="AE94" i="1"/>
  <c r="AF94" i="1" s="1"/>
  <c r="AE262" i="1"/>
  <c r="AF262" i="1" s="1"/>
  <c r="AE313" i="1"/>
  <c r="AF313" i="1" s="1"/>
  <c r="AE181" i="1"/>
  <c r="AF181" i="1" s="1"/>
  <c r="AE117" i="1"/>
  <c r="AF117" i="1" s="1"/>
  <c r="AE221" i="1"/>
  <c r="AF221" i="1" s="1"/>
  <c r="AE326" i="1"/>
  <c r="AF326" i="1" s="1"/>
  <c r="AE40" i="1"/>
  <c r="AF40" i="1" s="1"/>
  <c r="AE14" i="3"/>
  <c r="AE19" i="3"/>
  <c r="X5" i="3"/>
  <c r="Y5" i="3" s="1"/>
  <c r="AE5" i="3" s="1"/>
  <c r="AF23" i="2"/>
  <c r="AG23" i="2" s="1"/>
  <c r="AF11" i="2"/>
  <c r="AG11" i="2" s="1"/>
  <c r="AF12" i="2"/>
  <c r="AG12" i="2" s="1"/>
  <c r="AF13" i="2"/>
  <c r="AG13" i="2" s="1"/>
  <c r="AF24" i="2"/>
  <c r="AG24" i="2" s="1"/>
  <c r="AF10" i="2"/>
  <c r="AG10" i="2" s="1"/>
  <c r="AF14" i="2"/>
  <c r="AG14" i="2" s="1"/>
  <c r="X4" i="3"/>
  <c r="Y4" i="3" s="1"/>
  <c r="X40" i="3"/>
  <c r="Y40" i="3" s="1"/>
  <c r="AE40" i="3" s="1"/>
  <c r="AE32" i="3"/>
  <c r="AE43" i="3"/>
  <c r="X29" i="3"/>
  <c r="Y29" i="3" s="1"/>
  <c r="AE29" i="3" s="1"/>
  <c r="AE274" i="1"/>
  <c r="AF274" i="1" s="1"/>
  <c r="AE9" i="1"/>
  <c r="AF9" i="1" s="1"/>
  <c r="AE330" i="1"/>
  <c r="AF330" i="1" s="1"/>
  <c r="AE140" i="1"/>
  <c r="AF140" i="1" s="1"/>
  <c r="AE341" i="1"/>
  <c r="AF341" i="1" s="1"/>
  <c r="AE133" i="1"/>
  <c r="AF133" i="1" s="1"/>
  <c r="AE147" i="1"/>
  <c r="AF147" i="1" s="1"/>
  <c r="AE394" i="1"/>
  <c r="AF394" i="1" s="1"/>
  <c r="AE289" i="1"/>
  <c r="AF289" i="1" s="1"/>
  <c r="AE107" i="1"/>
  <c r="AF107" i="1" s="1"/>
  <c r="AE212" i="1"/>
  <c r="AF212" i="1" s="1"/>
  <c r="AE93" i="1"/>
  <c r="AF93" i="1" s="1"/>
  <c r="AE17" i="1"/>
  <c r="AF17" i="1" s="1"/>
  <c r="AE113" i="1"/>
  <c r="AF113" i="1" s="1"/>
  <c r="AE166" i="1"/>
  <c r="AF166" i="1" s="1"/>
  <c r="AE405" i="1"/>
  <c r="AF405" i="1" s="1"/>
  <c r="AE174" i="1"/>
  <c r="AF174" i="1" s="1"/>
  <c r="AE158" i="1"/>
  <c r="AF158" i="1" s="1"/>
  <c r="AE36" i="1"/>
  <c r="AF36" i="1" s="1"/>
  <c r="AE419" i="1"/>
  <c r="AF419" i="1" s="1"/>
  <c r="AE455" i="1"/>
  <c r="AF455" i="1" s="1"/>
  <c r="AE472" i="1"/>
  <c r="AF472" i="1" s="1"/>
  <c r="AD4" i="3"/>
  <c r="E15" i="7"/>
  <c r="E16" i="7"/>
  <c r="E17" i="7"/>
  <c r="E18" i="7"/>
  <c r="E19" i="7"/>
  <c r="AE4" i="3" l="1"/>
  <c r="D38" i="6"/>
  <c r="F38" i="6" s="1"/>
  <c r="G38" i="6" s="1"/>
  <c r="E39" i="7"/>
  <c r="F39" i="7" s="1"/>
  <c r="F14" i="7"/>
  <c r="F15" i="7"/>
  <c r="F16" i="7"/>
  <c r="B59" i="6"/>
  <c r="B60" i="6" s="1"/>
  <c r="B61" i="6" s="1"/>
  <c r="B62" i="6" s="1"/>
  <c r="B63" i="6" s="1"/>
  <c r="B64" i="6" s="1"/>
  <c r="E3" i="7"/>
  <c r="F3" i="7" s="1"/>
  <c r="D13" i="6"/>
  <c r="F13" i="6" s="1"/>
  <c r="G13" i="6" s="1"/>
  <c r="D31" i="6"/>
  <c r="F31" i="6" s="1"/>
  <c r="G31" i="6" s="1"/>
  <c r="C3" i="4"/>
  <c r="H5" i="4"/>
  <c r="C6" i="4"/>
  <c r="C4" i="4"/>
  <c r="C5" i="4"/>
  <c r="C7" i="4"/>
  <c r="C8" i="4"/>
  <c r="C9" i="4"/>
  <c r="C10" i="4"/>
  <c r="C11" i="4"/>
  <c r="C12" i="4"/>
  <c r="C13" i="4"/>
  <c r="C31" i="6"/>
  <c r="P4" i="5"/>
  <c r="M5" i="5"/>
  <c r="M6" i="5"/>
  <c r="M7" i="5"/>
  <c r="M8" i="5"/>
  <c r="M9" i="5"/>
  <c r="M10" i="5"/>
  <c r="M4" i="5"/>
  <c r="M3" i="5"/>
  <c r="C6" i="5"/>
  <c r="C7" i="5"/>
  <c r="C8" i="5"/>
  <c r="C9" i="5"/>
  <c r="C10" i="5"/>
  <c r="C3" i="5"/>
  <c r="C20" i="4"/>
  <c r="C21" i="4"/>
  <c r="C22" i="4"/>
  <c r="C23" i="4"/>
  <c r="C19" i="4"/>
  <c r="C14" i="4"/>
  <c r="E40" i="7"/>
  <c r="F40" i="7" s="1"/>
  <c r="E41" i="7"/>
  <c r="F41" i="7" s="1"/>
  <c r="E42" i="7"/>
  <c r="F42" i="7" s="1"/>
  <c r="E43" i="7"/>
  <c r="F43" i="7" s="1"/>
  <c r="D11" i="6"/>
  <c r="F11" i="6" s="1"/>
  <c r="G11" i="6" s="1"/>
  <c r="N5" i="5"/>
  <c r="N6" i="5"/>
  <c r="N7" i="5"/>
  <c r="N8" i="5"/>
  <c r="N9" i="5"/>
  <c r="N10" i="5"/>
  <c r="P6" i="5"/>
  <c r="P7" i="5"/>
  <c r="P8" i="5"/>
  <c r="P9" i="5"/>
  <c r="P10" i="5"/>
  <c r="S6" i="5"/>
  <c r="S7" i="5"/>
  <c r="S8" i="5"/>
  <c r="S9" i="5"/>
  <c r="S10" i="5"/>
  <c r="N4" i="5"/>
  <c r="S3" i="5"/>
  <c r="P3" i="5"/>
  <c r="N3" i="5"/>
  <c r="J6" i="5"/>
  <c r="J7" i="5"/>
  <c r="J8" i="5"/>
  <c r="J9" i="5"/>
  <c r="J10" i="5"/>
  <c r="H6" i="5"/>
  <c r="H7" i="5"/>
  <c r="H8" i="5"/>
  <c r="H9" i="5"/>
  <c r="H10" i="5"/>
  <c r="E6" i="5"/>
  <c r="G6" i="5" s="1"/>
  <c r="E7" i="5"/>
  <c r="G7" i="5" s="1"/>
  <c r="E8" i="5"/>
  <c r="G8" i="5" s="1"/>
  <c r="E9" i="5"/>
  <c r="G9" i="5" s="1"/>
  <c r="E10" i="5"/>
  <c r="G10" i="5" s="1"/>
  <c r="D6" i="5"/>
  <c r="D7" i="5"/>
  <c r="D8" i="5"/>
  <c r="D9" i="5"/>
  <c r="D10" i="5"/>
  <c r="D20" i="4"/>
  <c r="E20" i="4"/>
  <c r="G20" i="4" s="1"/>
  <c r="H20" i="4"/>
  <c r="J20" i="4"/>
  <c r="L20" i="4"/>
  <c r="D21" i="4"/>
  <c r="E21" i="4"/>
  <c r="G21" i="4" s="1"/>
  <c r="H21" i="4"/>
  <c r="J21" i="4"/>
  <c r="L21" i="4"/>
  <c r="D22" i="4"/>
  <c r="E22" i="4"/>
  <c r="G22" i="4" s="1"/>
  <c r="H22" i="4"/>
  <c r="J22" i="4"/>
  <c r="L22" i="4"/>
  <c r="D23" i="4"/>
  <c r="E23" i="4"/>
  <c r="G23" i="4" s="1"/>
  <c r="H23" i="4"/>
  <c r="J23" i="4"/>
  <c r="L23" i="4"/>
  <c r="L19" i="4"/>
  <c r="J19" i="4"/>
  <c r="H19" i="4"/>
  <c r="E19" i="4"/>
  <c r="D19" i="4"/>
  <c r="S9" i="4"/>
  <c r="S10" i="4"/>
  <c r="S11" i="4"/>
  <c r="S12" i="4"/>
  <c r="S13" i="4"/>
  <c r="S14" i="4"/>
  <c r="P9" i="4"/>
  <c r="P10" i="4"/>
  <c r="P11" i="4"/>
  <c r="P12" i="4"/>
  <c r="P13" i="4"/>
  <c r="P14" i="4"/>
  <c r="N4" i="4"/>
  <c r="N5" i="4"/>
  <c r="N6" i="4"/>
  <c r="N7" i="4"/>
  <c r="N8" i="4"/>
  <c r="N9" i="4"/>
  <c r="N10" i="4"/>
  <c r="N11" i="4"/>
  <c r="N12" i="4"/>
  <c r="N13" i="4"/>
  <c r="N14" i="4"/>
  <c r="J9" i="4"/>
  <c r="J10" i="4"/>
  <c r="J11" i="4"/>
  <c r="J12" i="4"/>
  <c r="J13" i="4"/>
  <c r="J14" i="4"/>
  <c r="H9" i="4"/>
  <c r="H10" i="4"/>
  <c r="H11" i="4"/>
  <c r="H12" i="4"/>
  <c r="H13" i="4"/>
  <c r="H14" i="4"/>
  <c r="E4" i="4"/>
  <c r="G4" i="4" s="1"/>
  <c r="E5" i="4"/>
  <c r="G5" i="4" s="1"/>
  <c r="E7" i="4"/>
  <c r="G7" i="4" s="1"/>
  <c r="E8" i="4"/>
  <c r="G8" i="4" s="1"/>
  <c r="E9" i="4"/>
  <c r="G9" i="4" s="1"/>
  <c r="E10" i="4"/>
  <c r="G10" i="4" s="1"/>
  <c r="E11" i="4"/>
  <c r="G11" i="4" s="1"/>
  <c r="E12" i="4"/>
  <c r="G12" i="4" s="1"/>
  <c r="E13" i="4"/>
  <c r="G13" i="4" s="1"/>
  <c r="E14" i="4"/>
  <c r="G14" i="4" s="1"/>
  <c r="D7" i="4"/>
  <c r="D8" i="4"/>
  <c r="D9" i="4"/>
  <c r="D10" i="4"/>
  <c r="D11" i="4"/>
  <c r="D12" i="4"/>
  <c r="D13" i="4"/>
  <c r="D14" i="4"/>
  <c r="N3" i="4"/>
  <c r="E3" i="5"/>
  <c r="G3" i="5" s="1"/>
  <c r="J3" i="5"/>
  <c r="D3" i="5"/>
  <c r="H3" i="5"/>
  <c r="D4" i="5"/>
  <c r="D3" i="4"/>
  <c r="D5" i="4"/>
  <c r="D4" i="4"/>
  <c r="D6" i="4"/>
  <c r="G9" i="6"/>
  <c r="F27" i="6"/>
  <c r="G27" i="6" s="1"/>
  <c r="B56" i="6"/>
  <c r="E47" i="7"/>
  <c r="F47" i="7" s="1"/>
  <c r="E46" i="7"/>
  <c r="F46" i="7" s="1"/>
  <c r="E45" i="7"/>
  <c r="F45" i="7" s="1"/>
  <c r="E44" i="7"/>
  <c r="F44" i="7" s="1"/>
  <c r="E38" i="7"/>
  <c r="F38" i="7" s="1"/>
  <c r="F37" i="7"/>
  <c r="E57" i="6"/>
  <c r="F57" i="6" s="1"/>
  <c r="B55" i="6"/>
  <c r="B53" i="6"/>
  <c r="G47" i="6"/>
  <c r="G46" i="6"/>
  <c r="F42" i="6"/>
  <c r="G42" i="6" s="1"/>
  <c r="F41" i="6"/>
  <c r="G41" i="6" s="1"/>
  <c r="E33" i="7"/>
  <c r="F33" i="7" s="1"/>
  <c r="E32" i="7"/>
  <c r="F32" i="7"/>
  <c r="E31" i="7"/>
  <c r="F31" i="7" s="1"/>
  <c r="E30" i="7"/>
  <c r="F30" i="7" s="1"/>
  <c r="E29" i="7"/>
  <c r="F29" i="7" s="1"/>
  <c r="E28" i="7"/>
  <c r="F28" i="7" s="1"/>
  <c r="E27" i="7"/>
  <c r="F26" i="7"/>
  <c r="F13" i="7"/>
  <c r="F2" i="7"/>
  <c r="E22" i="7"/>
  <c r="F22" i="7" s="1"/>
  <c r="E21" i="7"/>
  <c r="F21" i="7"/>
  <c r="E20" i="7"/>
  <c r="F20" i="7" s="1"/>
  <c r="F19" i="7"/>
  <c r="F18" i="7"/>
  <c r="F17" i="7"/>
  <c r="F29" i="6"/>
  <c r="G29" i="6" s="1"/>
  <c r="F28" i="6"/>
  <c r="G28" i="6" s="1"/>
  <c r="F10" i="6"/>
  <c r="G10" i="6" s="1"/>
  <c r="D15" i="6"/>
  <c r="F15" i="6" s="1"/>
  <c r="G15" i="6" s="1"/>
  <c r="D14" i="6"/>
  <c r="F14" i="6" s="1"/>
  <c r="G14" i="6" s="1"/>
  <c r="E8" i="7"/>
  <c r="F8" i="7" s="1"/>
  <c r="E9" i="7"/>
  <c r="F9" i="7" s="1"/>
  <c r="E4" i="7"/>
  <c r="F4" i="7" s="1"/>
  <c r="E5" i="7"/>
  <c r="F5" i="7" s="1"/>
  <c r="E6" i="7"/>
  <c r="F6" i="7" s="1"/>
  <c r="E7" i="7"/>
  <c r="F7" i="7" s="1"/>
  <c r="H4" i="4"/>
  <c r="H7" i="4"/>
  <c r="E3" i="4"/>
  <c r="G3" i="4" s="1"/>
  <c r="H8" i="4"/>
  <c r="P8" i="4"/>
  <c r="P5" i="5"/>
  <c r="P7" i="4"/>
  <c r="P3" i="4"/>
  <c r="H3" i="4"/>
  <c r="J7" i="4"/>
  <c r="S7" i="4"/>
  <c r="S8" i="4"/>
  <c r="J8" i="4"/>
  <c r="Q8" i="5" l="1"/>
  <c r="Q6" i="5"/>
  <c r="Q14" i="4"/>
  <c r="D57" i="6"/>
  <c r="G57" i="6"/>
  <c r="I19" i="4"/>
  <c r="G19" i="4"/>
  <c r="M19" i="4" s="1"/>
  <c r="C57" i="6"/>
  <c r="K9" i="5"/>
  <c r="C5" i="5"/>
  <c r="H6" i="4"/>
  <c r="T12" i="4"/>
  <c r="I22" i="4"/>
  <c r="E6" i="4"/>
  <c r="G6" i="4" s="1"/>
  <c r="G15" i="4" s="1"/>
  <c r="C4" i="5"/>
  <c r="H5" i="5"/>
  <c r="O9" i="4"/>
  <c r="T8" i="4"/>
  <c r="I8" i="4"/>
  <c r="T13" i="4"/>
  <c r="O8" i="5"/>
  <c r="K8" i="5"/>
  <c r="T3" i="5"/>
  <c r="O10" i="5"/>
  <c r="T8" i="5"/>
  <c r="O10" i="4"/>
  <c r="K7" i="4"/>
  <c r="M7" i="4" s="1"/>
  <c r="K3" i="5"/>
  <c r="I4" i="4"/>
  <c r="O11" i="4"/>
  <c r="O7" i="4"/>
  <c r="Q9" i="4"/>
  <c r="K8" i="4"/>
  <c r="M8" i="4" s="1"/>
  <c r="I3" i="4"/>
  <c r="Q8" i="4"/>
  <c r="H4" i="5"/>
  <c r="I8" i="5"/>
  <c r="R8" i="5" s="1"/>
  <c r="E34" i="7"/>
  <c r="E17" i="6" s="1"/>
  <c r="F17" i="6" s="1"/>
  <c r="G17" i="6" s="1"/>
  <c r="I20" i="4"/>
  <c r="E4" i="5"/>
  <c r="G4" i="5" s="1"/>
  <c r="O4" i="5" s="1"/>
  <c r="O13" i="4"/>
  <c r="D5" i="5"/>
  <c r="O12" i="4"/>
  <c r="O3" i="5"/>
  <c r="I10" i="5"/>
  <c r="I3" i="5"/>
  <c r="Q3" i="5"/>
  <c r="Q9" i="5"/>
  <c r="E10" i="7"/>
  <c r="F27" i="7"/>
  <c r="F34" i="7" s="1"/>
  <c r="I21" i="4"/>
  <c r="E5" i="5"/>
  <c r="G5" i="5" s="1"/>
  <c r="T11" i="4"/>
  <c r="I5" i="4"/>
  <c r="O5" i="4"/>
  <c r="I23" i="4"/>
  <c r="O8" i="4"/>
  <c r="O4" i="4"/>
  <c r="K7" i="5"/>
  <c r="Q7" i="5"/>
  <c r="O7" i="5"/>
  <c r="T7" i="5"/>
  <c r="I7" i="5"/>
  <c r="O6" i="5"/>
  <c r="T6" i="5"/>
  <c r="T9" i="5"/>
  <c r="K10" i="5"/>
  <c r="I13" i="4"/>
  <c r="K11" i="4"/>
  <c r="M11" i="4" s="1"/>
  <c r="Q7" i="4"/>
  <c r="T7" i="4"/>
  <c r="I7" i="4"/>
  <c r="I6" i="5"/>
  <c r="R6" i="5" s="1"/>
  <c r="T10" i="5"/>
  <c r="Q10" i="5"/>
  <c r="O9" i="5"/>
  <c r="F10" i="7"/>
  <c r="Q11" i="4"/>
  <c r="I11" i="4"/>
  <c r="K21" i="4"/>
  <c r="M21" i="4"/>
  <c r="O3" i="4"/>
  <c r="I14" i="4"/>
  <c r="R14" i="4" s="1"/>
  <c r="K14" i="4"/>
  <c r="M14" i="4" s="1"/>
  <c r="O14" i="4"/>
  <c r="T14" i="4"/>
  <c r="T10" i="4"/>
  <c r="I10" i="4"/>
  <c r="K10" i="4"/>
  <c r="M10" i="4" s="1"/>
  <c r="Q10" i="4"/>
  <c r="K20" i="4"/>
  <c r="M20" i="4"/>
  <c r="P5" i="4"/>
  <c r="Q5" i="4" s="1"/>
  <c r="P6" i="4"/>
  <c r="P4" i="4"/>
  <c r="Q4" i="4" s="1"/>
  <c r="K13" i="4"/>
  <c r="M13" i="4" s="1"/>
  <c r="Q13" i="4"/>
  <c r="I9" i="4"/>
  <c r="T9" i="4"/>
  <c r="K9" i="4"/>
  <c r="M9" i="4" s="1"/>
  <c r="K23" i="4"/>
  <c r="M23" i="4"/>
  <c r="Q3" i="4"/>
  <c r="F48" i="7"/>
  <c r="K12" i="4"/>
  <c r="M12" i="4" s="1"/>
  <c r="I12" i="4"/>
  <c r="Q12" i="4"/>
  <c r="K22" i="4"/>
  <c r="M22" i="4"/>
  <c r="I9" i="5"/>
  <c r="K6" i="5"/>
  <c r="E48" i="7"/>
  <c r="E18" i="6" s="1"/>
  <c r="F18" i="6" s="1"/>
  <c r="G18" i="6" s="1"/>
  <c r="J4" i="4"/>
  <c r="K4" i="4" s="1"/>
  <c r="M4" i="4" s="1"/>
  <c r="F23" i="7"/>
  <c r="E23" i="7"/>
  <c r="E16" i="6" s="1"/>
  <c r="F16" i="6" s="1"/>
  <c r="U8" i="4" l="1"/>
  <c r="H74" i="6" s="1"/>
  <c r="I5" i="5"/>
  <c r="I6" i="4"/>
  <c r="U9" i="5"/>
  <c r="K19" i="4"/>
  <c r="K24" i="4" s="1"/>
  <c r="G24" i="4"/>
  <c r="R13" i="4"/>
  <c r="O6" i="4"/>
  <c r="O15" i="4" s="1"/>
  <c r="R7" i="4"/>
  <c r="G73" i="6" s="1"/>
  <c r="F74" i="6"/>
  <c r="U3" i="5"/>
  <c r="R8" i="4"/>
  <c r="G74" i="6" s="1"/>
  <c r="J3" i="4"/>
  <c r="K3" i="4" s="1"/>
  <c r="M3" i="4" s="1"/>
  <c r="R10" i="5"/>
  <c r="U7" i="4"/>
  <c r="H73" i="6" s="1"/>
  <c r="R9" i="4"/>
  <c r="Q6" i="4"/>
  <c r="R6" i="4" s="1"/>
  <c r="G72" i="6" s="1"/>
  <c r="U8" i="5"/>
  <c r="R3" i="5"/>
  <c r="U6" i="5"/>
  <c r="G11" i="5"/>
  <c r="D26" i="6" s="1"/>
  <c r="F26" i="6" s="1"/>
  <c r="G26" i="6" s="1"/>
  <c r="Q5" i="5"/>
  <c r="R5" i="5" s="1"/>
  <c r="G81" i="6" s="1"/>
  <c r="U10" i="5"/>
  <c r="Q4" i="5"/>
  <c r="R3" i="4"/>
  <c r="G69" i="6" s="1"/>
  <c r="R4" i="4"/>
  <c r="G70" i="6" s="1"/>
  <c r="C74" i="6"/>
  <c r="B74" i="6"/>
  <c r="J6" i="4"/>
  <c r="K6" i="4" s="1"/>
  <c r="M6" i="4" s="1"/>
  <c r="R5" i="4"/>
  <c r="G71" i="6" s="1"/>
  <c r="O5" i="5"/>
  <c r="O11" i="5" s="1"/>
  <c r="D24" i="6" s="1"/>
  <c r="F24" i="6" s="1"/>
  <c r="G24" i="6" s="1"/>
  <c r="I24" i="4"/>
  <c r="I4" i="5"/>
  <c r="R12" i="4"/>
  <c r="R9" i="5"/>
  <c r="U7" i="5"/>
  <c r="U10" i="4"/>
  <c r="M24" i="4"/>
  <c r="U13" i="4"/>
  <c r="R10" i="4"/>
  <c r="R11" i="4"/>
  <c r="U12" i="4"/>
  <c r="U11" i="4"/>
  <c r="R7" i="5"/>
  <c r="S4" i="4"/>
  <c r="T4" i="4" s="1"/>
  <c r="U4" i="4" s="1"/>
  <c r="H70" i="6" s="1"/>
  <c r="S6" i="4"/>
  <c r="T6" i="4" s="1"/>
  <c r="S5" i="4"/>
  <c r="T5" i="4" s="1"/>
  <c r="S3" i="4"/>
  <c r="T3" i="4" s="1"/>
  <c r="S5" i="5"/>
  <c r="T5" i="5" s="1"/>
  <c r="S4" i="5"/>
  <c r="T4" i="5" s="1"/>
  <c r="G16" i="6"/>
  <c r="U9" i="4"/>
  <c r="U14" i="4"/>
  <c r="D21" i="6" l="1"/>
  <c r="F21" i="6" s="1"/>
  <c r="G21" i="6" s="1"/>
  <c r="U3" i="4"/>
  <c r="H69" i="6" s="1"/>
  <c r="D74" i="6"/>
  <c r="E74" i="6"/>
  <c r="E73" i="6"/>
  <c r="F73" i="6"/>
  <c r="R4" i="5"/>
  <c r="G80" i="6" s="1"/>
  <c r="G75" i="6"/>
  <c r="E22" i="6" s="1"/>
  <c r="U6" i="4"/>
  <c r="H72" i="6" s="1"/>
  <c r="R15" i="4"/>
  <c r="J5" i="4"/>
  <c r="K5" i="4" s="1"/>
  <c r="M5" i="4" s="1"/>
  <c r="J4" i="5"/>
  <c r="K4" i="5" s="1"/>
  <c r="U4" i="5" s="1"/>
  <c r="H80" i="6" s="1"/>
  <c r="J5" i="5"/>
  <c r="K5" i="5" s="1"/>
  <c r="U5" i="5" s="1"/>
  <c r="H81" i="6" s="1"/>
  <c r="D70" i="6"/>
  <c r="B70" i="6"/>
  <c r="F70" i="6"/>
  <c r="C70" i="6"/>
  <c r="R11" i="5" l="1"/>
  <c r="F22" i="6"/>
  <c r="G22" i="6" s="1"/>
  <c r="C73" i="6"/>
  <c r="D73" i="6"/>
  <c r="G82" i="6"/>
  <c r="E25" i="6" s="1"/>
  <c r="F25" i="6" s="1"/>
  <c r="G25" i="6" s="1"/>
  <c r="C72" i="6"/>
  <c r="B73" i="6"/>
  <c r="U5" i="4"/>
  <c r="H71" i="6" s="1"/>
  <c r="E70" i="6"/>
  <c r="C81" i="6"/>
  <c r="B81" i="6"/>
  <c r="D81" i="6"/>
  <c r="F81" i="6"/>
  <c r="U11" i="5"/>
  <c r="E37" i="6" s="1"/>
  <c r="F37" i="6" s="1"/>
  <c r="G37" i="6" s="1"/>
  <c r="H82" i="6"/>
  <c r="D69" i="6"/>
  <c r="C69" i="6"/>
  <c r="B69" i="6"/>
  <c r="F69" i="6"/>
  <c r="D72" i="6" l="1"/>
  <c r="E72" i="6" s="1"/>
  <c r="F72" i="6"/>
  <c r="D30" i="6"/>
  <c r="F30" i="6" s="1"/>
  <c r="G30" i="6" s="1"/>
  <c r="H75" i="6"/>
  <c r="B72" i="6"/>
  <c r="U15" i="4"/>
  <c r="E36" i="6" s="1"/>
  <c r="F36" i="6" s="1"/>
  <c r="G36" i="6" s="1"/>
  <c r="B80" i="6"/>
  <c r="E69" i="6"/>
  <c r="D80" i="6"/>
  <c r="C80" i="6"/>
  <c r="F80" i="6"/>
  <c r="F82" i="6" s="1"/>
  <c r="E81" i="6"/>
  <c r="B71" i="6" l="1"/>
  <c r="D71" i="6"/>
  <c r="C71" i="6"/>
  <c r="F71" i="6"/>
  <c r="F75" i="6" s="1"/>
  <c r="F32" i="6"/>
  <c r="G58" i="6" s="1"/>
  <c r="G32" i="6"/>
  <c r="E80" i="6"/>
  <c r="E82" i="6" s="1"/>
  <c r="E71" i="6" l="1"/>
  <c r="G63" i="6"/>
  <c r="E61" i="6"/>
  <c r="C58" i="6"/>
  <c r="F63" i="6"/>
  <c r="F59" i="6"/>
  <c r="D59" i="6"/>
  <c r="E58" i="6"/>
  <c r="F61" i="6"/>
  <c r="D40" i="6"/>
  <c r="F40" i="6" s="1"/>
  <c r="G40" i="6" s="1"/>
  <c r="D64" i="6"/>
  <c r="F64" i="6"/>
  <c r="F62" i="6"/>
  <c r="E63" i="6"/>
  <c r="G61" i="6"/>
  <c r="G62" i="6"/>
  <c r="E59" i="6"/>
  <c r="D61" i="6"/>
  <c r="F58" i="6"/>
  <c r="E62" i="6"/>
  <c r="C59" i="6"/>
  <c r="C61" i="6"/>
  <c r="D58" i="6"/>
  <c r="D63" i="6"/>
  <c r="G59" i="6"/>
  <c r="D60" i="6"/>
  <c r="D39" i="6"/>
  <c r="F39" i="6" s="1"/>
  <c r="G39" i="6" s="1"/>
  <c r="C63" i="6"/>
  <c r="E64" i="6"/>
  <c r="C62" i="6"/>
  <c r="D62" i="6"/>
  <c r="G64" i="6"/>
  <c r="F60" i="6"/>
  <c r="E60" i="6"/>
  <c r="C64" i="6"/>
  <c r="C60" i="6"/>
  <c r="G60" i="6"/>
  <c r="E75" i="6" l="1"/>
  <c r="G43" i="6"/>
  <c r="G45" i="6" s="1"/>
  <c r="F43" i="6"/>
  <c r="F45" i="6" s="1"/>
</calcChain>
</file>

<file path=xl/sharedStrings.xml><?xml version="1.0" encoding="utf-8"?>
<sst xmlns="http://schemas.openxmlformats.org/spreadsheetml/2006/main" count="2040" uniqueCount="554">
  <si>
    <t>4R-30</t>
  </si>
  <si>
    <t>8 shank</t>
  </si>
  <si>
    <t>6 shank</t>
  </si>
  <si>
    <t>4 shank</t>
  </si>
  <si>
    <t>5 shank</t>
  </si>
  <si>
    <t>3 shank</t>
  </si>
  <si>
    <t>12R-30</t>
  </si>
  <si>
    <t>25'</t>
  </si>
  <si>
    <t>20'</t>
  </si>
  <si>
    <t>18'</t>
  </si>
  <si>
    <t>15'</t>
  </si>
  <si>
    <t>12'</t>
  </si>
  <si>
    <t>14'</t>
  </si>
  <si>
    <t>60'</t>
  </si>
  <si>
    <t>53'</t>
  </si>
  <si>
    <t>50'</t>
  </si>
  <si>
    <t>40'</t>
  </si>
  <si>
    <t>27'</t>
  </si>
  <si>
    <t>120'</t>
  </si>
  <si>
    <t>100'</t>
  </si>
  <si>
    <t xml:space="preserve"> 90'</t>
  </si>
  <si>
    <t xml:space="preserve"> 80'</t>
  </si>
  <si>
    <t xml:space="preserve"> 60'</t>
  </si>
  <si>
    <t>16R-20</t>
  </si>
  <si>
    <t>10R-30</t>
  </si>
  <si>
    <t xml:space="preserve"> 8R-30</t>
  </si>
  <si>
    <t>40' Fold</t>
  </si>
  <si>
    <t>30' Fold</t>
  </si>
  <si>
    <t>27' Rigid</t>
  </si>
  <si>
    <t>27' Fold</t>
  </si>
  <si>
    <t>20' Rigid</t>
  </si>
  <si>
    <t>13' Rigid</t>
  </si>
  <si>
    <t>60' Fold</t>
  </si>
  <si>
    <t>53' Fold</t>
  </si>
  <si>
    <t>50' Fold</t>
  </si>
  <si>
    <t>12'/17'</t>
  </si>
  <si>
    <t>75"</t>
  </si>
  <si>
    <t>5 ton</t>
  </si>
  <si>
    <t>26'</t>
  </si>
  <si>
    <t>21'</t>
  </si>
  <si>
    <t>13'</t>
  </si>
  <si>
    <t>38'</t>
  </si>
  <si>
    <t xml:space="preserve"> 7'</t>
  </si>
  <si>
    <t>32'</t>
  </si>
  <si>
    <t>30'</t>
  </si>
  <si>
    <t>8-Row</t>
  </si>
  <si>
    <t>6-Row</t>
  </si>
  <si>
    <t>6R-30</t>
  </si>
  <si>
    <t xml:space="preserve"> 4R-30</t>
  </si>
  <si>
    <t>13R-18/20</t>
  </si>
  <si>
    <t>12R-20</t>
  </si>
  <si>
    <t>15R-15</t>
  </si>
  <si>
    <t>11R-20</t>
  </si>
  <si>
    <t xml:space="preserve"> 6R-30</t>
  </si>
  <si>
    <t>11R-15</t>
  </si>
  <si>
    <t>36R-20</t>
  </si>
  <si>
    <t>24R-30</t>
  </si>
  <si>
    <t>32R-15</t>
  </si>
  <si>
    <t>24R-20</t>
  </si>
  <si>
    <t>16R-30</t>
  </si>
  <si>
    <t>31R-15</t>
  </si>
  <si>
    <t>24R-15</t>
  </si>
  <si>
    <t>23R-15</t>
  </si>
  <si>
    <t xml:space="preserve"> </t>
  </si>
  <si>
    <t>1/4m roll</t>
  </si>
  <si>
    <t>24'</t>
  </si>
  <si>
    <t>10'</t>
  </si>
  <si>
    <t xml:space="preserve"> 6'</t>
  </si>
  <si>
    <t>19' Bcast</t>
  </si>
  <si>
    <t>16' Bcast</t>
  </si>
  <si>
    <t>4R-30 2x1</t>
  </si>
  <si>
    <t>13' Bcast</t>
  </si>
  <si>
    <t>5R-30</t>
  </si>
  <si>
    <t>4R-36</t>
  </si>
  <si>
    <t>8 blade</t>
  </si>
  <si>
    <t>8 Blade</t>
  </si>
  <si>
    <t>50'x16'</t>
  </si>
  <si>
    <t>30' Rigid</t>
  </si>
  <si>
    <t>25' Rigid</t>
  </si>
  <si>
    <t>22' Rigid</t>
  </si>
  <si>
    <t>35' Flex</t>
  </si>
  <si>
    <t>30' Flex</t>
  </si>
  <si>
    <t>25' Flex</t>
  </si>
  <si>
    <t>22' Flex</t>
  </si>
  <si>
    <t>48'</t>
  </si>
  <si>
    <t>16'</t>
  </si>
  <si>
    <t>35'</t>
  </si>
  <si>
    <t xml:space="preserve"> 8'</t>
  </si>
  <si>
    <t>1000 bu</t>
  </si>
  <si>
    <t xml:space="preserve"> 700 bu</t>
  </si>
  <si>
    <t xml:space="preserve"> 500 bu</t>
  </si>
  <si>
    <t>42'</t>
  </si>
  <si>
    <t>28'</t>
  </si>
  <si>
    <t>27 shank</t>
  </si>
  <si>
    <t>21 shank</t>
  </si>
  <si>
    <t>61'</t>
  </si>
  <si>
    <t>8R-30</t>
  </si>
  <si>
    <t>12'-16'</t>
  </si>
  <si>
    <t xml:space="preserve"> 8'-10'</t>
  </si>
  <si>
    <t xml:space="preserve"> 6'-7'</t>
  </si>
  <si>
    <t>FC/Hr</t>
  </si>
  <si>
    <t>Total FC</t>
  </si>
  <si>
    <t>ins+Tax on AI</t>
  </si>
  <si>
    <t>Int on AI</t>
  </si>
  <si>
    <t>Avg Invest</t>
  </si>
  <si>
    <t>Deprec</t>
  </si>
  <si>
    <t>Salvage</t>
  </si>
  <si>
    <t>RPR $/HR</t>
  </si>
  <si>
    <t>RPR $/YR</t>
  </si>
  <si>
    <t>Repair $/hr</t>
  </si>
  <si>
    <t>Repair $/yr</t>
  </si>
  <si>
    <t>RF2</t>
  </si>
  <si>
    <t>RF1</t>
  </si>
  <si>
    <t>Yrs Old</t>
  </si>
  <si>
    <t>Hrs Life</t>
  </si>
  <si>
    <t>USAGE</t>
  </si>
  <si>
    <t>ANNUSE</t>
  </si>
  <si>
    <t>USELIFE</t>
  </si>
  <si>
    <t>RMRATE</t>
  </si>
  <si>
    <t>SVRATE</t>
  </si>
  <si>
    <t>UGA PERF</t>
  </si>
  <si>
    <t>EFF</t>
  </si>
  <si>
    <t>SPEED</t>
  </si>
  <si>
    <t>WIDTH</t>
  </si>
  <si>
    <t>PURPRICE</t>
  </si>
  <si>
    <t>SIZE</t>
  </si>
  <si>
    <t>NAME</t>
  </si>
  <si>
    <t>Combined Name</t>
  </si>
  <si>
    <t>id</t>
  </si>
  <si>
    <t>MSU METHOD</t>
  </si>
  <si>
    <t>CROSS'S METHOD</t>
  </si>
  <si>
    <t>Insurance + Tax Rate</t>
  </si>
  <si>
    <t>Intermediate Interest Rate</t>
  </si>
  <si>
    <t>800 CC</t>
  </si>
  <si>
    <t>600 CC</t>
  </si>
  <si>
    <t>Track 500</t>
  </si>
  <si>
    <t>4WD 500</t>
  </si>
  <si>
    <t>Track 400</t>
  </si>
  <si>
    <t>4WD 400</t>
  </si>
  <si>
    <t>Track 300</t>
  </si>
  <si>
    <t>MFWD 300</t>
  </si>
  <si>
    <t>4WD 300</t>
  </si>
  <si>
    <t>Track 225</t>
  </si>
  <si>
    <t>MFWD 225</t>
  </si>
  <si>
    <t>MFWD 190</t>
  </si>
  <si>
    <t>MFWD 170</t>
  </si>
  <si>
    <t>2WD 170</t>
  </si>
  <si>
    <t>MFWD 150</t>
  </si>
  <si>
    <t>2WD 150</t>
  </si>
  <si>
    <t>MFWD 130</t>
  </si>
  <si>
    <t>2WD 130</t>
  </si>
  <si>
    <t>MFWD 105</t>
  </si>
  <si>
    <t>2WD 105</t>
  </si>
  <si>
    <t>MFWD 75</t>
  </si>
  <si>
    <t>2WD 75</t>
  </si>
  <si>
    <t>MFWD 50</t>
  </si>
  <si>
    <t>2WD 50</t>
  </si>
  <si>
    <t>MFWD 30</t>
  </si>
  <si>
    <t>173 hp</t>
  </si>
  <si>
    <t>475 hp</t>
  </si>
  <si>
    <t>425 hp</t>
  </si>
  <si>
    <t>355 hp</t>
  </si>
  <si>
    <t>325 hp</t>
  </si>
  <si>
    <t>265 hp</t>
  </si>
  <si>
    <t>CROSS</t>
  </si>
  <si>
    <t>Perf Rate (hrs/ac)</t>
  </si>
  <si>
    <t>Times Over</t>
  </si>
  <si>
    <t>Total Hrs</t>
  </si>
  <si>
    <t>Rprs/Hr</t>
  </si>
  <si>
    <t>Rprs/Ac</t>
  </si>
  <si>
    <t>Fc/Ac</t>
  </si>
  <si>
    <t>Total Fuel gal/ac</t>
  </si>
  <si>
    <t>Total FC/Ac</t>
  </si>
  <si>
    <t>Tractors and Implements</t>
  </si>
  <si>
    <t>Fuel gal/hr</t>
  </si>
  <si>
    <t>Tractor-Impl FC/Ac</t>
  </si>
  <si>
    <t>Tractor-Impl FC/Hr</t>
  </si>
  <si>
    <t>FuelRATE</t>
  </si>
  <si>
    <t>Self-Propelled</t>
  </si>
  <si>
    <t>SELF-PROPELLED PREHARVEST MACHINERY</t>
  </si>
  <si>
    <t>Size</t>
  </si>
  <si>
    <t>Self-propelled FC/Hr</t>
  </si>
  <si>
    <t>Self-pro FC/Ac</t>
  </si>
  <si>
    <t>Tractor/Harvester</t>
  </si>
  <si>
    <t>Tractor/Power Units</t>
  </si>
  <si>
    <t>Drawn Implement</t>
  </si>
  <si>
    <t>DRAWN PREHARVEST IMPLEMENTS AND TRACTORS</t>
  </si>
  <si>
    <t>Self-Propelled Implement</t>
  </si>
  <si>
    <t>Implement Rprs/Hr</t>
  </si>
  <si>
    <t>Implement Rprs/Ac</t>
  </si>
  <si>
    <t>Implement FC/Hr</t>
  </si>
  <si>
    <t>Implement Fc/Ac</t>
  </si>
  <si>
    <t>Tractor-Harv FC/Hr</t>
  </si>
  <si>
    <t>Tractor-Harv FC/Ac</t>
  </si>
  <si>
    <t>Tractor-Harv Rprs/Hr</t>
  </si>
  <si>
    <t>Tractor-Harv Rprs/Ac</t>
  </si>
  <si>
    <t>Implement/Self- propelled Item</t>
  </si>
  <si>
    <t>HARVEST MACHINERY DETAIL</t>
  </si>
  <si>
    <t xml:space="preserve"> 8R-36</t>
  </si>
  <si>
    <t>12R-36</t>
  </si>
  <si>
    <t xml:space="preserve"> 4R-36</t>
  </si>
  <si>
    <t xml:space="preserve"> 6R-36</t>
  </si>
  <si>
    <t xml:space="preserve"> 8R-36 2x1</t>
  </si>
  <si>
    <t>10R-36</t>
  </si>
  <si>
    <t>8R-36</t>
  </si>
  <si>
    <t>6R-36</t>
  </si>
  <si>
    <t>5R-36</t>
  </si>
  <si>
    <t>4R-36 2x1</t>
  </si>
  <si>
    <t>Harvest equipment + Tractor</t>
  </si>
  <si>
    <t xml:space="preserve">Combine (250-299 hp) </t>
  </si>
  <si>
    <t xml:space="preserve">Combine (300-349 hp) </t>
  </si>
  <si>
    <t xml:space="preserve">Combine (350-399 hp) </t>
  </si>
  <si>
    <t xml:space="preserve">Combine (400-449 hp) </t>
  </si>
  <si>
    <t xml:space="preserve">Cotton Stripper </t>
  </si>
  <si>
    <t xml:space="preserve">Utility Vehicle </t>
  </si>
  <si>
    <t xml:space="preserve">Cotton Picker </t>
  </si>
  <si>
    <t xml:space="preserve">Cotton Picker/Module </t>
  </si>
  <si>
    <t xml:space="preserve">Dry Applicator SP </t>
  </si>
  <si>
    <t xml:space="preserve">Sprayer  600-750 gal </t>
  </si>
  <si>
    <t xml:space="preserve">Sprayer  600-825 gal </t>
  </si>
  <si>
    <t xml:space="preserve">Sprayer  800 gal </t>
  </si>
  <si>
    <t xml:space="preserve">Sprayer 1000-1400 gal </t>
  </si>
  <si>
    <t xml:space="preserve">Sprayer 1000 gal </t>
  </si>
  <si>
    <t xml:space="preserve">Sprayer 1200+ gal </t>
  </si>
  <si>
    <t>4R-30 (250)</t>
  </si>
  <si>
    <t>4R-36 (255)</t>
  </si>
  <si>
    <t>4R-36 (350)</t>
  </si>
  <si>
    <t>5R-36 (250)</t>
  </si>
  <si>
    <t>4R2x1 (350)</t>
  </si>
  <si>
    <t>6R-36 (355)</t>
  </si>
  <si>
    <t>4R-36 (365)</t>
  </si>
  <si>
    <t>6R-36 (365)</t>
  </si>
  <si>
    <t>6R-36 (500)</t>
  </si>
  <si>
    <t>70' 300 cu ft</t>
  </si>
  <si>
    <t>60' 175 hp</t>
  </si>
  <si>
    <t>80' 175 hp</t>
  </si>
  <si>
    <t>90' 250 hp</t>
  </si>
  <si>
    <t>80' 250 hp</t>
  </si>
  <si>
    <t>100' 250 hp</t>
  </si>
  <si>
    <t>90' 275 hp</t>
  </si>
  <si>
    <t>100' 300 hp</t>
  </si>
  <si>
    <t>120' 300 hp</t>
  </si>
  <si>
    <t xml:space="preserve">Combine (450-499 hp) </t>
  </si>
  <si>
    <t xml:space="preserve">Blade-Box </t>
  </si>
  <si>
    <t xml:space="preserve">Blade-Scraper </t>
  </si>
  <si>
    <t xml:space="preserve">Chisel Plow-Folding </t>
  </si>
  <si>
    <t xml:space="preserve">Chisel Plow-Rigid </t>
  </si>
  <si>
    <t xml:space="preserve">Chisel-Harrow </t>
  </si>
  <si>
    <t xml:space="preserve">Coulter-Chisel-Harrow </t>
  </si>
  <si>
    <t xml:space="preserve">Cultivate </t>
  </si>
  <si>
    <t xml:space="preserve">Cultivate &amp; Post </t>
  </si>
  <si>
    <t xml:space="preserve">Disk &amp; Incorporate </t>
  </si>
  <si>
    <t xml:space="preserve">Disk Harrow </t>
  </si>
  <si>
    <t xml:space="preserve">Disk Harrow 40-100 hp </t>
  </si>
  <si>
    <t xml:space="preserve">Disk Ripper </t>
  </si>
  <si>
    <t xml:space="preserve">Ditcher </t>
  </si>
  <si>
    <t xml:space="preserve">Ditcher (1m/160a) </t>
  </si>
  <si>
    <t xml:space="preserve">Fert Appl (Liquid) </t>
  </si>
  <si>
    <t xml:space="preserve">Field Cult &amp; Inc </t>
  </si>
  <si>
    <t xml:space="preserve">Field Cult &amp; Inc Fld </t>
  </si>
  <si>
    <t xml:space="preserve">Field Cult &amp; Inc Rdg </t>
  </si>
  <si>
    <t xml:space="preserve">Field Cultivate Fld </t>
  </si>
  <si>
    <t xml:space="preserve">Field Cultivate Rdg </t>
  </si>
  <si>
    <t xml:space="preserve">Grain Drill </t>
  </si>
  <si>
    <t xml:space="preserve">Grain Drill &amp; Pre </t>
  </si>
  <si>
    <t xml:space="preserve">Grain Drill &amp; Pre T </t>
  </si>
  <si>
    <t xml:space="preserve">Harrow -  Rigid </t>
  </si>
  <si>
    <t xml:space="preserve">Harrow - Folding </t>
  </si>
  <si>
    <t xml:space="preserve">Harrow - Rigid </t>
  </si>
  <si>
    <t xml:space="preserve">Land Plane </t>
  </si>
  <si>
    <t xml:space="preserve">Levee Pull &amp; Seed </t>
  </si>
  <si>
    <t xml:space="preserve">Levee Pull (1m/80a) </t>
  </si>
  <si>
    <t xml:space="preserve">Levee Splitter (1/80a) </t>
  </si>
  <si>
    <t xml:space="preserve">NT Grain Drill </t>
  </si>
  <si>
    <t xml:space="preserve">NT Grain Drill &amp; Pre </t>
  </si>
  <si>
    <t xml:space="preserve">NT Plant &amp; Pre-Folding </t>
  </si>
  <si>
    <t xml:space="preserve">NT Plant &amp; Pre-Rigid </t>
  </si>
  <si>
    <t xml:space="preserve">NT Plant &amp; Pre-Twin Row </t>
  </si>
  <si>
    <t xml:space="preserve">NT Plant-Folding </t>
  </si>
  <si>
    <t xml:space="preserve">NT Plant-Rigid </t>
  </si>
  <si>
    <t xml:space="preserve">NT Plant-Twin Row </t>
  </si>
  <si>
    <t xml:space="preserve">One Trip Plow </t>
  </si>
  <si>
    <t xml:space="preserve">Peanut Plant &amp; Pre Fold. </t>
  </si>
  <si>
    <t xml:space="preserve">Peanut Plant &amp; Pre Rigid </t>
  </si>
  <si>
    <t xml:space="preserve">Pipe Spool 160 ac </t>
  </si>
  <si>
    <t xml:space="preserve">Pipe Trailer 1m/160a </t>
  </si>
  <si>
    <t xml:space="preserve">Plant - Folding </t>
  </si>
  <si>
    <t xml:space="preserve">Plant - Rigid </t>
  </si>
  <si>
    <t xml:space="preserve">Plant - Twin Row </t>
  </si>
  <si>
    <t xml:space="preserve">Plant &amp; Pre-Folding </t>
  </si>
  <si>
    <t xml:space="preserve">Plant &amp; Pre-Rigid </t>
  </si>
  <si>
    <t xml:space="preserve">Plant &amp; Pre-Twin Row </t>
  </si>
  <si>
    <t xml:space="preserve">Roller/Cultipacker </t>
  </si>
  <si>
    <t xml:space="preserve">Roller/Stubble </t>
  </si>
  <si>
    <t xml:space="preserve">Rotary Cutter </t>
  </si>
  <si>
    <t xml:space="preserve">Rotary Cutter-Flex </t>
  </si>
  <si>
    <t xml:space="preserve">Row Cond &amp; Inc-Fold. </t>
  </si>
  <si>
    <t xml:space="preserve">Row Cond &amp; Inc-Rigid </t>
  </si>
  <si>
    <t xml:space="preserve">Row Cond Folding </t>
  </si>
  <si>
    <t xml:space="preserve">Row Cond Rigid </t>
  </si>
  <si>
    <t xml:space="preserve">Spin Spreader </t>
  </si>
  <si>
    <t xml:space="preserve">Spray (ATV Ropewick) </t>
  </si>
  <si>
    <t xml:space="preserve">Spray (ATV) </t>
  </si>
  <si>
    <t xml:space="preserve">Spray (Band) </t>
  </si>
  <si>
    <t xml:space="preserve">Spray (Bcast/HB) </t>
  </si>
  <si>
    <t xml:space="preserve">Spray (Bcast/HB/HD) </t>
  </si>
  <si>
    <t xml:space="preserve">Spray (Broadcast) </t>
  </si>
  <si>
    <t xml:space="preserve">Spray (Direct/Hood) </t>
  </si>
  <si>
    <t xml:space="preserve">Spray (Direct/Layby) </t>
  </si>
  <si>
    <t xml:space="preserve">Spray (Levee Leaper) </t>
  </si>
  <si>
    <t xml:space="preserve">Spray (Pull Type) </t>
  </si>
  <si>
    <t xml:space="preserve">Spray (Ropewick) </t>
  </si>
  <si>
    <t xml:space="preserve">Spray (Spot) </t>
  </si>
  <si>
    <t xml:space="preserve">Strip Till </t>
  </si>
  <si>
    <t xml:space="preserve">Subsoiler </t>
  </si>
  <si>
    <t xml:space="preserve">Subsoiler low-till </t>
  </si>
  <si>
    <t xml:space="preserve">Boll Buggy </t>
  </si>
  <si>
    <t xml:space="preserve">Boll Buggy-Stripper </t>
  </si>
  <si>
    <t xml:space="preserve">Grain Cart Corn </t>
  </si>
  <si>
    <t xml:space="preserve">Grain Cart Soybean </t>
  </si>
  <si>
    <t xml:space="preserve">Grain Cart Wht/Sor </t>
  </si>
  <si>
    <t xml:space="preserve">Header - Corn </t>
  </si>
  <si>
    <t xml:space="preserve">Header -Soybean </t>
  </si>
  <si>
    <t xml:space="preserve">Header Wheat/Sorghum </t>
  </si>
  <si>
    <t xml:space="preserve">Module Builder </t>
  </si>
  <si>
    <t xml:space="preserve">Module Builder-Strip </t>
  </si>
  <si>
    <t xml:space="preserve">Peanut Cond. &amp; Lifter </t>
  </si>
  <si>
    <t xml:space="preserve">Peanut Conditioner </t>
  </si>
  <si>
    <t xml:space="preserve">Peanut Dump Cart </t>
  </si>
  <si>
    <t xml:space="preserve">Peanut Lifter </t>
  </si>
  <si>
    <t xml:space="preserve">Stalk Shredder </t>
  </si>
  <si>
    <t xml:space="preserve">Stalk Shredder-Flail </t>
  </si>
  <si>
    <t>4R-30 (325)</t>
  </si>
  <si>
    <t>5R-30 (255)</t>
  </si>
  <si>
    <t>4R-36 (325)</t>
  </si>
  <si>
    <t>6R-30 (325)</t>
  </si>
  <si>
    <t>6R-36 (330)</t>
  </si>
  <si>
    <t>Fertilizer &amp; Lime Detail</t>
  </si>
  <si>
    <t>Nitrogen</t>
  </si>
  <si>
    <t>Phosphate</t>
  </si>
  <si>
    <t>Potash</t>
  </si>
  <si>
    <t>Lime</t>
  </si>
  <si>
    <t>Other</t>
  </si>
  <si>
    <t>Item</t>
  </si>
  <si>
    <t>Unit</t>
  </si>
  <si>
    <t>Amount</t>
  </si>
  <si>
    <t>$/Unit</t>
  </si>
  <si>
    <t>pounds</t>
  </si>
  <si>
    <t>Total Fertilizer and Lime</t>
  </si>
  <si>
    <t>Estimated Costs and Returns</t>
  </si>
  <si>
    <t>Expected Yield:</t>
  </si>
  <si>
    <t>Cost/Acre</t>
  </si>
  <si>
    <t>$/Acre</t>
  </si>
  <si>
    <t>Seed</t>
  </si>
  <si>
    <t>Fertilizer</t>
  </si>
  <si>
    <t xml:space="preserve">  Nitrogen</t>
  </si>
  <si>
    <t xml:space="preserve">  Phosphate</t>
  </si>
  <si>
    <t xml:space="preserve">  Potash</t>
  </si>
  <si>
    <t>Weed Control</t>
  </si>
  <si>
    <t>Insect Control</t>
  </si>
  <si>
    <t>Preharvest Machinery</t>
  </si>
  <si>
    <t xml:space="preserve">  Fuel</t>
  </si>
  <si>
    <t xml:space="preserve">  Repairs and Maintenance</t>
  </si>
  <si>
    <t>Harvest Machinery</t>
  </si>
  <si>
    <t>ton</t>
  </si>
  <si>
    <t>acre</t>
  </si>
  <si>
    <t>gallon</t>
  </si>
  <si>
    <t>Labor</t>
  </si>
  <si>
    <t>Crop Insurance</t>
  </si>
  <si>
    <t>Land Rent</t>
  </si>
  <si>
    <t>Interest on Operating Capital</t>
  </si>
  <si>
    <t>percent</t>
  </si>
  <si>
    <t>hours</t>
  </si>
  <si>
    <t>Total Variable Costs:</t>
  </si>
  <si>
    <t>Weed Control Detail</t>
  </si>
  <si>
    <t>Total Weed Control</t>
  </si>
  <si>
    <t>Insect Control Detail</t>
  </si>
  <si>
    <t>Total Insect Control</t>
  </si>
  <si>
    <t>Fixed Costs</t>
  </si>
  <si>
    <t>Machinery Depreciation, Taxes, Insurance and Housing</t>
  </si>
  <si>
    <t xml:space="preserve">  Preharvest Machinery</t>
  </si>
  <si>
    <t xml:space="preserve">  Harvest Machinery</t>
  </si>
  <si>
    <t>General Overhead</t>
  </si>
  <si>
    <t>% of VC</t>
  </si>
  <si>
    <t>Management</t>
  </si>
  <si>
    <t>Owned Land Cost, Taxes, Cash Payment, etc.</t>
  </si>
  <si>
    <t>Other __________________</t>
  </si>
  <si>
    <t>Total Fixed Costs</t>
  </si>
  <si>
    <t>Total Costs Excluding Land</t>
  </si>
  <si>
    <t>Your Profit Goal</t>
  </si>
  <si>
    <t>$</t>
  </si>
  <si>
    <t>Price Needed for Profit</t>
  </si>
  <si>
    <t>Net Returns Above Variable Costs Per Acre</t>
  </si>
  <si>
    <t>-25%</t>
  </si>
  <si>
    <t>-10%</t>
  </si>
  <si>
    <t>Expected</t>
  </si>
  <si>
    <t>+10%</t>
  </si>
  <si>
    <t>+25%</t>
  </si>
  <si>
    <t>Estimated Labor and Machinery Costs per Acre</t>
  </si>
  <si>
    <t>Preharvest Operations</t>
  </si>
  <si>
    <t>Operation</t>
  </si>
  <si>
    <t>Acres/Hour</t>
  </si>
  <si>
    <t>Number of Times Over</t>
  </si>
  <si>
    <t>Fuel Use (gal/ac)</t>
  </si>
  <si>
    <t>Repairs ($/ac)</t>
  </si>
  <si>
    <t>Fixed Costs ($/ac)</t>
  </si>
  <si>
    <t>Total Preharvest Values</t>
  </si>
  <si>
    <t>Harvest Operations</t>
  </si>
  <si>
    <t>Total Harvest Values</t>
  </si>
  <si>
    <t>Disease Control Detail</t>
  </si>
  <si>
    <t>Total Disease Control</t>
  </si>
  <si>
    <t>Disease Control</t>
  </si>
  <si>
    <t xml:space="preserve">  Irrigation</t>
  </si>
  <si>
    <t>Irrigation*</t>
  </si>
  <si>
    <t>Total Rprs/Ac</t>
  </si>
  <si>
    <t xml:space="preserve">ST Plant Rigid </t>
  </si>
  <si>
    <t xml:space="preserve">Combine (200-249 hp) </t>
  </si>
  <si>
    <t>240 hp</t>
  </si>
  <si>
    <t xml:space="preserve">Heavy Disk </t>
  </si>
  <si>
    <t xml:space="preserve">Plow </t>
  </si>
  <si>
    <t>4 Bottom Switch</t>
  </si>
  <si>
    <t>5 Bottom Switch</t>
  </si>
  <si>
    <t>Fertilizer Detail</t>
  </si>
  <si>
    <t>Weed Detail</t>
  </si>
  <si>
    <t>Insect Detail</t>
  </si>
  <si>
    <t>Disease Detail</t>
  </si>
  <si>
    <t>Harvest Detail</t>
  </si>
  <si>
    <t>Preharvest Detail</t>
  </si>
  <si>
    <t>Back to Budget Detail</t>
  </si>
  <si>
    <t xml:space="preserve">Peanut Wagon </t>
  </si>
  <si>
    <t xml:space="preserve">Pull-type Peanut Combine </t>
  </si>
  <si>
    <t>2R-36</t>
  </si>
  <si>
    <t xml:space="preserve">Peanut Dig/Inverter </t>
  </si>
  <si>
    <t>cat</t>
  </si>
  <si>
    <t xml:space="preserve">, </t>
  </si>
  <si>
    <t>sp</t>
  </si>
  <si>
    <t>Name</t>
  </si>
  <si>
    <t>Budget name</t>
  </si>
  <si>
    <t>Budget Name</t>
  </si>
  <si>
    <t>Labor Use** (hrs/ac)</t>
  </si>
  <si>
    <t>Self-Propelled Equipment</t>
  </si>
  <si>
    <t>Tractors</t>
  </si>
  <si>
    <t>Implements</t>
  </si>
  <si>
    <t>D</t>
  </si>
  <si>
    <t>SV</t>
  </si>
  <si>
    <t>Int</t>
  </si>
  <si>
    <t>HIT</t>
  </si>
  <si>
    <t>FC/hr</t>
  </si>
  <si>
    <t>DIFF</t>
  </si>
  <si>
    <t xml:space="preserve">2WD Cab </t>
  </si>
  <si>
    <t xml:space="preserve">Backhoe </t>
  </si>
  <si>
    <t>Bed-Disk  w/roller</t>
  </si>
  <si>
    <t xml:space="preserve"> 12R-30</t>
  </si>
  <si>
    <t xml:space="preserve">Bed-Disk  (Hipper) </t>
  </si>
  <si>
    <t xml:space="preserve">Bed-Disk  (Hipper) Fl </t>
  </si>
  <si>
    <t xml:space="preserve">Bed-Disk  (Hipper) Rd </t>
  </si>
  <si>
    <t>Bed-Paratill   Fold</t>
  </si>
  <si>
    <t>Bed-Paratill   Rigid</t>
  </si>
  <si>
    <t>Bed-Rip/Disk Fold.</t>
  </si>
  <si>
    <t>Bed-Rip/Disk Rigid</t>
  </si>
  <si>
    <t xml:space="preserve">Bed-Rip/Disk Rigid </t>
  </si>
  <si>
    <t xml:space="preserve">Bed-Rip/Disk/Cond. </t>
  </si>
  <si>
    <t>Bed-Roll-Fold.</t>
  </si>
  <si>
    <t xml:space="preserve">Bed-Roll-Fold. </t>
  </si>
  <si>
    <t xml:space="preserve">Bed-Roll-Rigid </t>
  </si>
  <si>
    <t xml:space="preserve">Bed-Paratill  w/roll </t>
  </si>
  <si>
    <t xml:space="preserve">Row Cond./Roll-Fold. </t>
  </si>
  <si>
    <t xml:space="preserve">Row Cond./Roll-Rigid </t>
  </si>
  <si>
    <t>Cult &amp; PD Ridge Till</t>
  </si>
  <si>
    <t>Cultivate Ridge Till</t>
  </si>
  <si>
    <t xml:space="preserve">Cult &amp; PD Ridge Till </t>
  </si>
  <si>
    <t xml:space="preserve">Cultivate Ridge Till </t>
  </si>
  <si>
    <t>bushel</t>
  </si>
  <si>
    <t>pound</t>
  </si>
  <si>
    <t>0.28, Tractor (180-199 hp) MFWD 190</t>
  </si>
  <si>
    <t>1.08, Disk Harrow 32'</t>
  </si>
  <si>
    <t>3.47, Spray (Broadcast) 60'</t>
  </si>
  <si>
    <t>applications</t>
  </si>
  <si>
    <t>Your Yield</t>
  </si>
  <si>
    <t>Your Farm</t>
  </si>
  <si>
    <t>Headline</t>
  </si>
  <si>
    <t>oz</t>
  </si>
  <si>
    <t>Oz.</t>
  </si>
  <si>
    <t>Axial XL</t>
  </si>
  <si>
    <t>MCPA</t>
  </si>
  <si>
    <t>Drying - 2 Points</t>
  </si>
  <si>
    <t>1.37, Grain Drill 15'</t>
  </si>
  <si>
    <t>0.42, Header Wheat/Sorghum 22' Rigid</t>
  </si>
  <si>
    <t>0.03, Combine (300-349 hp) 325 hp</t>
  </si>
  <si>
    <t xml:space="preserve">WHEAT FOR GRAIN, CONVENTIONAL </t>
  </si>
  <si>
    <t>0.68, Chisel Plow-Rigid 24'</t>
  </si>
  <si>
    <t>Lambda Cyhalothrin (Karate Zeon, Silencer, and similar products)</t>
  </si>
  <si>
    <t>Tebuconazole</t>
  </si>
  <si>
    <t>Harmony Extra Total Sol</t>
  </si>
  <si>
    <t>0.29, Grain Cart Wht/Sor  500 bu</t>
  </si>
  <si>
    <t>Fierce</t>
  </si>
  <si>
    <t>oz.</t>
  </si>
  <si>
    <t>Zidua</t>
  </si>
  <si>
    <t>Glyphosate</t>
  </si>
  <si>
    <t>Pt.</t>
  </si>
  <si>
    <t xml:space="preserve">Sprayer  110 Gal </t>
  </si>
  <si>
    <t>30' 50 hp</t>
  </si>
  <si>
    <t xml:space="preserve">Sprayer  300-450 gal </t>
  </si>
  <si>
    <t>60' 125 hp</t>
  </si>
  <si>
    <t>80' 125 hp</t>
  </si>
  <si>
    <t>75" rope wic</t>
  </si>
  <si>
    <t xml:space="preserve">Tractor (20-39 hp) </t>
  </si>
  <si>
    <t xml:space="preserve">Tractor (40-59 hp) </t>
  </si>
  <si>
    <t xml:space="preserve">Tractor (60-89 hp) </t>
  </si>
  <si>
    <t xml:space="preserve">Tractor (90-119 hp) </t>
  </si>
  <si>
    <t xml:space="preserve">Tractor (120-139 hp) </t>
  </si>
  <si>
    <t xml:space="preserve">Tractor (140-159 hp) </t>
  </si>
  <si>
    <t xml:space="preserve">Tractor (160-179 hp) </t>
  </si>
  <si>
    <t xml:space="preserve">Tractor (180-199 hp) </t>
  </si>
  <si>
    <t xml:space="preserve">Tractor (200-249 hp) </t>
  </si>
  <si>
    <t xml:space="preserve">Tractor (250-349 hp) </t>
  </si>
  <si>
    <t xml:space="preserve">Tractor (350-449 hp) </t>
  </si>
  <si>
    <t xml:space="preserve">Tractor (450-550 hp) </t>
  </si>
  <si>
    <t>Labor Use*** (hrs/ac)</t>
  </si>
  <si>
    <t>*** Includes unallocated labor factor of 0.25.  Unallocated labor factor is percentage allowance for additional labor required to move equipment and hook/unhook implements, etc.</t>
  </si>
  <si>
    <t>Variable Costs**</t>
  </si>
  <si>
    <t>Disease Spray by Air</t>
  </si>
  <si>
    <t>Prosario</t>
  </si>
  <si>
    <t xml:space="preserve">Bed/Lister </t>
  </si>
  <si>
    <t xml:space="preserve">Bed/Lister -Roll-Fo </t>
  </si>
  <si>
    <t>Bed/Lister -Roll-Ri</t>
  </si>
  <si>
    <t xml:space="preserve">Bed-Subsoil   Fold </t>
  </si>
  <si>
    <t>8R-36 2x1</t>
  </si>
  <si>
    <t xml:space="preserve">Bed-Subsoil   Rigid </t>
  </si>
  <si>
    <t xml:space="preserve">Peanut Plant &amp; Pre Twin </t>
  </si>
  <si>
    <t xml:space="preserve">Stalk Shredder Flex </t>
  </si>
  <si>
    <t>900 CC</t>
  </si>
  <si>
    <t>0.22, Tractor (120-139 hp) 2WD 130</t>
  </si>
  <si>
    <t>****Add ~$3.70/ac in variable costs if you seed with spin spreader and disking it into the field as opposed to using a grain drill. Fixed costs would decrease by ~$2/ac.</t>
  </si>
  <si>
    <t>Developed by Amanda Smith and Guy Hancock.</t>
  </si>
  <si>
    <t>Miravis Prime</t>
  </si>
  <si>
    <t>Budget Authors and Contact Information:</t>
  </si>
  <si>
    <t>Amanda Smith &amp; Guy Hancock</t>
  </si>
  <si>
    <t>Department of Agriculture and Applied Economics - University of Georgia</t>
  </si>
  <si>
    <t>Phone: 229-386-3512</t>
  </si>
  <si>
    <t>Amanda Smith Email: a.smith@uga.edu</t>
  </si>
  <si>
    <t>Guy Hancock Email: ghancock@uga.edu</t>
  </si>
  <si>
    <t>Disclaimer:</t>
  </si>
  <si>
    <t>Validation:</t>
  </si>
  <si>
    <t>Rates and products used in the row crop enterprise budgets are based on University of Georgia Extension recommendations for typical production practices of the crop. The use of brand names of products are not an endorsement by UGA Extension, nor criticism of similar ones not mentioned. All recommended rates and the variety of possible products labeled for use can be found in the Georgia Pest Management Handbook (https://ipm.uga.edu/georgia-pest-management-handbook/).</t>
  </si>
  <si>
    <t>Local input prices and costs will vary. In collaboration with County Extension Agents, retail input suppliers were solicited for prices from locations across the major row crop growing regions of the state. These prices were then aggregated together to come up with the cost estimates used in the budgets.</t>
  </si>
  <si>
    <t>Preharvest and harvest operations costs (fuel, lube, repairs &amp; maintenance, and fixed costs) are based on new equipment prices.</t>
  </si>
  <si>
    <t>Source: Mississippi State Budget Generator Row Crop Input Files (https://www.agecon.msstate.edu/whatwedo/budgets/generator/index.php).</t>
  </si>
  <si>
    <t>Field efficiency and repairs calculations are based on engineering equations from the American Society of Agricultural &amp; Biological Engineers.</t>
  </si>
  <si>
    <t>Fixed costs (opportunity cost, depreciation, housing, insurance, interest, and taxes) are based on standard equations and methodology found in Chapters 5 &amp; 6 of the Commodity Costs and Returns Estimation Handbook published by the American Agricultural Economiocs Association, updated February 1, 2001. (https://ageconsearch.umn.edu/record/269451?ln=en)</t>
  </si>
  <si>
    <t>*Average of diesel and electric irrigation application costs.  Electric is estimated at $9/appl and diesel is estimated at $12/appl when diesel costs $3/gal.</t>
  </si>
  <si>
    <t>Enterprise budgets are estimates of future costs given current market conditions. Do not use the costs provided as a standalone in decision making. They are a guide to help you enter your own costs. When used with your numbers, budgets are an effective tool for planning. Cost estimates are current as of Dec 2025. Due to volatility, prices may change rapidly.</t>
  </si>
  <si>
    <t>[[Enterprise budgets are estimates of future costs given current market conditions. You are encouraged to enter your own prices to best estimate your 2026 cost of production. When used with your own numbers these are an effective tool for planning.  Cost estimates are current as of Dec 2025. Due to volatility in input markets, prices may change rapidly.]]</t>
  </si>
  <si>
    <t>Georgia,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</si>
</sst>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0.00000"/>
    <numFmt numFmtId="166" formatCode="0.000"/>
    <numFmt numFmtId="167" formatCode="0.0"/>
    <numFmt numFmtId="168" formatCode="&quot;$&quot;#,##0.00"/>
    <numFmt numFmtId="169" formatCode="_(* #,##0_);_(* \(#,##0\);_(* &quot;-&quot;??_);_(@_)"/>
  </numFmts>
  <fonts count="4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11"/>
      <name val="Calibri"/>
      <family val="2"/>
      <scheme val="minor"/>
    </font>
    <font>
      <sz val="12"/>
      <name val="Times New Roman"/>
      <family val="1"/>
    </font>
    <font>
      <sz val="10"/>
      <name val="Calibri"/>
      <family val="2"/>
      <scheme val="minor"/>
    </font>
    <font>
      <b/>
      <sz val="8"/>
      <color theme="1"/>
      <name val="Calibri"/>
      <family val="2"/>
      <scheme val="minor"/>
    </font>
    <font>
      <i/>
      <sz val="11"/>
      <color theme="1"/>
      <name val="Calibri"/>
      <family val="2"/>
      <scheme val="minor"/>
    </font>
    <font>
      <i/>
      <sz val="8"/>
      <color theme="1"/>
      <name val="Calibri"/>
      <family val="2"/>
      <scheme val="minor"/>
    </font>
    <font>
      <u/>
      <sz val="11"/>
      <color theme="10"/>
      <name val="Calibri"/>
      <family val="2"/>
      <scheme val="minor"/>
    </font>
    <font>
      <b/>
      <sz val="6"/>
      <name val="Calibri"/>
      <family val="2"/>
      <scheme val="minor"/>
    </font>
    <font>
      <sz val="6"/>
      <color theme="1"/>
      <name val="Calibri"/>
      <family val="2"/>
      <scheme val="minor"/>
    </font>
    <font>
      <sz val="6"/>
      <name val="Calibri"/>
      <family val="2"/>
      <scheme val="minor"/>
    </font>
    <font>
      <sz val="8"/>
      <name val="Calibri"/>
      <family val="2"/>
      <scheme val="minor"/>
    </font>
    <font>
      <sz val="11"/>
      <name val="Calibri"/>
      <family val="2"/>
      <scheme val="minor"/>
    </font>
    <font>
      <sz val="10"/>
      <color theme="1"/>
      <name val="Calibri"/>
      <family val="2"/>
      <scheme val="minor"/>
    </font>
    <font>
      <b/>
      <sz val="8"/>
      <name val="Calibri"/>
      <family val="2"/>
      <scheme val="minor"/>
    </font>
    <font>
      <sz val="8"/>
      <color rgb="FFEAEAEA"/>
      <name val="Calibri"/>
      <family val="2"/>
      <scheme val="minor"/>
    </font>
    <font>
      <sz val="11"/>
      <color rgb="FFEAEAEA"/>
      <name val="Calibri"/>
      <family val="2"/>
      <scheme val="minor"/>
    </font>
    <font>
      <sz val="10"/>
      <name val="Arial"/>
      <family val="2"/>
    </font>
    <font>
      <sz val="10"/>
      <name val="Arial"/>
      <family val="2"/>
    </font>
    <font>
      <u/>
      <sz val="10"/>
      <color indexed="12"/>
      <name val="Arial"/>
      <family val="2"/>
    </font>
    <font>
      <b/>
      <sz val="10"/>
      <color theme="1"/>
      <name val="Arial"/>
      <family val="2"/>
    </font>
    <font>
      <sz val="11"/>
      <color rgb="FF000000"/>
      <name val="Calibri"/>
      <family val="2"/>
      <scheme val="minor"/>
    </font>
    <font>
      <b/>
      <sz val="14"/>
      <color theme="1"/>
      <name val="Calibri"/>
      <family val="2"/>
      <scheme val="minor"/>
    </font>
    <font>
      <sz val="14"/>
      <color theme="1"/>
      <name val="Calibri"/>
      <family val="2"/>
      <scheme val="minor"/>
    </font>
    <font>
      <sz val="11"/>
      <color rgb="FF000000"/>
      <name val="Aptos Narrow"/>
      <family val="2"/>
    </font>
    <font>
      <sz val="14"/>
      <color rgb="FF00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2" tint="-0.249977111117893"/>
        <bgColor indexed="64"/>
      </patternFill>
    </fill>
    <fill>
      <patternFill patternType="solid">
        <fgColor rgb="FFFFFF00"/>
        <bgColor rgb="FF000000"/>
      </patternFill>
    </fill>
    <fill>
      <patternFill patternType="solid">
        <fgColor theme="8" tint="0.79998168889431442"/>
        <bgColor rgb="FF000000"/>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style="medium">
        <color auto="1"/>
      </right>
      <top/>
      <bottom/>
      <diagonal/>
    </border>
    <border>
      <left/>
      <right style="medium">
        <color auto="1"/>
      </right>
      <top style="medium">
        <color auto="1"/>
      </top>
      <bottom/>
      <diagonal/>
    </border>
    <border>
      <left style="medium">
        <color auto="1"/>
      </left>
      <right/>
      <top style="medium">
        <color auto="1"/>
      </top>
      <bottom/>
      <diagonal/>
    </border>
    <border>
      <left/>
      <right/>
      <top/>
      <bottom style="thin">
        <color auto="1"/>
      </bottom>
      <diagonal/>
    </border>
    <border>
      <left/>
      <right/>
      <top style="thin">
        <color auto="1"/>
      </top>
      <bottom/>
      <diagonal/>
    </border>
    <border>
      <left/>
      <right/>
      <top style="thin">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right/>
      <top style="dotted">
        <color auto="1"/>
      </top>
      <bottom/>
      <diagonal/>
    </border>
    <border>
      <left/>
      <right/>
      <top/>
      <bottom style="dotted">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s>
  <cellStyleXfs count="5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44" fontId="1" fillId="0" borderId="0" applyFont="0" applyFill="0" applyBorder="0" applyAlignment="0" applyProtection="0"/>
    <xf numFmtId="0" fontId="20" fillId="0" borderId="0"/>
    <xf numFmtId="9" fontId="1" fillId="0" borderId="0" applyFont="0" applyFill="0" applyBorder="0" applyAlignment="0" applyProtection="0"/>
    <xf numFmtId="0" fontId="25" fillId="0" borderId="0" applyNumberFormat="0" applyFill="0" applyBorder="0" applyAlignment="0" applyProtection="0"/>
    <xf numFmtId="0" fontId="36" fillId="0" borderId="0"/>
    <xf numFmtId="43" fontId="35" fillId="0" borderId="0" applyFont="0" applyFill="0" applyBorder="0" applyAlignment="0" applyProtection="0"/>
    <xf numFmtId="44" fontId="35" fillId="0" borderId="0" applyFont="0" applyFill="0" applyBorder="0" applyAlignment="0" applyProtection="0"/>
    <xf numFmtId="0" fontId="37" fillId="0" borderId="0" applyNumberFormat="0" applyFill="0" applyBorder="0" applyAlignment="0" applyProtection="0">
      <alignment vertical="top"/>
      <protection locked="0"/>
    </xf>
    <xf numFmtId="9" fontId="35" fillId="0" borderId="0" applyFont="0" applyFill="0" applyBorder="0" applyAlignment="0" applyProtection="0"/>
    <xf numFmtId="43" fontId="1" fillId="0" borderId="0" applyFont="0" applyFill="0" applyBorder="0" applyAlignment="0" applyProtection="0"/>
  </cellStyleXfs>
  <cellXfs count="243">
    <xf numFmtId="0" fontId="0" fillId="0" borderId="0" xfId="0"/>
    <xf numFmtId="164" fontId="0" fillId="0" borderId="0" xfId="44" applyNumberFormat="1" applyFont="1"/>
    <xf numFmtId="44" fontId="0" fillId="0" borderId="0" xfId="44" applyFont="1"/>
    <xf numFmtId="44" fontId="1" fillId="0" borderId="0" xfId="43" applyNumberFormat="1"/>
    <xf numFmtId="164" fontId="1" fillId="0" borderId="0" xfId="43" applyNumberFormat="1"/>
    <xf numFmtId="44" fontId="1" fillId="33" borderId="0" xfId="43" applyNumberFormat="1" applyFill="1"/>
    <xf numFmtId="164" fontId="0" fillId="33" borderId="0" xfId="44" applyNumberFormat="1" applyFont="1" applyFill="1"/>
    <xf numFmtId="44" fontId="1" fillId="34" borderId="0" xfId="43" applyNumberFormat="1" applyFill="1"/>
    <xf numFmtId="44" fontId="0" fillId="34" borderId="0" xfId="44" applyFont="1" applyFill="1"/>
    <xf numFmtId="0" fontId="1" fillId="34" borderId="0" xfId="43" applyFill="1"/>
    <xf numFmtId="2" fontId="1" fillId="34" borderId="0" xfId="43" applyNumberFormat="1" applyFill="1"/>
    <xf numFmtId="0" fontId="18" fillId="0" borderId="0" xfId="43" applyFont="1"/>
    <xf numFmtId="1" fontId="18" fillId="0" borderId="0" xfId="43" applyNumberFormat="1" applyFont="1"/>
    <xf numFmtId="1" fontId="18" fillId="0" borderId="10" xfId="43" applyNumberFormat="1" applyFont="1" applyBorder="1"/>
    <xf numFmtId="166" fontId="18" fillId="0" borderId="10" xfId="43" applyNumberFormat="1" applyFont="1" applyBorder="1"/>
    <xf numFmtId="166" fontId="18" fillId="33" borderId="10" xfId="43" applyNumberFormat="1" applyFont="1" applyFill="1" applyBorder="1"/>
    <xf numFmtId="164" fontId="18" fillId="33" borderId="10" xfId="44" applyNumberFormat="1" applyFont="1" applyFill="1" applyBorder="1"/>
    <xf numFmtId="166" fontId="18" fillId="34" borderId="10" xfId="43" applyNumberFormat="1" applyFont="1" applyFill="1" applyBorder="1"/>
    <xf numFmtId="44" fontId="18" fillId="34" borderId="10" xfId="44" applyFont="1" applyFill="1" applyBorder="1"/>
    <xf numFmtId="165" fontId="18" fillId="0" borderId="10" xfId="43" applyNumberFormat="1" applyFont="1" applyBorder="1"/>
    <xf numFmtId="2" fontId="18" fillId="0" borderId="10" xfId="43" applyNumberFormat="1" applyFont="1" applyBorder="1"/>
    <xf numFmtId="167" fontId="18" fillId="0" borderId="10" xfId="43" applyNumberFormat="1" applyFont="1" applyBorder="1"/>
    <xf numFmtId="0" fontId="18" fillId="0" borderId="10" xfId="43" applyFont="1" applyBorder="1"/>
    <xf numFmtId="164" fontId="0" fillId="34" borderId="0" xfId="44" applyNumberFormat="1" applyFont="1" applyFill="1"/>
    <xf numFmtId="166" fontId="1" fillId="0" borderId="0" xfId="43" applyNumberFormat="1"/>
    <xf numFmtId="1" fontId="1" fillId="0" borderId="0" xfId="43" applyNumberFormat="1"/>
    <xf numFmtId="2" fontId="1" fillId="0" borderId="0" xfId="43" applyNumberFormat="1"/>
    <xf numFmtId="167" fontId="1" fillId="0" borderId="0" xfId="43" applyNumberFormat="1"/>
    <xf numFmtId="0" fontId="0" fillId="0" borderId="0" xfId="44" applyNumberFormat="1" applyFont="1"/>
    <xf numFmtId="44" fontId="0" fillId="0" borderId="0" xfId="1" applyFont="1"/>
    <xf numFmtId="0" fontId="21" fillId="0" borderId="10" xfId="45" applyFont="1" applyBorder="1" applyAlignment="1">
      <alignment horizontal="center" vertical="center" wrapText="1"/>
    </xf>
    <xf numFmtId="44" fontId="21" fillId="0" borderId="10" xfId="1" applyFont="1" applyBorder="1" applyAlignment="1">
      <alignment horizontal="center" vertical="center" wrapText="1"/>
    </xf>
    <xf numFmtId="166" fontId="21" fillId="0" borderId="10" xfId="45" applyNumberFormat="1" applyFont="1" applyBorder="1" applyAlignment="1">
      <alignment horizontal="center" vertical="center" wrapText="1"/>
    </xf>
    <xf numFmtId="0" fontId="21" fillId="0" borderId="0" xfId="45" applyFont="1" applyAlignment="1">
      <alignment wrapText="1"/>
    </xf>
    <xf numFmtId="0" fontId="0" fillId="0" borderId="10" xfId="0" applyBorder="1"/>
    <xf numFmtId="0" fontId="0" fillId="0" borderId="0" xfId="0" applyAlignment="1">
      <alignment horizontal="center" vertical="center"/>
    </xf>
    <xf numFmtId="0" fontId="0" fillId="0" borderId="10" xfId="0" applyBorder="1" applyAlignment="1">
      <alignment vertical="center" wrapText="1"/>
    </xf>
    <xf numFmtId="0" fontId="16" fillId="0" borderId="0" xfId="0" applyFont="1"/>
    <xf numFmtId="0" fontId="0" fillId="0" borderId="0" xfId="0" applyAlignment="1">
      <alignment horizontal="center"/>
    </xf>
    <xf numFmtId="0" fontId="0" fillId="0" borderId="10" xfId="0" applyBorder="1" applyAlignment="1">
      <alignment horizontal="center" vertical="center"/>
    </xf>
    <xf numFmtId="0" fontId="0" fillId="0" borderId="14" xfId="0" applyBorder="1"/>
    <xf numFmtId="166" fontId="0" fillId="0" borderId="0" xfId="0" applyNumberFormat="1" applyAlignment="1">
      <alignment horizontal="center"/>
    </xf>
    <xf numFmtId="44" fontId="0" fillId="0" borderId="0" xfId="1" applyFont="1" applyAlignment="1">
      <alignment horizontal="center"/>
    </xf>
    <xf numFmtId="44" fontId="0" fillId="0" borderId="0" xfId="0" applyNumberFormat="1" applyAlignment="1">
      <alignment horizontal="center"/>
    </xf>
    <xf numFmtId="0" fontId="0" fillId="0" borderId="10" xfId="0" applyBorder="1" applyAlignment="1">
      <alignment horizontal="center"/>
    </xf>
    <xf numFmtId="166" fontId="0" fillId="0" borderId="10" xfId="0" applyNumberFormat="1" applyBorder="1" applyAlignment="1">
      <alignment horizontal="center"/>
    </xf>
    <xf numFmtId="44" fontId="0" fillId="0" borderId="10" xfId="0" applyNumberFormat="1" applyBorder="1" applyAlignment="1">
      <alignment horizontal="center"/>
    </xf>
    <xf numFmtId="0" fontId="0" fillId="0" borderId="15" xfId="0" applyBorder="1" applyAlignment="1">
      <alignment horizontal="center"/>
    </xf>
    <xf numFmtId="44" fontId="0" fillId="0" borderId="15" xfId="1" applyFont="1" applyBorder="1" applyAlignment="1">
      <alignment horizontal="center"/>
    </xf>
    <xf numFmtId="44" fontId="0" fillId="0" borderId="0" xfId="1" applyFont="1" applyBorder="1" applyAlignment="1">
      <alignment horizontal="center"/>
    </xf>
    <xf numFmtId="44" fontId="0" fillId="0" borderId="10" xfId="1" applyFont="1" applyBorder="1" applyAlignment="1">
      <alignment horizontal="center"/>
    </xf>
    <xf numFmtId="0" fontId="0" fillId="0" borderId="14" xfId="0" applyBorder="1" applyAlignment="1">
      <alignment horizontal="center"/>
    </xf>
    <xf numFmtId="0" fontId="22" fillId="37" borderId="10" xfId="0" applyFont="1" applyFill="1" applyBorder="1"/>
    <xf numFmtId="0" fontId="16" fillId="0" borderId="10" xfId="0" applyFont="1" applyBorder="1" applyAlignment="1">
      <alignment horizontal="center"/>
    </xf>
    <xf numFmtId="0" fontId="0" fillId="0" borderId="0" xfId="0" applyAlignment="1">
      <alignment horizontal="right"/>
    </xf>
    <xf numFmtId="44" fontId="0" fillId="0" borderId="0" xfId="0" applyNumberFormat="1"/>
    <xf numFmtId="44" fontId="16" fillId="36" borderId="10" xfId="1" applyFont="1" applyFill="1" applyBorder="1"/>
    <xf numFmtId="44" fontId="16" fillId="33" borderId="10" xfId="1" applyFont="1" applyFill="1" applyBorder="1"/>
    <xf numFmtId="44" fontId="16" fillId="34" borderId="10" xfId="1" applyFont="1" applyFill="1" applyBorder="1"/>
    <xf numFmtId="0" fontId="16" fillId="38" borderId="10" xfId="0" applyFont="1" applyFill="1" applyBorder="1"/>
    <xf numFmtId="44" fontId="0" fillId="38" borderId="0" xfId="1" applyFont="1" applyFill="1" applyBorder="1"/>
    <xf numFmtId="44" fontId="0" fillId="38" borderId="0" xfId="1" applyFont="1" applyFill="1"/>
    <xf numFmtId="0" fontId="0" fillId="38" borderId="0" xfId="0" applyFill="1"/>
    <xf numFmtId="0" fontId="0" fillId="38" borderId="14" xfId="0" applyFill="1" applyBorder="1"/>
    <xf numFmtId="44" fontId="0" fillId="38" borderId="14" xfId="1" applyFont="1" applyFill="1" applyBorder="1"/>
    <xf numFmtId="0" fontId="16" fillId="39" borderId="10" xfId="0" applyFont="1" applyFill="1" applyBorder="1"/>
    <xf numFmtId="44" fontId="0" fillId="39" borderId="0" xfId="1" applyFont="1" applyFill="1" applyBorder="1"/>
    <xf numFmtId="44" fontId="0" fillId="39" borderId="0" xfId="1" applyFont="1" applyFill="1"/>
    <xf numFmtId="0" fontId="0" fillId="39" borderId="0" xfId="0" applyFill="1"/>
    <xf numFmtId="0" fontId="0" fillId="39" borderId="14" xfId="0" applyFill="1" applyBorder="1"/>
    <xf numFmtId="44" fontId="0" fillId="39" borderId="14" xfId="1" applyFont="1" applyFill="1" applyBorder="1"/>
    <xf numFmtId="0" fontId="16" fillId="40" borderId="10" xfId="0" applyFont="1" applyFill="1" applyBorder="1"/>
    <xf numFmtId="0" fontId="0" fillId="40" borderId="15" xfId="0" applyFill="1" applyBorder="1"/>
    <xf numFmtId="44" fontId="0" fillId="40" borderId="15" xfId="1" applyFont="1" applyFill="1" applyBorder="1"/>
    <xf numFmtId="44" fontId="0" fillId="40" borderId="0" xfId="1" applyFont="1" applyFill="1" applyBorder="1"/>
    <xf numFmtId="44" fontId="0" fillId="40" borderId="0" xfId="1" applyFont="1" applyFill="1"/>
    <xf numFmtId="0" fontId="0" fillId="40" borderId="0" xfId="0" applyFill="1"/>
    <xf numFmtId="0" fontId="0" fillId="40" borderId="14" xfId="0" applyFill="1" applyBorder="1"/>
    <xf numFmtId="44" fontId="0" fillId="40" borderId="14" xfId="1" applyFont="1" applyFill="1" applyBorder="1"/>
    <xf numFmtId="44" fontId="16" fillId="0" borderId="10" xfId="0" applyNumberFormat="1" applyFont="1" applyBorder="1"/>
    <xf numFmtId="0" fontId="16" fillId="0" borderId="10" xfId="0" applyFont="1" applyBorder="1" applyAlignment="1">
      <alignment horizontal="left"/>
    </xf>
    <xf numFmtId="0" fontId="16" fillId="0" borderId="10" xfId="0" applyFont="1" applyBorder="1"/>
    <xf numFmtId="0" fontId="0" fillId="0" borderId="0" xfId="0" applyAlignment="1">
      <alignment wrapText="1"/>
    </xf>
    <xf numFmtId="44" fontId="0" fillId="0" borderId="14" xfId="1" applyFont="1" applyBorder="1"/>
    <xf numFmtId="0" fontId="16" fillId="35" borderId="16" xfId="0" applyFont="1" applyFill="1" applyBorder="1"/>
    <xf numFmtId="44" fontId="16" fillId="35" borderId="16" xfId="0" applyNumberFormat="1" applyFont="1" applyFill="1" applyBorder="1"/>
    <xf numFmtId="0" fontId="16" fillId="0" borderId="17" xfId="0" applyFont="1" applyBorder="1"/>
    <xf numFmtId="0" fontId="16" fillId="0" borderId="17" xfId="0" applyFont="1" applyBorder="1" applyAlignment="1">
      <alignment horizontal="right"/>
    </xf>
    <xf numFmtId="44" fontId="16" fillId="0" borderId="17" xfId="0" quotePrefix="1" applyNumberFormat="1" applyFont="1" applyBorder="1"/>
    <xf numFmtId="0" fontId="16" fillId="0" borderId="18" xfId="0" applyFont="1" applyBorder="1"/>
    <xf numFmtId="0" fontId="16" fillId="0" borderId="18" xfId="0" applyFont="1" applyBorder="1" applyAlignment="1">
      <alignment horizontal="right"/>
    </xf>
    <xf numFmtId="44" fontId="16" fillId="0" borderId="18" xfId="0" applyNumberFormat="1" applyFont="1" applyBorder="1" applyAlignment="1">
      <alignment horizontal="left"/>
    </xf>
    <xf numFmtId="44" fontId="16" fillId="0" borderId="18" xfId="0" quotePrefix="1" applyNumberFormat="1" applyFont="1" applyBorder="1"/>
    <xf numFmtId="44" fontId="16" fillId="0" borderId="19" xfId="0" applyNumberFormat="1" applyFont="1" applyBorder="1" applyAlignment="1">
      <alignment horizontal="left"/>
    </xf>
    <xf numFmtId="0" fontId="0" fillId="0" borderId="0" xfId="0" quotePrefix="1" applyAlignment="1">
      <alignment horizontal="center"/>
    </xf>
    <xf numFmtId="1" fontId="0" fillId="0" borderId="14" xfId="0" applyNumberFormat="1" applyBorder="1" applyAlignment="1">
      <alignment horizontal="center"/>
    </xf>
    <xf numFmtId="0" fontId="0" fillId="0" borderId="10" xfId="0" applyBorder="1" applyAlignment="1">
      <alignment wrapText="1"/>
    </xf>
    <xf numFmtId="0" fontId="0" fillId="0" borderId="10" xfId="0" applyBorder="1" applyAlignment="1">
      <alignment horizontal="center" wrapText="1"/>
    </xf>
    <xf numFmtId="0" fontId="0" fillId="0" borderId="15" xfId="0" applyBorder="1" applyAlignment="1">
      <alignment horizontal="center" vertical="center"/>
    </xf>
    <xf numFmtId="2" fontId="0" fillId="0" borderId="15" xfId="0" applyNumberFormat="1" applyBorder="1" applyAlignment="1">
      <alignment horizontal="center" vertical="center"/>
    </xf>
    <xf numFmtId="44" fontId="16" fillId="35" borderId="10" xfId="1" applyFont="1" applyFill="1" applyBorder="1"/>
    <xf numFmtId="0" fontId="16" fillId="41" borderId="10" xfId="0" applyFont="1" applyFill="1" applyBorder="1"/>
    <xf numFmtId="0" fontId="0" fillId="41" borderId="15" xfId="0" applyFill="1" applyBorder="1"/>
    <xf numFmtId="44" fontId="0" fillId="41" borderId="15" xfId="1" applyFont="1" applyFill="1" applyBorder="1"/>
    <xf numFmtId="44" fontId="0" fillId="41" borderId="0" xfId="1" applyFont="1" applyFill="1" applyBorder="1"/>
    <xf numFmtId="44" fontId="0" fillId="41" borderId="0" xfId="1" applyFont="1" applyFill="1"/>
    <xf numFmtId="0" fontId="0" fillId="41" borderId="0" xfId="0" applyFill="1"/>
    <xf numFmtId="0" fontId="0" fillId="41" borderId="14" xfId="0" applyFill="1" applyBorder="1"/>
    <xf numFmtId="44" fontId="0" fillId="41" borderId="14" xfId="1" applyFont="1" applyFill="1" applyBorder="1"/>
    <xf numFmtId="0" fontId="18" fillId="0" borderId="0" xfId="0" applyFont="1" applyAlignment="1">
      <alignment wrapText="1"/>
    </xf>
    <xf numFmtId="44" fontId="0" fillId="0" borderId="0" xfId="0" applyNumberFormat="1" applyAlignment="1">
      <alignment horizontal="left"/>
    </xf>
    <xf numFmtId="44" fontId="0" fillId="0" borderId="0" xfId="0" quotePrefix="1" applyNumberFormat="1"/>
    <xf numFmtId="44" fontId="0" fillId="0" borderId="14" xfId="1" applyFont="1" applyBorder="1" applyAlignment="1">
      <alignment horizontal="center"/>
    </xf>
    <xf numFmtId="0" fontId="25" fillId="0" borderId="0" xfId="47"/>
    <xf numFmtId="0" fontId="0" fillId="0" borderId="0" xfId="0" applyAlignment="1">
      <alignment horizontal="center" vertical="center" wrapText="1"/>
    </xf>
    <xf numFmtId="0" fontId="0" fillId="35" borderId="10" xfId="0" applyFill="1" applyBorder="1" applyAlignment="1">
      <alignment vertical="center"/>
    </xf>
    <xf numFmtId="0" fontId="0" fillId="35" borderId="10" xfId="0" applyFill="1" applyBorder="1" applyAlignment="1">
      <alignment horizontal="center" vertical="center"/>
    </xf>
    <xf numFmtId="2" fontId="0" fillId="35" borderId="10" xfId="0" applyNumberFormat="1" applyFill="1" applyBorder="1" applyAlignment="1">
      <alignment horizontal="center" vertical="center"/>
    </xf>
    <xf numFmtId="44" fontId="1" fillId="35" borderId="10" xfId="1" applyFont="1" applyFill="1" applyBorder="1" applyAlignment="1">
      <alignment horizontal="center" vertical="center"/>
    </xf>
    <xf numFmtId="0" fontId="0" fillId="0" borderId="15" xfId="0" applyBorder="1" applyAlignment="1">
      <alignment horizontal="left" vertical="center" wrapText="1"/>
    </xf>
    <xf numFmtId="0" fontId="27" fillId="0" borderId="0" xfId="43" applyFont="1"/>
    <xf numFmtId="2" fontId="27" fillId="0" borderId="10" xfId="43" applyNumberFormat="1" applyFont="1" applyBorder="1"/>
    <xf numFmtId="0" fontId="27" fillId="0" borderId="10" xfId="43" applyFont="1" applyBorder="1"/>
    <xf numFmtId="1" fontId="27" fillId="0" borderId="10" xfId="43" applyNumberFormat="1" applyFont="1" applyBorder="1"/>
    <xf numFmtId="2" fontId="27" fillId="0" borderId="0" xfId="43" applyNumberFormat="1" applyFont="1"/>
    <xf numFmtId="0" fontId="29" fillId="0" borderId="10" xfId="45" applyFont="1" applyBorder="1" applyAlignment="1">
      <alignment horizontal="center" vertical="center" wrapText="1"/>
    </xf>
    <xf numFmtId="0" fontId="18" fillId="0" borderId="0" xfId="0" applyFont="1"/>
    <xf numFmtId="0" fontId="18" fillId="0" borderId="10" xfId="0" applyFont="1" applyBorder="1"/>
    <xf numFmtId="1" fontId="18" fillId="0" borderId="0" xfId="0" applyNumberFormat="1" applyFont="1" applyAlignment="1">
      <alignment horizontal="left"/>
    </xf>
    <xf numFmtId="0" fontId="18" fillId="0" borderId="0" xfId="0" applyFont="1" applyAlignment="1">
      <alignment horizontal="left"/>
    </xf>
    <xf numFmtId="0" fontId="18" fillId="0" borderId="15" xfId="0" applyFont="1" applyBorder="1" applyAlignment="1">
      <alignment horizontal="left"/>
    </xf>
    <xf numFmtId="44" fontId="30" fillId="0" borderId="10" xfId="1" applyFont="1" applyBorder="1" applyAlignment="1">
      <alignment horizontal="center" vertical="center" wrapText="1"/>
    </xf>
    <xf numFmtId="44" fontId="1" fillId="0" borderId="15" xfId="1" applyFont="1" applyBorder="1" applyAlignment="1">
      <alignment horizontal="center"/>
    </xf>
    <xf numFmtId="44" fontId="1" fillId="0" borderId="0" xfId="1" applyFont="1" applyAlignment="1">
      <alignment horizontal="center"/>
    </xf>
    <xf numFmtId="44" fontId="1" fillId="0" borderId="0" xfId="1" applyFont="1" applyBorder="1" applyAlignment="1">
      <alignment horizontal="center"/>
    </xf>
    <xf numFmtId="44" fontId="1" fillId="0" borderId="10" xfId="1" applyFont="1" applyBorder="1" applyAlignment="1">
      <alignment horizontal="center"/>
    </xf>
    <xf numFmtId="1" fontId="27" fillId="0" borderId="0" xfId="43" applyNumberFormat="1" applyFont="1"/>
    <xf numFmtId="0" fontId="18" fillId="0" borderId="15" xfId="0" applyFont="1" applyBorder="1" applyAlignment="1">
      <alignment horizontal="center"/>
    </xf>
    <xf numFmtId="0" fontId="0" fillId="0" borderId="10" xfId="0" applyBorder="1" applyAlignment="1">
      <alignment horizontal="center" vertical="center" wrapText="1"/>
    </xf>
    <xf numFmtId="1" fontId="0" fillId="0" borderId="0" xfId="0" applyNumberFormat="1" applyAlignment="1">
      <alignment horizontal="center"/>
    </xf>
    <xf numFmtId="166" fontId="0" fillId="0" borderId="15" xfId="0" applyNumberFormat="1" applyBorder="1" applyAlignment="1">
      <alignment horizontal="center"/>
    </xf>
    <xf numFmtId="44" fontId="18" fillId="33" borderId="10" xfId="43" applyNumberFormat="1" applyFont="1" applyFill="1" applyBorder="1"/>
    <xf numFmtId="44" fontId="18" fillId="0" borderId="10" xfId="43" applyNumberFormat="1" applyFont="1" applyBorder="1"/>
    <xf numFmtId="167" fontId="27" fillId="0" borderId="10" xfId="43" applyNumberFormat="1" applyFont="1" applyBorder="1"/>
    <xf numFmtId="167" fontId="27" fillId="0" borderId="0" xfId="43" applyNumberFormat="1" applyFont="1"/>
    <xf numFmtId="0" fontId="18" fillId="0" borderId="10" xfId="0" applyFont="1" applyBorder="1" applyAlignment="1">
      <alignment horizontal="center"/>
    </xf>
    <xf numFmtId="0" fontId="18" fillId="0" borderId="14" xfId="0" applyFont="1" applyBorder="1"/>
    <xf numFmtId="0" fontId="18" fillId="0" borderId="10" xfId="0" applyFont="1" applyBorder="1" applyAlignment="1">
      <alignment horizontal="left"/>
    </xf>
    <xf numFmtId="2" fontId="0" fillId="0" borderId="0" xfId="0" applyNumberFormat="1" applyAlignment="1">
      <alignment horizontal="center" vertical="center" wrapText="1"/>
    </xf>
    <xf numFmtId="167" fontId="0" fillId="0" borderId="0" xfId="0" applyNumberFormat="1" applyAlignment="1">
      <alignment horizontal="center" vertical="center" wrapText="1"/>
    </xf>
    <xf numFmtId="167" fontId="0" fillId="0" borderId="15" xfId="0" applyNumberFormat="1" applyBorder="1" applyAlignment="1">
      <alignment horizontal="center" vertical="center"/>
    </xf>
    <xf numFmtId="0" fontId="0" fillId="0" borderId="15" xfId="0" applyBorder="1" applyAlignment="1">
      <alignment vertical="center"/>
    </xf>
    <xf numFmtId="44" fontId="1" fillId="0" borderId="15" xfId="1" applyFont="1" applyFill="1" applyBorder="1" applyAlignment="1">
      <alignment horizontal="center" vertical="center"/>
    </xf>
    <xf numFmtId="0" fontId="18" fillId="0" borderId="0" xfId="0" applyFont="1" applyAlignment="1">
      <alignment horizontal="center"/>
    </xf>
    <xf numFmtId="1" fontId="18" fillId="0" borderId="10" xfId="0" applyNumberFormat="1" applyFont="1" applyBorder="1" applyAlignment="1">
      <alignment horizontal="center"/>
    </xf>
    <xf numFmtId="1" fontId="18" fillId="0" borderId="0" xfId="0" applyNumberFormat="1" applyFont="1" applyAlignment="1">
      <alignment horizontal="center"/>
    </xf>
    <xf numFmtId="0" fontId="1" fillId="0" borderId="0" xfId="43"/>
    <xf numFmtId="165" fontId="1" fillId="0" borderId="0" xfId="43" applyNumberFormat="1"/>
    <xf numFmtId="44" fontId="0" fillId="0" borderId="15" xfId="0" applyNumberFormat="1" applyBorder="1" applyAlignment="1">
      <alignment horizontal="center" vertical="center"/>
    </xf>
    <xf numFmtId="2" fontId="0" fillId="0" borderId="0" xfId="0" applyNumberFormat="1" applyAlignment="1">
      <alignment horizontal="center" vertical="center"/>
    </xf>
    <xf numFmtId="44" fontId="0" fillId="0" borderId="0" xfId="0" applyNumberFormat="1" applyAlignment="1">
      <alignment horizontal="center" vertical="center"/>
    </xf>
    <xf numFmtId="44" fontId="0" fillId="0" borderId="0" xfId="0" applyNumberFormat="1" applyAlignment="1">
      <alignment horizontal="center" vertical="center" wrapText="1"/>
    </xf>
    <xf numFmtId="0" fontId="0" fillId="0" borderId="0" xfId="0" applyAlignment="1">
      <alignment horizontal="left" vertical="center" wrapText="1"/>
    </xf>
    <xf numFmtId="167" fontId="0" fillId="0" borderId="0" xfId="0" applyNumberFormat="1" applyAlignment="1">
      <alignment horizontal="center" vertical="center"/>
    </xf>
    <xf numFmtId="0" fontId="0" fillId="0" borderId="0" xfId="0" applyAlignment="1">
      <alignment horizontal="left"/>
    </xf>
    <xf numFmtId="0" fontId="1" fillId="33" borderId="0" xfId="43" applyFill="1"/>
    <xf numFmtId="1" fontId="0" fillId="0" borderId="0" xfId="0" applyNumberFormat="1"/>
    <xf numFmtId="0" fontId="16" fillId="0" borderId="14" xfId="0" applyFont="1" applyBorder="1" applyAlignment="1">
      <alignment horizontal="center"/>
    </xf>
    <xf numFmtId="0" fontId="0" fillId="38" borderId="24" xfId="0" applyFill="1" applyBorder="1" applyAlignment="1">
      <alignment wrapText="1"/>
    </xf>
    <xf numFmtId="0" fontId="35" fillId="38" borderId="0" xfId="0" applyFont="1" applyFill="1"/>
    <xf numFmtId="0" fontId="35" fillId="38" borderId="24" xfId="0" applyFont="1" applyFill="1" applyBorder="1"/>
    <xf numFmtId="168" fontId="38" fillId="0" borderId="15" xfId="1" applyNumberFormat="1" applyFont="1" applyFill="1" applyBorder="1" applyAlignment="1">
      <alignment horizontal="center"/>
    </xf>
    <xf numFmtId="168" fontId="38" fillId="0" borderId="0" xfId="1" applyNumberFormat="1" applyFont="1" applyFill="1" applyBorder="1" applyAlignment="1">
      <alignment horizontal="center"/>
    </xf>
    <xf numFmtId="164" fontId="0" fillId="0" borderId="0" xfId="44" applyNumberFormat="1" applyFont="1" applyFill="1"/>
    <xf numFmtId="10" fontId="0" fillId="0" borderId="0" xfId="46" applyNumberFormat="1" applyFont="1"/>
    <xf numFmtId="168" fontId="38" fillId="35" borderId="14" xfId="1" applyNumberFormat="1" applyFont="1" applyFill="1" applyBorder="1" applyAlignment="1">
      <alignment horizontal="center"/>
    </xf>
    <xf numFmtId="44" fontId="0" fillId="0" borderId="0" xfId="1" applyFont="1" applyFill="1"/>
    <xf numFmtId="0" fontId="23" fillId="0" borderId="0" xfId="0" quotePrefix="1" applyFont="1"/>
    <xf numFmtId="167" fontId="0" fillId="0" borderId="0" xfId="0" applyNumberFormat="1"/>
    <xf numFmtId="9" fontId="0" fillId="0" borderId="0" xfId="46" applyFont="1" applyFill="1"/>
    <xf numFmtId="168" fontId="0" fillId="0" borderId="15" xfId="1" applyNumberFormat="1" applyFont="1" applyFill="1" applyBorder="1" applyAlignment="1">
      <alignment horizontal="left" indent="8"/>
    </xf>
    <xf numFmtId="168" fontId="0" fillId="0" borderId="0" xfId="1" applyNumberFormat="1" applyFont="1" applyFill="1" applyBorder="1" applyAlignment="1">
      <alignment horizontal="left" indent="8"/>
    </xf>
    <xf numFmtId="168" fontId="0" fillId="0" borderId="14" xfId="1" applyNumberFormat="1" applyFont="1" applyFill="1" applyBorder="1" applyAlignment="1">
      <alignment horizontal="left" indent="8"/>
    </xf>
    <xf numFmtId="166" fontId="26" fillId="42" borderId="12" xfId="43" applyNumberFormat="1" applyFont="1" applyFill="1" applyBorder="1"/>
    <xf numFmtId="166" fontId="26" fillId="42" borderId="23" xfId="43" applyNumberFormat="1" applyFont="1" applyFill="1" applyBorder="1"/>
    <xf numFmtId="166" fontId="26" fillId="0" borderId="0" xfId="43" applyNumberFormat="1" applyFont="1"/>
    <xf numFmtId="0" fontId="17" fillId="0" borderId="0" xfId="43" applyFont="1"/>
    <xf numFmtId="0" fontId="19" fillId="0" borderId="0" xfId="43" applyFont="1"/>
    <xf numFmtId="167" fontId="26" fillId="0" borderId="0" xfId="43" applyNumberFormat="1" applyFont="1"/>
    <xf numFmtId="0" fontId="26" fillId="0" borderId="0" xfId="43" applyFont="1"/>
    <xf numFmtId="166" fontId="28" fillId="0" borderId="0" xfId="43" applyNumberFormat="1" applyFont="1"/>
    <xf numFmtId="0" fontId="33" fillId="0" borderId="10" xfId="43" applyFont="1" applyBorder="1"/>
    <xf numFmtId="1" fontId="33" fillId="0" borderId="10" xfId="43" applyNumberFormat="1" applyFont="1" applyBorder="1"/>
    <xf numFmtId="1" fontId="34" fillId="0" borderId="0" xfId="43" applyNumberFormat="1" applyFont="1"/>
    <xf numFmtId="164" fontId="34" fillId="0" borderId="0" xfId="43" applyNumberFormat="1" applyFont="1"/>
    <xf numFmtId="44" fontId="0" fillId="33" borderId="0" xfId="44" applyFont="1" applyFill="1"/>
    <xf numFmtId="44" fontId="0" fillId="0" borderId="0" xfId="44" applyFont="1" applyFill="1"/>
    <xf numFmtId="0" fontId="40" fillId="0" borderId="0" xfId="0" applyFont="1" applyAlignment="1">
      <alignment horizontal="center"/>
    </xf>
    <xf numFmtId="0" fontId="41" fillId="0" borderId="0" xfId="0" applyFont="1"/>
    <xf numFmtId="0" fontId="41" fillId="0" borderId="0" xfId="0" applyFont="1" applyAlignment="1">
      <alignment horizontal="center"/>
    </xf>
    <xf numFmtId="0" fontId="40" fillId="0" borderId="0" xfId="0" applyFont="1"/>
    <xf numFmtId="0" fontId="41" fillId="0" borderId="0" xfId="0" applyFont="1" applyAlignment="1">
      <alignment wrapText="1"/>
    </xf>
    <xf numFmtId="169" fontId="1" fillId="0" borderId="0" xfId="53" applyNumberFormat="1"/>
    <xf numFmtId="0" fontId="16" fillId="0" borderId="0" xfId="0" applyFont="1" applyAlignment="1">
      <alignment horizontal="left"/>
    </xf>
    <xf numFmtId="0" fontId="16" fillId="0" borderId="14" xfId="0" applyFont="1" applyBorder="1" applyAlignment="1">
      <alignment horizontal="left"/>
    </xf>
    <xf numFmtId="0" fontId="24" fillId="0" borderId="20" xfId="0" applyFont="1" applyBorder="1" applyAlignment="1">
      <alignment horizontal="left" vertical="top" wrapText="1"/>
    </xf>
    <xf numFmtId="0" fontId="24" fillId="0" borderId="0" xfId="0" applyFont="1" applyAlignment="1">
      <alignment horizontal="left" vertical="top" wrapText="1"/>
    </xf>
    <xf numFmtId="0" fontId="0" fillId="0" borderId="0" xfId="0" applyAlignment="1">
      <alignment horizontal="left"/>
    </xf>
    <xf numFmtId="0" fontId="16" fillId="0" borderId="10" xfId="0" applyFont="1" applyBorder="1" applyAlignment="1">
      <alignment horizontal="left"/>
    </xf>
    <xf numFmtId="0" fontId="0" fillId="0" borderId="15" xfId="0" applyBorder="1" applyAlignment="1">
      <alignment horizontal="center"/>
    </xf>
    <xf numFmtId="0" fontId="23" fillId="0" borderId="14" xfId="0" applyFont="1" applyBorder="1" applyAlignment="1">
      <alignment horizontal="center"/>
    </xf>
    <xf numFmtId="0" fontId="31" fillId="0" borderId="0" xfId="0" applyFont="1" applyAlignment="1">
      <alignment horizontal="left" vertical="top" wrapText="1"/>
    </xf>
    <xf numFmtId="0" fontId="31" fillId="0" borderId="21" xfId="0" applyFont="1" applyBorder="1" applyAlignment="1">
      <alignment horizontal="left" vertical="top" wrapText="1"/>
    </xf>
    <xf numFmtId="0" fontId="0" fillId="0" borderId="15" xfId="0" applyBorder="1" applyAlignment="1">
      <alignment horizontal="left" wrapText="1"/>
    </xf>
    <xf numFmtId="0" fontId="16" fillId="0" borderId="0" xfId="0" applyFont="1" applyAlignment="1">
      <alignment horizontal="center"/>
    </xf>
    <xf numFmtId="0" fontId="16" fillId="0" borderId="15" xfId="0" applyFont="1" applyBorder="1" applyAlignment="1">
      <alignment horizontal="center"/>
    </xf>
    <xf numFmtId="0" fontId="16" fillId="0" borderId="14" xfId="0" applyFont="1" applyBorder="1" applyAlignment="1">
      <alignment horizontal="center"/>
    </xf>
    <xf numFmtId="0" fontId="16" fillId="35" borderId="0" xfId="0" applyFont="1" applyFill="1" applyAlignment="1">
      <alignment horizontal="left" wrapText="1"/>
    </xf>
    <xf numFmtId="0" fontId="16" fillId="36" borderId="10" xfId="0" applyFont="1" applyFill="1" applyBorder="1" applyAlignment="1">
      <alignment horizontal="center"/>
    </xf>
    <xf numFmtId="0" fontId="16" fillId="33" borderId="10" xfId="0" applyFont="1" applyFill="1" applyBorder="1" applyAlignment="1">
      <alignment horizontal="center"/>
    </xf>
    <xf numFmtId="0" fontId="16" fillId="35" borderId="10" xfId="0" applyFont="1" applyFill="1" applyBorder="1" applyAlignment="1">
      <alignment horizontal="center"/>
    </xf>
    <xf numFmtId="0" fontId="16" fillId="34" borderId="10" xfId="0" applyFont="1" applyFill="1" applyBorder="1" applyAlignment="1">
      <alignment horizontal="center"/>
    </xf>
    <xf numFmtId="0" fontId="16" fillId="36" borderId="0" xfId="0" applyFont="1" applyFill="1" applyAlignment="1">
      <alignment horizontal="center" vertical="center" textRotation="90"/>
    </xf>
    <xf numFmtId="0" fontId="16" fillId="36" borderId="15" xfId="0" applyFont="1" applyFill="1" applyBorder="1" applyAlignment="1">
      <alignment horizontal="center" vertical="center" textRotation="90" wrapText="1"/>
    </xf>
    <xf numFmtId="0" fontId="16" fillId="36" borderId="0" xfId="0" applyFont="1" applyFill="1" applyAlignment="1">
      <alignment horizontal="center" vertical="center" textRotation="90" wrapText="1"/>
    </xf>
    <xf numFmtId="0" fontId="16" fillId="36" borderId="14" xfId="0" applyFont="1" applyFill="1" applyBorder="1" applyAlignment="1">
      <alignment horizontal="center" vertical="center" textRotation="90" wrapText="1"/>
    </xf>
    <xf numFmtId="0" fontId="1" fillId="34" borderId="0" xfId="43" applyFill="1" applyAlignment="1">
      <alignment horizontal="center"/>
    </xf>
    <xf numFmtId="164" fontId="0" fillId="33" borderId="0" xfId="44" applyNumberFormat="1" applyFont="1" applyFill="1" applyAlignment="1">
      <alignment horizontal="center"/>
    </xf>
    <xf numFmtId="0" fontId="16" fillId="35" borderId="0" xfId="43" applyFont="1" applyFill="1" applyAlignment="1">
      <alignment horizontal="left"/>
    </xf>
    <xf numFmtId="0" fontId="16" fillId="35" borderId="11" xfId="43" applyFont="1" applyFill="1" applyBorder="1" applyAlignment="1">
      <alignment horizontal="left"/>
    </xf>
    <xf numFmtId="1" fontId="32" fillId="42" borderId="13" xfId="43" applyNumberFormat="1" applyFont="1" applyFill="1" applyBorder="1" applyAlignment="1">
      <alignment horizontal="left"/>
    </xf>
    <xf numFmtId="1" fontId="32" fillId="42" borderId="17" xfId="43" applyNumberFormat="1" applyFont="1" applyFill="1" applyBorder="1" applyAlignment="1">
      <alignment horizontal="left"/>
    </xf>
    <xf numFmtId="0" fontId="32" fillId="42" borderId="22" xfId="43" applyFont="1" applyFill="1" applyBorder="1" applyAlignment="1">
      <alignment horizontal="left"/>
    </xf>
    <xf numFmtId="0" fontId="32" fillId="42" borderId="18" xfId="43" applyFont="1" applyFill="1" applyBorder="1" applyAlignment="1">
      <alignment horizontal="left"/>
    </xf>
    <xf numFmtId="0" fontId="1" fillId="34" borderId="14" xfId="43" applyFill="1" applyBorder="1" applyAlignment="1">
      <alignment horizontal="center"/>
    </xf>
    <xf numFmtId="0" fontId="43" fillId="43" borderId="0" xfId="0" applyFont="1" applyFill="1" applyAlignment="1">
      <alignment wrapText="1"/>
    </xf>
    <xf numFmtId="169" fontId="0" fillId="38" borderId="0" xfId="53" applyNumberFormat="1" applyFont="1" applyFill="1"/>
    <xf numFmtId="169" fontId="1" fillId="38" borderId="0" xfId="53" applyNumberFormat="1" applyFill="1"/>
    <xf numFmtId="169" fontId="42" fillId="44" borderId="0" xfId="53" applyNumberFormat="1" applyFont="1" applyFill="1"/>
    <xf numFmtId="0" fontId="1" fillId="38" borderId="0" xfId="43" applyFill="1"/>
    <xf numFmtId="1" fontId="39" fillId="38" borderId="0" xfId="0" applyNumberFormat="1" applyFont="1" applyFill="1"/>
    <xf numFmtId="0" fontId="39" fillId="38" borderId="0" xfId="0" applyFont="1" applyFill="1"/>
    <xf numFmtId="1" fontId="1" fillId="38" borderId="0" xfId="43" applyNumberFormat="1" applyFill="1"/>
  </cellXfs>
  <cellStyles count="5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53" builtinId="3"/>
    <cellStyle name="Comma 2" xfId="49" xr:uid="{00000000-0005-0000-0000-00001B000000}"/>
    <cellStyle name="Currency" xfId="1" builtinId="4"/>
    <cellStyle name="Currency 2" xfId="44" xr:uid="{00000000-0005-0000-0000-00001D000000}"/>
    <cellStyle name="Currency 3" xfId="50" xr:uid="{00000000-0005-0000-0000-00001E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7" builtinId="8"/>
    <cellStyle name="Hyperlink 2" xfId="51" xr:uid="{00000000-0005-0000-0000-000026000000}"/>
    <cellStyle name="Input" xfId="10" builtinId="20" customBuiltin="1"/>
    <cellStyle name="Linked Cell" xfId="13" builtinId="24" customBuiltin="1"/>
    <cellStyle name="Neutral" xfId="9" builtinId="28" customBuiltin="1"/>
    <cellStyle name="Normal" xfId="0" builtinId="0"/>
    <cellStyle name="Normal 2" xfId="43" xr:uid="{00000000-0005-0000-0000-00002B000000}"/>
    <cellStyle name="Normal 3" xfId="48" xr:uid="{00000000-0005-0000-0000-00002C000000}"/>
    <cellStyle name="Normal_mach drop down list" xfId="45" xr:uid="{00000000-0005-0000-0000-00002D000000}"/>
    <cellStyle name="Note" xfId="16" builtinId="10" customBuiltin="1"/>
    <cellStyle name="Output" xfId="11" builtinId="21" customBuiltin="1"/>
    <cellStyle name="Percent" xfId="46" builtinId="5"/>
    <cellStyle name="Percent 2" xfId="52" xr:uid="{00000000-0005-0000-0000-000031000000}"/>
    <cellStyle name="Title" xfId="2" builtinId="15" customBuiltin="1"/>
    <cellStyle name="Total" xfId="18" builtinId="25" customBuiltin="1"/>
    <cellStyle name="Warning Text" xfId="15" builtinId="11" customBuiltin="1"/>
  </cellStyles>
  <dxfs count="1">
    <dxf>
      <font>
        <color rgb="FF006100"/>
      </font>
      <fill>
        <patternFill>
          <bgColor rgb="FFC6EFCE"/>
        </patternFill>
      </fill>
    </dxf>
  </dxfs>
  <tableStyles count="0" defaultTableStyle="TableStyleMedium2" defaultPivotStyle="PivotStyleLight16"/>
  <colors>
    <mruColors>
      <color rgb="FFFFFFCC"/>
      <color rgb="FFFF3900"/>
      <color rgb="FFFF00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ziehl/Desktop/2024%20M&amp;B/2024-Canola.xlsx" TargetMode="External"/><Relationship Id="rId1" Type="http://schemas.openxmlformats.org/officeDocument/2006/relationships/externalLinkPath" Target="/Users/aziehl/Desktop/2024%20M&amp;B/2024-Cano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11%20Budgets/1%20Corn,%20Dryland%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amandasmith/Desktop/3980%20Intro%20AgBusMgmnt/H:/2011%20Budgets/1%20Corn,%20Dryland%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09%20Budgets/Corn/07%20Budgets/Peanuts/Dry%20Peanut%202007az.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amandasmith/Desktop/3980%20Intro%20AgBusMgmnt/H:/Documents/2009%20Budgets/Corn/07%20Budgets/Peanuts/Dry%20Peanut%202007az.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acy-lt/C-Drive/My%20Documents/Budgets/Machinery%20Info/implmn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mandasmith/Desktop/3980%20Intro%20AgBusMgmnt/Lacy-lt/C-Drive/My%20Documents/Budgets/Machinery%20Info/implm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s"/>
      <sheetName val="Main"/>
      <sheetName val="Fert, Weed, Insct, Dis"/>
      <sheetName val="PreHarvest"/>
      <sheetName val="Harvest"/>
      <sheetName val="Implmnt"/>
      <sheetName val="Tractors"/>
      <sheetName val="SelfPros"/>
    </sheetNames>
    <sheetDataSet>
      <sheetData sheetId="0"/>
      <sheetData sheetId="1">
        <row r="6">
          <cell r="C6">
            <v>40</v>
          </cell>
        </row>
        <row r="31">
          <cell r="F31">
            <v>372.08643378182887</v>
          </cell>
        </row>
      </sheetData>
      <sheetData sheetId="2"/>
      <sheetData sheetId="3"/>
      <sheetData sheetId="4"/>
      <sheetData sheetId="5">
        <row r="1">
          <cell r="F1">
            <v>0.09</v>
          </cell>
        </row>
        <row r="2">
          <cell r="F2">
            <v>2.4E-2</v>
          </cell>
        </row>
        <row r="5">
          <cell r="B5" t="str">
            <v>0.01, Bed-Disk  (Hipper)  4R-36</v>
          </cell>
          <cell r="C5">
            <v>0.01</v>
          </cell>
          <cell r="D5" t="str">
            <v xml:space="preserve">, </v>
          </cell>
          <cell r="E5" t="str">
            <v xml:space="preserve">Bed-Disk  (Hipper) </v>
          </cell>
          <cell r="F5" t="str">
            <v xml:space="preserve"> 4R-36</v>
          </cell>
          <cell r="G5" t="str">
            <v>Bed-Disk  (Hipper)  4R-36</v>
          </cell>
          <cell r="H5">
            <v>15700</v>
          </cell>
          <cell r="I5">
            <v>12</v>
          </cell>
          <cell r="J5">
            <v>5.5</v>
          </cell>
          <cell r="K5">
            <v>80</v>
          </cell>
          <cell r="L5">
            <v>0.15625</v>
          </cell>
          <cell r="M5">
            <v>30</v>
          </cell>
          <cell r="N5">
            <v>40</v>
          </cell>
          <cell r="O5">
            <v>10</v>
          </cell>
          <cell r="P5">
            <v>160</v>
          </cell>
          <cell r="Q5">
            <v>0</v>
          </cell>
          <cell r="R5">
            <v>1600</v>
          </cell>
          <cell r="S5">
            <v>1</v>
          </cell>
          <cell r="T5">
            <v>0.27</v>
          </cell>
          <cell r="U5">
            <v>1.4</v>
          </cell>
          <cell r="V5">
            <v>325.86025444142638</v>
          </cell>
          <cell r="W5">
            <v>2.0366265902589147</v>
          </cell>
          <cell r="X5">
            <v>628</v>
          </cell>
          <cell r="Y5">
            <v>3.9249999999999998</v>
          </cell>
          <cell r="Z5">
            <v>4710</v>
          </cell>
          <cell r="AA5">
            <v>1099</v>
          </cell>
          <cell r="AB5">
            <v>10205</v>
          </cell>
          <cell r="AC5">
            <v>918.44999999999993</v>
          </cell>
          <cell r="AD5">
            <v>244.92000000000002</v>
          </cell>
          <cell r="AE5">
            <v>2262.37</v>
          </cell>
          <cell r="AF5">
            <v>14.1398125</v>
          </cell>
        </row>
        <row r="6">
          <cell r="B6" t="str">
            <v>0.03, Bed-Disk  (Hipper)  6R-36</v>
          </cell>
          <cell r="C6">
            <v>0.03</v>
          </cell>
          <cell r="D6" t="str">
            <v xml:space="preserve">, </v>
          </cell>
          <cell r="E6" t="str">
            <v xml:space="preserve">Bed-Disk  (Hipper) </v>
          </cell>
          <cell r="F6" t="str">
            <v xml:space="preserve"> 6R-36</v>
          </cell>
          <cell r="G6" t="str">
            <v>Bed-Disk  (Hipper)  6R-36</v>
          </cell>
          <cell r="H6">
            <v>23900</v>
          </cell>
          <cell r="I6">
            <v>18</v>
          </cell>
          <cell r="J6">
            <v>5.5</v>
          </cell>
          <cell r="K6">
            <v>80</v>
          </cell>
          <cell r="L6">
            <v>0.10416666666666667</v>
          </cell>
          <cell r="M6">
            <v>30</v>
          </cell>
          <cell r="N6">
            <v>40</v>
          </cell>
          <cell r="O6">
            <v>10</v>
          </cell>
          <cell r="P6">
            <v>160</v>
          </cell>
          <cell r="Q6">
            <v>0</v>
          </cell>
          <cell r="R6">
            <v>1600</v>
          </cell>
          <cell r="S6">
            <v>1</v>
          </cell>
          <cell r="T6">
            <v>0.27</v>
          </cell>
          <cell r="U6">
            <v>1.4</v>
          </cell>
          <cell r="V6">
            <v>496.05478223885927</v>
          </cell>
          <cell r="W6">
            <v>3.1003423889928703</v>
          </cell>
          <cell r="X6">
            <v>956</v>
          </cell>
          <cell r="Y6">
            <v>5.9749999999999996</v>
          </cell>
          <cell r="Z6">
            <v>7170</v>
          </cell>
          <cell r="AA6">
            <v>1673</v>
          </cell>
          <cell r="AB6">
            <v>15535</v>
          </cell>
          <cell r="AC6">
            <v>1398.1499999999999</v>
          </cell>
          <cell r="AD6">
            <v>372.84000000000003</v>
          </cell>
          <cell r="AE6">
            <v>3443.99</v>
          </cell>
          <cell r="AF6">
            <v>21.5249375</v>
          </cell>
        </row>
        <row r="7">
          <cell r="B7" t="str">
            <v>0.04, Bed-Disk  (Hipper)  8R-30</v>
          </cell>
          <cell r="C7">
            <v>0.04</v>
          </cell>
          <cell r="D7" t="str">
            <v xml:space="preserve">, </v>
          </cell>
          <cell r="E7" t="str">
            <v xml:space="preserve">Bed-Disk  (Hipper) </v>
          </cell>
          <cell r="F7" t="str">
            <v xml:space="preserve"> 8R-30</v>
          </cell>
          <cell r="G7" t="str">
            <v>Bed-Disk  (Hipper)  8R-30</v>
          </cell>
          <cell r="H7">
            <v>30700</v>
          </cell>
          <cell r="I7">
            <v>20</v>
          </cell>
          <cell r="J7">
            <v>5.5</v>
          </cell>
          <cell r="K7">
            <v>80</v>
          </cell>
          <cell r="L7">
            <v>9.375E-2</v>
          </cell>
          <cell r="M7">
            <v>30</v>
          </cell>
          <cell r="N7">
            <v>40</v>
          </cell>
          <cell r="O7">
            <v>10</v>
          </cell>
          <cell r="P7">
            <v>160</v>
          </cell>
          <cell r="Q7">
            <v>0</v>
          </cell>
          <cell r="R7">
            <v>1600</v>
          </cell>
          <cell r="S7">
            <v>1</v>
          </cell>
          <cell r="T7">
            <v>0.27</v>
          </cell>
          <cell r="U7">
            <v>1.4</v>
          </cell>
          <cell r="V7">
            <v>637.19170772941345</v>
          </cell>
          <cell r="W7">
            <v>3.9824481733088342</v>
          </cell>
          <cell r="X7">
            <v>1228</v>
          </cell>
          <cell r="Y7">
            <v>7.6749999999999998</v>
          </cell>
          <cell r="Z7">
            <v>9210</v>
          </cell>
          <cell r="AA7">
            <v>2149</v>
          </cell>
          <cell r="AB7">
            <v>19955</v>
          </cell>
          <cell r="AC7">
            <v>1795.95</v>
          </cell>
          <cell r="AD7">
            <v>478.92</v>
          </cell>
          <cell r="AE7">
            <v>4423.87</v>
          </cell>
          <cell r="AF7">
            <v>27.6491875</v>
          </cell>
        </row>
        <row r="8">
          <cell r="B8" t="str">
            <v>0.06, Bed-Disk  (Hipper) 12R-30</v>
          </cell>
          <cell r="C8">
            <v>0.06</v>
          </cell>
          <cell r="D8" t="str">
            <v xml:space="preserve">, </v>
          </cell>
          <cell r="E8" t="str">
            <v xml:space="preserve">Bed-Disk  (Hipper) </v>
          </cell>
          <cell r="F8" t="str">
            <v>12R-30</v>
          </cell>
          <cell r="G8" t="str">
            <v>Bed-Disk  (Hipper) 12R-30</v>
          </cell>
          <cell r="H8">
            <v>59900</v>
          </cell>
          <cell r="I8">
            <v>30</v>
          </cell>
          <cell r="J8">
            <v>5.5</v>
          </cell>
          <cell r="K8">
            <v>80</v>
          </cell>
          <cell r="L8">
            <v>6.25E-2</v>
          </cell>
          <cell r="M8">
            <v>30</v>
          </cell>
          <cell r="N8">
            <v>40</v>
          </cell>
          <cell r="O8">
            <v>10</v>
          </cell>
          <cell r="P8">
            <v>160</v>
          </cell>
          <cell r="Q8">
            <v>0</v>
          </cell>
          <cell r="R8">
            <v>1600</v>
          </cell>
          <cell r="S8">
            <v>1</v>
          </cell>
          <cell r="T8">
            <v>0.27</v>
          </cell>
          <cell r="U8">
            <v>1.4</v>
          </cell>
          <cell r="V8">
            <v>1243.2502701300282</v>
          </cell>
          <cell r="W8">
            <v>7.7703141883126765</v>
          </cell>
          <cell r="X8">
            <v>2396</v>
          </cell>
          <cell r="Y8">
            <v>14.975</v>
          </cell>
          <cell r="Z8">
            <v>17970</v>
          </cell>
          <cell r="AA8">
            <v>4193</v>
          </cell>
          <cell r="AB8">
            <v>38935</v>
          </cell>
          <cell r="AC8">
            <v>3504.15</v>
          </cell>
          <cell r="AD8">
            <v>934.44</v>
          </cell>
          <cell r="AE8">
            <v>8631.59</v>
          </cell>
          <cell r="AF8">
            <v>53.947437499999999</v>
          </cell>
        </row>
        <row r="9">
          <cell r="B9" t="str">
            <v>0.08, Bed-Disk  (Hipper)  8R-36 2x1</v>
          </cell>
          <cell r="C9">
            <v>0.08</v>
          </cell>
          <cell r="D9" t="str">
            <v xml:space="preserve">, </v>
          </cell>
          <cell r="E9" t="str">
            <v xml:space="preserve">Bed-Disk  (Hipper) </v>
          </cell>
          <cell r="F9" t="str">
            <v xml:space="preserve"> 8R-36 2x1</v>
          </cell>
          <cell r="G9" t="str">
            <v>Bed-Disk  (Hipper)  8R-36 2x1</v>
          </cell>
          <cell r="H9">
            <v>76700</v>
          </cell>
          <cell r="I9">
            <v>36</v>
          </cell>
          <cell r="J9">
            <v>5.5</v>
          </cell>
          <cell r="K9">
            <v>80</v>
          </cell>
          <cell r="L9">
            <v>5.2083333333333336E-2</v>
          </cell>
          <cell r="M9">
            <v>30</v>
          </cell>
          <cell r="N9">
            <v>40</v>
          </cell>
          <cell r="O9">
            <v>10</v>
          </cell>
          <cell r="P9">
            <v>160</v>
          </cell>
          <cell r="Q9">
            <v>0</v>
          </cell>
          <cell r="R9">
            <v>1600</v>
          </cell>
          <cell r="S9">
            <v>1</v>
          </cell>
          <cell r="T9">
            <v>0.27</v>
          </cell>
          <cell r="U9">
            <v>1.4</v>
          </cell>
          <cell r="V9">
            <v>1591.9414978125735</v>
          </cell>
          <cell r="W9">
            <v>9.9496343613285845</v>
          </cell>
          <cell r="X9">
            <v>3068</v>
          </cell>
          <cell r="Y9">
            <v>19.175000000000001</v>
          </cell>
          <cell r="Z9">
            <v>23010</v>
          </cell>
          <cell r="AA9">
            <v>5369</v>
          </cell>
          <cell r="AB9">
            <v>49855</v>
          </cell>
          <cell r="AC9">
            <v>4486.95</v>
          </cell>
          <cell r="AD9">
            <v>1196.52</v>
          </cell>
          <cell r="AE9">
            <v>11052.470000000001</v>
          </cell>
          <cell r="AF9">
            <v>69.077937500000004</v>
          </cell>
        </row>
        <row r="10">
          <cell r="B10" t="str">
            <v>0.09, Bed-Disk  (Hipper) 12R-36</v>
          </cell>
          <cell r="C10">
            <v>0.09</v>
          </cell>
          <cell r="D10" t="str">
            <v xml:space="preserve">, </v>
          </cell>
          <cell r="E10" t="str">
            <v xml:space="preserve">Bed-Disk  (Hipper) </v>
          </cell>
          <cell r="F10" t="str">
            <v>12R-36</v>
          </cell>
          <cell r="G10" t="str">
            <v>Bed-Disk  (Hipper) 12R-36</v>
          </cell>
          <cell r="H10">
            <v>76700</v>
          </cell>
          <cell r="I10">
            <v>36</v>
          </cell>
          <cell r="J10">
            <v>5.5</v>
          </cell>
          <cell r="K10">
            <v>80</v>
          </cell>
          <cell r="L10">
            <v>5.2083333333333336E-2</v>
          </cell>
          <cell r="M10">
            <v>30</v>
          </cell>
          <cell r="N10">
            <v>40</v>
          </cell>
          <cell r="O10">
            <v>10</v>
          </cell>
          <cell r="P10">
            <v>160</v>
          </cell>
          <cell r="Q10">
            <v>0</v>
          </cell>
          <cell r="R10">
            <v>1600</v>
          </cell>
          <cell r="S10">
            <v>1</v>
          </cell>
          <cell r="T10">
            <v>0.27</v>
          </cell>
          <cell r="U10">
            <v>1.4</v>
          </cell>
          <cell r="V10">
            <v>1591.9414978125735</v>
          </cell>
          <cell r="W10">
            <v>9.9496343613285845</v>
          </cell>
          <cell r="X10">
            <v>3068</v>
          </cell>
          <cell r="Y10">
            <v>19.175000000000001</v>
          </cell>
          <cell r="Z10">
            <v>23010</v>
          </cell>
          <cell r="AA10">
            <v>5369</v>
          </cell>
          <cell r="AB10">
            <v>49855</v>
          </cell>
          <cell r="AC10">
            <v>4486.95</v>
          </cell>
          <cell r="AD10">
            <v>1196.52</v>
          </cell>
          <cell r="AE10">
            <v>11052.470000000001</v>
          </cell>
          <cell r="AF10">
            <v>69.077937500000004</v>
          </cell>
        </row>
        <row r="11">
          <cell r="B11" t="str">
            <v>0.1, Bed-Disk  (Hipper) Fl  8R-36</v>
          </cell>
          <cell r="C11">
            <v>0.1</v>
          </cell>
          <cell r="D11" t="str">
            <v xml:space="preserve">, </v>
          </cell>
          <cell r="E11" t="str">
            <v xml:space="preserve">Bed-Disk  (Hipper) Fl </v>
          </cell>
          <cell r="F11" t="str">
            <v xml:space="preserve"> 8R-36</v>
          </cell>
          <cell r="G11" t="str">
            <v>Bed-Disk  (Hipper) Fl  8R-36</v>
          </cell>
          <cell r="H11">
            <v>33400</v>
          </cell>
          <cell r="I11">
            <v>24</v>
          </cell>
          <cell r="J11">
            <v>5.5</v>
          </cell>
          <cell r="K11">
            <v>80</v>
          </cell>
          <cell r="L11">
            <v>7.8125E-2</v>
          </cell>
          <cell r="M11">
            <v>30</v>
          </cell>
          <cell r="N11">
            <v>40</v>
          </cell>
          <cell r="O11">
            <v>10</v>
          </cell>
          <cell r="P11">
            <v>160</v>
          </cell>
          <cell r="Q11">
            <v>0</v>
          </cell>
          <cell r="R11">
            <v>1600</v>
          </cell>
          <cell r="S11">
            <v>1</v>
          </cell>
          <cell r="T11">
            <v>0.27</v>
          </cell>
          <cell r="U11">
            <v>1.4</v>
          </cell>
          <cell r="V11">
            <v>693.23136932125101</v>
          </cell>
          <cell r="W11">
            <v>4.3326960582578184</v>
          </cell>
          <cell r="X11">
            <v>1336</v>
          </cell>
          <cell r="Y11">
            <v>8.35</v>
          </cell>
          <cell r="Z11">
            <v>10020</v>
          </cell>
          <cell r="AA11">
            <v>2338</v>
          </cell>
          <cell r="AB11">
            <v>21710</v>
          </cell>
          <cell r="AC11">
            <v>1953.8999999999999</v>
          </cell>
          <cell r="AD11">
            <v>521.04</v>
          </cell>
          <cell r="AE11">
            <v>4812.9399999999996</v>
          </cell>
          <cell r="AF11">
            <v>30.080874999999999</v>
          </cell>
        </row>
        <row r="12">
          <cell r="B12" t="str">
            <v>0.11, Bed-Disk  (Hipper) Rd  8R-36</v>
          </cell>
          <cell r="C12">
            <v>0.11</v>
          </cell>
          <cell r="D12" t="str">
            <v xml:space="preserve">, </v>
          </cell>
          <cell r="E12" t="str">
            <v xml:space="preserve">Bed-Disk  (Hipper) Rd </v>
          </cell>
          <cell r="F12" t="str">
            <v xml:space="preserve"> 8R-36</v>
          </cell>
          <cell r="G12" t="str">
            <v>Bed-Disk  (Hipper) Rd  8R-36</v>
          </cell>
          <cell r="H12">
            <v>30800</v>
          </cell>
          <cell r="I12">
            <v>24</v>
          </cell>
          <cell r="J12">
            <v>5.5</v>
          </cell>
          <cell r="K12">
            <v>80</v>
          </cell>
          <cell r="L12">
            <v>7.8125E-2</v>
          </cell>
          <cell r="M12">
            <v>30</v>
          </cell>
          <cell r="N12">
            <v>40</v>
          </cell>
          <cell r="O12">
            <v>10</v>
          </cell>
          <cell r="P12">
            <v>160</v>
          </cell>
          <cell r="Q12">
            <v>0</v>
          </cell>
          <cell r="R12">
            <v>1600</v>
          </cell>
          <cell r="S12">
            <v>1</v>
          </cell>
          <cell r="T12">
            <v>0.27</v>
          </cell>
          <cell r="U12">
            <v>1.4</v>
          </cell>
          <cell r="V12">
            <v>639.26725075133334</v>
          </cell>
          <cell r="W12">
            <v>3.9954203171958333</v>
          </cell>
          <cell r="X12">
            <v>1232</v>
          </cell>
          <cell r="Y12">
            <v>7.7</v>
          </cell>
          <cell r="Z12">
            <v>9240</v>
          </cell>
          <cell r="AA12">
            <v>2156</v>
          </cell>
          <cell r="AB12">
            <v>20020</v>
          </cell>
          <cell r="AC12">
            <v>1801.8</v>
          </cell>
          <cell r="AD12">
            <v>480.48</v>
          </cell>
          <cell r="AE12">
            <v>4438.2800000000007</v>
          </cell>
          <cell r="AF12">
            <v>27.739250000000006</v>
          </cell>
        </row>
        <row r="13">
          <cell r="B13" t="str">
            <v>0.12, Bed-Disk  w/roller 8R-30</v>
          </cell>
          <cell r="C13">
            <v>0.12</v>
          </cell>
          <cell r="D13" t="str">
            <v xml:space="preserve">, </v>
          </cell>
          <cell r="E13" t="str">
            <v>Bed-Disk  w/roller</v>
          </cell>
          <cell r="F13" t="str">
            <v xml:space="preserve"> 8R-30</v>
          </cell>
          <cell r="G13" t="str">
            <v>Bed-Disk  w/roller 8R-30</v>
          </cell>
          <cell r="H13">
            <v>40100</v>
          </cell>
          <cell r="I13">
            <v>20</v>
          </cell>
          <cell r="J13">
            <v>5.5</v>
          </cell>
          <cell r="K13">
            <v>80</v>
          </cell>
          <cell r="L13">
            <v>9.375E-2</v>
          </cell>
          <cell r="M13">
            <v>30</v>
          </cell>
          <cell r="N13">
            <v>40</v>
          </cell>
          <cell r="O13">
            <v>10</v>
          </cell>
          <cell r="P13">
            <v>160</v>
          </cell>
          <cell r="Q13">
            <v>0</v>
          </cell>
          <cell r="R13">
            <v>1600</v>
          </cell>
          <cell r="S13">
            <v>1</v>
          </cell>
          <cell r="T13">
            <v>0.27</v>
          </cell>
          <cell r="U13">
            <v>1.4</v>
          </cell>
          <cell r="V13">
            <v>832.2927517898853</v>
          </cell>
          <cell r="W13">
            <v>5.2018296986867831</v>
          </cell>
          <cell r="X13">
            <v>1604</v>
          </cell>
          <cell r="Y13">
            <v>10.025</v>
          </cell>
          <cell r="Z13">
            <v>12030</v>
          </cell>
          <cell r="AA13">
            <v>2807</v>
          </cell>
          <cell r="AB13">
            <v>26065</v>
          </cell>
          <cell r="AC13">
            <v>2345.85</v>
          </cell>
          <cell r="AD13">
            <v>625.56000000000006</v>
          </cell>
          <cell r="AE13">
            <v>5778.4100000000008</v>
          </cell>
          <cell r="AF13">
            <v>36.115062500000008</v>
          </cell>
        </row>
        <row r="14">
          <cell r="B14" t="str">
            <v>0.13, Bed-Disk  w/roller 8R-36</v>
          </cell>
          <cell r="C14">
            <v>0.13</v>
          </cell>
          <cell r="D14" t="str">
            <v xml:space="preserve">, </v>
          </cell>
          <cell r="E14" t="str">
            <v>Bed-Disk  w/roller</v>
          </cell>
          <cell r="F14" t="str">
            <v xml:space="preserve"> 8R-36</v>
          </cell>
          <cell r="G14" t="str">
            <v>Bed-Disk  w/roller 8R-36</v>
          </cell>
          <cell r="H14">
            <v>45900</v>
          </cell>
          <cell r="I14">
            <v>24</v>
          </cell>
          <cell r="J14">
            <v>5.5</v>
          </cell>
          <cell r="K14">
            <v>80</v>
          </cell>
          <cell r="L14">
            <v>7.8125E-2</v>
          </cell>
          <cell r="M14">
            <v>30</v>
          </cell>
          <cell r="N14">
            <v>40</v>
          </cell>
          <cell r="O14">
            <v>10</v>
          </cell>
          <cell r="P14">
            <v>160</v>
          </cell>
          <cell r="Q14">
            <v>0</v>
          </cell>
          <cell r="R14">
            <v>1600</v>
          </cell>
          <cell r="S14">
            <v>1</v>
          </cell>
          <cell r="T14">
            <v>0.27</v>
          </cell>
          <cell r="U14">
            <v>1.4</v>
          </cell>
          <cell r="V14">
            <v>952.67424706124018</v>
          </cell>
          <cell r="W14">
            <v>5.9542140441327511</v>
          </cell>
          <cell r="X14">
            <v>1836</v>
          </cell>
          <cell r="Y14">
            <v>11.475</v>
          </cell>
          <cell r="Z14">
            <v>13770</v>
          </cell>
          <cell r="AA14">
            <v>3213</v>
          </cell>
          <cell r="AB14">
            <v>29835</v>
          </cell>
          <cell r="AC14">
            <v>2685.15</v>
          </cell>
          <cell r="AD14">
            <v>716.04</v>
          </cell>
          <cell r="AE14">
            <v>6614.19</v>
          </cell>
          <cell r="AF14">
            <v>41.338687499999999</v>
          </cell>
        </row>
        <row r="15">
          <cell r="B15" t="str">
            <v>0.14, Bed-Disk  w/roller 12R-30</v>
          </cell>
          <cell r="C15">
            <v>0.14000000000000001</v>
          </cell>
          <cell r="D15" t="str">
            <v xml:space="preserve">, </v>
          </cell>
          <cell r="E15" t="str">
            <v>Bed-Disk  w/roller</v>
          </cell>
          <cell r="F15" t="str">
            <v xml:space="preserve"> 12R-30</v>
          </cell>
          <cell r="G15" t="str">
            <v>Bed-Disk  w/roller 12R-30</v>
          </cell>
          <cell r="H15">
            <v>76000</v>
          </cell>
          <cell r="I15">
            <v>30</v>
          </cell>
          <cell r="J15">
            <v>5.5</v>
          </cell>
          <cell r="K15">
            <v>80</v>
          </cell>
          <cell r="L15">
            <v>6.25E-2</v>
          </cell>
          <cell r="M15">
            <v>30</v>
          </cell>
          <cell r="N15">
            <v>40</v>
          </cell>
          <cell r="O15">
            <v>10</v>
          </cell>
          <cell r="P15">
            <v>160</v>
          </cell>
          <cell r="Q15">
            <v>0</v>
          </cell>
          <cell r="R15">
            <v>1600</v>
          </cell>
          <cell r="S15">
            <v>1</v>
          </cell>
          <cell r="T15">
            <v>0.27</v>
          </cell>
          <cell r="U15">
            <v>1.4</v>
          </cell>
          <cell r="V15">
            <v>1577.4126966591341</v>
          </cell>
          <cell r="W15">
            <v>9.8588293541195888</v>
          </cell>
          <cell r="X15">
            <v>3040</v>
          </cell>
          <cell r="Y15">
            <v>19</v>
          </cell>
          <cell r="Z15">
            <v>22800</v>
          </cell>
          <cell r="AA15">
            <v>5320</v>
          </cell>
          <cell r="AB15">
            <v>49400</v>
          </cell>
          <cell r="AC15">
            <v>4446</v>
          </cell>
          <cell r="AD15">
            <v>1185.6000000000001</v>
          </cell>
          <cell r="AE15">
            <v>10951.6</v>
          </cell>
          <cell r="AF15">
            <v>68.447500000000005</v>
          </cell>
        </row>
        <row r="16">
          <cell r="B16" t="str">
            <v>0.15, Bed/Lister  4R-36</v>
          </cell>
          <cell r="C16">
            <v>0.15</v>
          </cell>
          <cell r="D16" t="str">
            <v xml:space="preserve">, </v>
          </cell>
          <cell r="E16" t="str">
            <v xml:space="preserve">Bed/Lister </v>
          </cell>
          <cell r="F16" t="str">
            <v xml:space="preserve"> 4R-36</v>
          </cell>
          <cell r="G16" t="str">
            <v>Bed/Lister  4R-36</v>
          </cell>
          <cell r="H16">
            <v>25200</v>
          </cell>
          <cell r="I16">
            <v>10</v>
          </cell>
          <cell r="J16">
            <v>4.25</v>
          </cell>
          <cell r="K16">
            <v>85</v>
          </cell>
          <cell r="L16">
            <v>0.22837370242214533</v>
          </cell>
          <cell r="M16">
            <v>35</v>
          </cell>
          <cell r="N16">
            <v>30</v>
          </cell>
          <cell r="O16">
            <v>8</v>
          </cell>
          <cell r="P16">
            <v>160</v>
          </cell>
          <cell r="Q16">
            <v>0</v>
          </cell>
          <cell r="R16">
            <v>1280</v>
          </cell>
          <cell r="S16">
            <v>1</v>
          </cell>
          <cell r="T16">
            <v>0.27</v>
          </cell>
          <cell r="U16">
            <v>1.4</v>
          </cell>
          <cell r="V16">
            <v>523.03684152381811</v>
          </cell>
          <cell r="W16">
            <v>3.2689802595238633</v>
          </cell>
          <cell r="X16">
            <v>945</v>
          </cell>
          <cell r="Y16">
            <v>5.90625</v>
          </cell>
          <cell r="Z16">
            <v>8820</v>
          </cell>
          <cell r="AA16">
            <v>2047.5</v>
          </cell>
          <cell r="AB16">
            <v>17010</v>
          </cell>
          <cell r="AC16">
            <v>1530.8999999999999</v>
          </cell>
          <cell r="AD16">
            <v>408.24</v>
          </cell>
          <cell r="AE16">
            <v>3986.6399999999994</v>
          </cell>
          <cell r="AF16">
            <v>24.916499999999996</v>
          </cell>
        </row>
        <row r="17">
          <cell r="B17" t="str">
            <v>0.16, Bed/Lister  6R-36</v>
          </cell>
          <cell r="C17">
            <v>0.16</v>
          </cell>
          <cell r="D17" t="str">
            <v xml:space="preserve">, </v>
          </cell>
          <cell r="E17" t="str">
            <v xml:space="preserve">Bed/Lister </v>
          </cell>
          <cell r="F17" t="str">
            <v xml:space="preserve"> 6R-36</v>
          </cell>
          <cell r="G17" t="str">
            <v>Bed/Lister  6R-36</v>
          </cell>
          <cell r="H17">
            <v>28900</v>
          </cell>
          <cell r="I17">
            <v>18</v>
          </cell>
          <cell r="J17">
            <v>4.25</v>
          </cell>
          <cell r="K17">
            <v>85</v>
          </cell>
          <cell r="L17">
            <v>0.12687427912341406</v>
          </cell>
          <cell r="M17">
            <v>35</v>
          </cell>
          <cell r="N17">
            <v>30</v>
          </cell>
          <cell r="O17">
            <v>8</v>
          </cell>
          <cell r="P17">
            <v>160</v>
          </cell>
          <cell r="Q17">
            <v>0</v>
          </cell>
          <cell r="R17">
            <v>1280</v>
          </cell>
          <cell r="S17">
            <v>1</v>
          </cell>
          <cell r="T17">
            <v>0.27</v>
          </cell>
          <cell r="U17">
            <v>1.4</v>
          </cell>
          <cell r="V17">
            <v>599.83193333485508</v>
          </cell>
          <cell r="W17">
            <v>3.7489495833428443</v>
          </cell>
          <cell r="X17">
            <v>1083.75</v>
          </cell>
          <cell r="Y17">
            <v>6.7734375</v>
          </cell>
          <cell r="Z17">
            <v>10115</v>
          </cell>
          <cell r="AA17">
            <v>2348.125</v>
          </cell>
          <cell r="AB17">
            <v>19507.5</v>
          </cell>
          <cell r="AC17">
            <v>1755.675</v>
          </cell>
          <cell r="AD17">
            <v>468.18</v>
          </cell>
          <cell r="AE17">
            <v>4571.9800000000005</v>
          </cell>
          <cell r="AF17">
            <v>28.574875000000002</v>
          </cell>
        </row>
        <row r="18">
          <cell r="B18" t="str">
            <v>0.17, Bed/Lister  8R-30</v>
          </cell>
          <cell r="C18">
            <v>0.17</v>
          </cell>
          <cell r="D18" t="str">
            <v xml:space="preserve">, </v>
          </cell>
          <cell r="E18" t="str">
            <v xml:space="preserve">Bed/Lister </v>
          </cell>
          <cell r="F18" t="str">
            <v xml:space="preserve"> 8R-30</v>
          </cell>
          <cell r="G18" t="str">
            <v>Bed/Lister  8R-30</v>
          </cell>
          <cell r="H18">
            <v>39800</v>
          </cell>
          <cell r="I18">
            <v>20</v>
          </cell>
          <cell r="J18">
            <v>4.25</v>
          </cell>
          <cell r="K18">
            <v>85</v>
          </cell>
          <cell r="L18">
            <v>0.11418685121107267</v>
          </cell>
          <cell r="M18">
            <v>35</v>
          </cell>
          <cell r="N18">
            <v>30</v>
          </cell>
          <cell r="O18">
            <v>8</v>
          </cell>
          <cell r="P18">
            <v>160</v>
          </cell>
          <cell r="Q18">
            <v>0</v>
          </cell>
          <cell r="R18">
            <v>1280</v>
          </cell>
          <cell r="S18">
            <v>1</v>
          </cell>
          <cell r="T18">
            <v>0.27</v>
          </cell>
          <cell r="U18">
            <v>1.4</v>
          </cell>
          <cell r="V18">
            <v>826.06612272412553</v>
          </cell>
          <cell r="W18">
            <v>5.1629132670257842</v>
          </cell>
          <cell r="X18">
            <v>1492.5</v>
          </cell>
          <cell r="Y18">
            <v>9.328125</v>
          </cell>
          <cell r="Z18">
            <v>13930</v>
          </cell>
          <cell r="AA18">
            <v>3233.75</v>
          </cell>
          <cell r="AB18">
            <v>26865</v>
          </cell>
          <cell r="AC18">
            <v>2417.85</v>
          </cell>
          <cell r="AD18">
            <v>644.76</v>
          </cell>
          <cell r="AE18">
            <v>6296.3600000000006</v>
          </cell>
          <cell r="AF18">
            <v>39.352250000000005</v>
          </cell>
        </row>
        <row r="19">
          <cell r="B19" t="str">
            <v>0.18, Bed/Lister  8R-36</v>
          </cell>
          <cell r="C19">
            <v>0.18</v>
          </cell>
          <cell r="D19" t="str">
            <v xml:space="preserve">, </v>
          </cell>
          <cell r="E19" t="str">
            <v xml:space="preserve">Bed/Lister </v>
          </cell>
          <cell r="F19" t="str">
            <v xml:space="preserve"> 8R-36</v>
          </cell>
          <cell r="G19" t="str">
            <v>Bed/Lister  8R-36</v>
          </cell>
          <cell r="H19">
            <v>40100</v>
          </cell>
          <cell r="I19">
            <v>24</v>
          </cell>
          <cell r="J19">
            <v>4.25</v>
          </cell>
          <cell r="K19">
            <v>85</v>
          </cell>
          <cell r="L19">
            <v>9.5155709342560554E-2</v>
          </cell>
          <cell r="M19">
            <v>35</v>
          </cell>
          <cell r="N19">
            <v>30</v>
          </cell>
          <cell r="O19">
            <v>8</v>
          </cell>
          <cell r="P19">
            <v>160</v>
          </cell>
          <cell r="Q19">
            <v>0</v>
          </cell>
          <cell r="R19">
            <v>1280</v>
          </cell>
          <cell r="S19">
            <v>1</v>
          </cell>
          <cell r="T19">
            <v>0.27</v>
          </cell>
          <cell r="U19">
            <v>1.4</v>
          </cell>
          <cell r="V19">
            <v>832.2927517898853</v>
          </cell>
          <cell r="W19">
            <v>5.2018296986867831</v>
          </cell>
          <cell r="X19">
            <v>1503.75</v>
          </cell>
          <cell r="Y19">
            <v>9.3984375</v>
          </cell>
          <cell r="Z19">
            <v>14035</v>
          </cell>
          <cell r="AA19">
            <v>3258.125</v>
          </cell>
          <cell r="AB19">
            <v>27067.5</v>
          </cell>
          <cell r="AC19">
            <v>2436.0749999999998</v>
          </cell>
          <cell r="AD19">
            <v>649.62</v>
          </cell>
          <cell r="AE19">
            <v>6343.82</v>
          </cell>
          <cell r="AF19">
            <v>39.648874999999997</v>
          </cell>
        </row>
        <row r="20">
          <cell r="B20" t="str">
            <v>0.19, Bed/Lister  8R-36 2x1</v>
          </cell>
          <cell r="C20">
            <v>0.19</v>
          </cell>
          <cell r="D20" t="str">
            <v xml:space="preserve">, </v>
          </cell>
          <cell r="E20" t="str">
            <v xml:space="preserve">Bed/Lister </v>
          </cell>
          <cell r="F20" t="str">
            <v xml:space="preserve"> 8R-36 2x1</v>
          </cell>
          <cell r="G20" t="str">
            <v>Bed/Lister  8R-36 2x1</v>
          </cell>
          <cell r="H20">
            <v>60700</v>
          </cell>
          <cell r="I20">
            <v>36</v>
          </cell>
          <cell r="J20">
            <v>4.25</v>
          </cell>
          <cell r="K20">
            <v>85</v>
          </cell>
          <cell r="L20">
            <v>6.3437139561707032E-2</v>
          </cell>
          <cell r="M20">
            <v>35</v>
          </cell>
          <cell r="N20">
            <v>30</v>
          </cell>
          <cell r="O20">
            <v>8</v>
          </cell>
          <cell r="P20">
            <v>160</v>
          </cell>
          <cell r="Q20">
            <v>0</v>
          </cell>
          <cell r="R20">
            <v>1280</v>
          </cell>
          <cell r="S20">
            <v>1</v>
          </cell>
          <cell r="T20">
            <v>0.27</v>
          </cell>
          <cell r="U20">
            <v>1.4</v>
          </cell>
          <cell r="V20">
            <v>1259.8546143053875</v>
          </cell>
          <cell r="W20">
            <v>7.8740913394086718</v>
          </cell>
          <cell r="X20">
            <v>2276.25</v>
          </cell>
          <cell r="Y20">
            <v>14.2265625</v>
          </cell>
          <cell r="Z20">
            <v>21245</v>
          </cell>
          <cell r="AA20">
            <v>4931.875</v>
          </cell>
          <cell r="AB20">
            <v>40972.5</v>
          </cell>
          <cell r="AC20">
            <v>3687.5249999999996</v>
          </cell>
          <cell r="AD20">
            <v>983.34</v>
          </cell>
          <cell r="AE20">
            <v>9602.74</v>
          </cell>
          <cell r="AF20">
            <v>60.017125</v>
          </cell>
        </row>
        <row r="21">
          <cell r="B21" t="str">
            <v>0.22, Bed/Lister 12R-36</v>
          </cell>
          <cell r="C21">
            <v>0.22</v>
          </cell>
          <cell r="D21" t="str">
            <v xml:space="preserve">, </v>
          </cell>
          <cell r="E21" t="str">
            <v xml:space="preserve">Bed/Lister </v>
          </cell>
          <cell r="F21" t="str">
            <v>12R-36</v>
          </cell>
          <cell r="G21" t="str">
            <v>Bed/Lister 12R-36</v>
          </cell>
          <cell r="H21">
            <v>60700</v>
          </cell>
          <cell r="I21">
            <v>36</v>
          </cell>
          <cell r="J21">
            <v>4.25</v>
          </cell>
          <cell r="K21">
            <v>85</v>
          </cell>
          <cell r="L21">
            <v>6.3437139561707032E-2</v>
          </cell>
          <cell r="M21">
            <v>35</v>
          </cell>
          <cell r="N21">
            <v>30</v>
          </cell>
          <cell r="O21">
            <v>8</v>
          </cell>
          <cell r="P21">
            <v>160</v>
          </cell>
          <cell r="Q21">
            <v>0</v>
          </cell>
          <cell r="R21">
            <v>1280</v>
          </cell>
          <cell r="S21">
            <v>1</v>
          </cell>
          <cell r="T21">
            <v>0.27</v>
          </cell>
          <cell r="U21">
            <v>1.4</v>
          </cell>
          <cell r="V21">
            <v>1259.8546143053875</v>
          </cell>
          <cell r="W21">
            <v>7.8740913394086718</v>
          </cell>
          <cell r="X21">
            <v>2276.25</v>
          </cell>
          <cell r="Y21">
            <v>14.2265625</v>
          </cell>
          <cell r="Z21">
            <v>21245</v>
          </cell>
          <cell r="AA21">
            <v>4931.875</v>
          </cell>
          <cell r="AB21">
            <v>40972.5</v>
          </cell>
          <cell r="AC21">
            <v>3687.5249999999996</v>
          </cell>
          <cell r="AD21">
            <v>983.34</v>
          </cell>
          <cell r="AE21">
            <v>9602.74</v>
          </cell>
          <cell r="AF21">
            <v>60.017125</v>
          </cell>
        </row>
        <row r="22">
          <cell r="B22" t="str">
            <v>0.221, Bed/Lister -Roll-Fo 8R-36</v>
          </cell>
          <cell r="C22">
            <v>0.221</v>
          </cell>
          <cell r="D22" t="str">
            <v xml:space="preserve">, </v>
          </cell>
          <cell r="E22" t="str">
            <v xml:space="preserve">Bed/Lister -Roll-Fo </v>
          </cell>
          <cell r="F22" t="str">
            <v>8R-36</v>
          </cell>
          <cell r="G22" t="str">
            <v>Bed/Lister -Roll-Fo 8R-36</v>
          </cell>
          <cell r="H22">
            <v>29200</v>
          </cell>
          <cell r="I22">
            <v>24</v>
          </cell>
          <cell r="J22">
            <v>4.25</v>
          </cell>
          <cell r="K22">
            <v>80</v>
          </cell>
          <cell r="L22">
            <v>0.1011029411764706</v>
          </cell>
          <cell r="M22">
            <v>30</v>
          </cell>
          <cell r="N22">
            <v>40</v>
          </cell>
          <cell r="O22">
            <v>10</v>
          </cell>
          <cell r="P22">
            <v>160</v>
          </cell>
          <cell r="Q22">
            <v>0</v>
          </cell>
          <cell r="R22">
            <v>1600</v>
          </cell>
          <cell r="S22">
            <v>1</v>
          </cell>
          <cell r="T22">
            <v>0.27</v>
          </cell>
          <cell r="U22">
            <v>1.4</v>
          </cell>
          <cell r="V22">
            <v>606.05856240061473</v>
          </cell>
          <cell r="W22">
            <v>3.7878660150038419</v>
          </cell>
          <cell r="X22">
            <v>1168</v>
          </cell>
          <cell r="Y22">
            <v>7.3</v>
          </cell>
          <cell r="Z22">
            <v>8760</v>
          </cell>
          <cell r="AA22">
            <v>2044</v>
          </cell>
          <cell r="AB22">
            <v>18980</v>
          </cell>
          <cell r="AC22">
            <v>1708.2</v>
          </cell>
          <cell r="AD22">
            <v>455.52</v>
          </cell>
          <cell r="AE22">
            <v>4207.7199999999993</v>
          </cell>
          <cell r="AF22">
            <v>26.298249999999996</v>
          </cell>
        </row>
        <row r="23">
          <cell r="B23" t="str">
            <v>0.222, Bed/Lister -Roll-Fo 12R-30</v>
          </cell>
          <cell r="C23">
            <v>0.222</v>
          </cell>
          <cell r="D23" t="str">
            <v xml:space="preserve">, </v>
          </cell>
          <cell r="E23" t="str">
            <v xml:space="preserve">Bed/Lister -Roll-Fo </v>
          </cell>
          <cell r="F23" t="str">
            <v>12R-30</v>
          </cell>
          <cell r="G23" t="str">
            <v>Bed/Lister -Roll-Fo 12R-30</v>
          </cell>
          <cell r="H23">
            <v>56400</v>
          </cell>
          <cell r="I23">
            <v>30</v>
          </cell>
          <cell r="J23">
            <v>4.25</v>
          </cell>
          <cell r="K23">
            <v>80</v>
          </cell>
          <cell r="L23">
            <v>8.0882352941176475E-2</v>
          </cell>
          <cell r="M23">
            <v>30</v>
          </cell>
          <cell r="N23">
            <v>40</v>
          </cell>
          <cell r="O23">
            <v>10</v>
          </cell>
          <cell r="P23">
            <v>160</v>
          </cell>
          <cell r="Q23">
            <v>0</v>
          </cell>
          <cell r="R23">
            <v>1600</v>
          </cell>
          <cell r="S23">
            <v>1</v>
          </cell>
          <cell r="T23">
            <v>0.27</v>
          </cell>
          <cell r="U23">
            <v>1.4</v>
          </cell>
          <cell r="V23">
            <v>1170.6062643628313</v>
          </cell>
          <cell r="W23">
            <v>7.3162891522676956</v>
          </cell>
          <cell r="X23">
            <v>2256</v>
          </cell>
          <cell r="Y23">
            <v>14.1</v>
          </cell>
          <cell r="Z23">
            <v>16920</v>
          </cell>
          <cell r="AA23">
            <v>3948</v>
          </cell>
          <cell r="AB23">
            <v>36660</v>
          </cell>
          <cell r="AC23">
            <v>3299.4</v>
          </cell>
          <cell r="AD23">
            <v>879.84</v>
          </cell>
          <cell r="AE23">
            <v>8127.24</v>
          </cell>
          <cell r="AF23">
            <v>50.795249999999996</v>
          </cell>
        </row>
        <row r="24">
          <cell r="B24" t="str">
            <v>0.223, Bed/Lister -Roll-Fo 12R-36</v>
          </cell>
          <cell r="C24">
            <v>0.223</v>
          </cell>
          <cell r="D24" t="str">
            <v xml:space="preserve">, </v>
          </cell>
          <cell r="E24" t="str">
            <v xml:space="preserve">Bed/Lister -Roll-Fo </v>
          </cell>
          <cell r="F24" t="str">
            <v>12R-36</v>
          </cell>
          <cell r="G24" t="str">
            <v>Bed/Lister -Roll-Fo 12R-36</v>
          </cell>
          <cell r="H24">
            <v>37600</v>
          </cell>
          <cell r="I24">
            <v>36</v>
          </cell>
          <cell r="J24">
            <v>4.25</v>
          </cell>
          <cell r="K24">
            <v>80</v>
          </cell>
          <cell r="L24">
            <v>6.7401960784313722E-2</v>
          </cell>
          <cell r="M24">
            <v>30</v>
          </cell>
          <cell r="N24">
            <v>40</v>
          </cell>
          <cell r="O24">
            <v>10</v>
          </cell>
          <cell r="P24">
            <v>160</v>
          </cell>
          <cell r="Q24">
            <v>0</v>
          </cell>
          <cell r="R24">
            <v>1600</v>
          </cell>
          <cell r="S24">
            <v>1</v>
          </cell>
          <cell r="T24">
            <v>0.27</v>
          </cell>
          <cell r="U24">
            <v>1.4</v>
          </cell>
          <cell r="V24">
            <v>780.4041762418874</v>
          </cell>
          <cell r="W24">
            <v>4.8775261015117959</v>
          </cell>
          <cell r="X24">
            <v>1504</v>
          </cell>
          <cell r="Y24">
            <v>9.4</v>
          </cell>
          <cell r="Z24">
            <v>11280</v>
          </cell>
          <cell r="AA24">
            <v>2632</v>
          </cell>
          <cell r="AB24">
            <v>24440</v>
          </cell>
          <cell r="AC24">
            <v>2199.6</v>
          </cell>
          <cell r="AD24">
            <v>586.56000000000006</v>
          </cell>
          <cell r="AE24">
            <v>5418.1600000000008</v>
          </cell>
          <cell r="AF24">
            <v>33.863500000000002</v>
          </cell>
        </row>
        <row r="25">
          <cell r="B25" t="str">
            <v>0.224, Bed/Lister -Roll-Fo 16R-30</v>
          </cell>
          <cell r="C25">
            <v>0.224</v>
          </cell>
          <cell r="D25" t="str">
            <v xml:space="preserve">, </v>
          </cell>
          <cell r="E25" t="str">
            <v xml:space="preserve">Bed/Lister -Roll-Fo </v>
          </cell>
          <cell r="F25" t="str">
            <v>16R-30</v>
          </cell>
          <cell r="G25" t="str">
            <v>Bed/Lister -Roll-Fo 16R-30</v>
          </cell>
          <cell r="H25">
            <v>39500</v>
          </cell>
          <cell r="I25">
            <v>40</v>
          </cell>
          <cell r="J25">
            <v>4.25</v>
          </cell>
          <cell r="K25">
            <v>80</v>
          </cell>
          <cell r="L25">
            <v>6.0661764705882353E-2</v>
          </cell>
          <cell r="M25">
            <v>30</v>
          </cell>
          <cell r="N25">
            <v>40</v>
          </cell>
          <cell r="O25">
            <v>10</v>
          </cell>
          <cell r="P25">
            <v>160</v>
          </cell>
          <cell r="Q25">
            <v>0</v>
          </cell>
          <cell r="R25">
            <v>1600</v>
          </cell>
          <cell r="S25">
            <v>1</v>
          </cell>
          <cell r="T25">
            <v>0.27</v>
          </cell>
          <cell r="U25">
            <v>1.4</v>
          </cell>
          <cell r="V25">
            <v>819.83949365836577</v>
          </cell>
          <cell r="W25">
            <v>5.1239968353647862</v>
          </cell>
          <cell r="X25">
            <v>1580</v>
          </cell>
          <cell r="Y25">
            <v>9.875</v>
          </cell>
          <cell r="Z25">
            <v>11850</v>
          </cell>
          <cell r="AA25">
            <v>2765</v>
          </cell>
          <cell r="AB25">
            <v>25675</v>
          </cell>
          <cell r="AC25">
            <v>2310.75</v>
          </cell>
          <cell r="AD25">
            <v>616.20000000000005</v>
          </cell>
          <cell r="AE25">
            <v>5691.95</v>
          </cell>
          <cell r="AF25">
            <v>35.574687499999996</v>
          </cell>
        </row>
        <row r="26">
          <cell r="B26" t="str">
            <v>0.225, Bed/Lister -Roll-Ri8R-36</v>
          </cell>
          <cell r="C26">
            <v>0.22500000000000001</v>
          </cell>
          <cell r="D26" t="str">
            <v xml:space="preserve">, </v>
          </cell>
          <cell r="E26" t="str">
            <v>Bed/Lister -Roll-Ri</v>
          </cell>
          <cell r="F26" t="str">
            <v>8R-36</v>
          </cell>
          <cell r="G26" t="str">
            <v>Bed/Lister -Roll-Ri8R-36</v>
          </cell>
          <cell r="H26">
            <v>25000</v>
          </cell>
          <cell r="I26">
            <v>24</v>
          </cell>
          <cell r="J26">
            <v>4.25</v>
          </cell>
          <cell r="K26">
            <v>80</v>
          </cell>
          <cell r="L26">
            <v>0.1011029411764706</v>
          </cell>
          <cell r="M26">
            <v>30</v>
          </cell>
          <cell r="N26">
            <v>40</v>
          </cell>
          <cell r="O26">
            <v>10</v>
          </cell>
          <cell r="P26">
            <v>160</v>
          </cell>
          <cell r="Q26">
            <v>0</v>
          </cell>
          <cell r="R26">
            <v>1600</v>
          </cell>
          <cell r="S26">
            <v>1</v>
          </cell>
          <cell r="T26">
            <v>0.27</v>
          </cell>
          <cell r="U26">
            <v>1.4</v>
          </cell>
          <cell r="V26">
            <v>518.88575547997834</v>
          </cell>
          <cell r="W26">
            <v>3.2430359717498645</v>
          </cell>
          <cell r="X26">
            <v>1000</v>
          </cell>
          <cell r="Y26">
            <v>6.25</v>
          </cell>
          <cell r="Z26">
            <v>7500</v>
          </cell>
          <cell r="AA26">
            <v>1750</v>
          </cell>
          <cell r="AB26">
            <v>16250</v>
          </cell>
          <cell r="AC26">
            <v>1462.5</v>
          </cell>
          <cell r="AD26">
            <v>390</v>
          </cell>
          <cell r="AE26">
            <v>3602.5</v>
          </cell>
          <cell r="AF26">
            <v>22.515625</v>
          </cell>
        </row>
        <row r="27">
          <cell r="B27" t="str">
            <v>0.23, Bed-Paratill   Fold 8R-36</v>
          </cell>
          <cell r="C27">
            <v>0.23</v>
          </cell>
          <cell r="D27" t="str">
            <v xml:space="preserve">, </v>
          </cell>
          <cell r="E27" t="str">
            <v>Bed-Paratill   Fold</v>
          </cell>
          <cell r="F27" t="str">
            <v xml:space="preserve"> 8R-36</v>
          </cell>
          <cell r="G27" t="str">
            <v>Bed-Paratill   Fold 8R-36</v>
          </cell>
          <cell r="H27">
            <v>54400</v>
          </cell>
          <cell r="I27">
            <v>24</v>
          </cell>
          <cell r="J27">
            <v>4.75</v>
          </cell>
          <cell r="K27">
            <v>85</v>
          </cell>
          <cell r="L27">
            <v>8.5139318885448914E-2</v>
          </cell>
          <cell r="M27">
            <v>30</v>
          </cell>
          <cell r="N27">
            <v>65</v>
          </cell>
          <cell r="O27">
            <v>12</v>
          </cell>
          <cell r="P27">
            <v>150</v>
          </cell>
          <cell r="Q27">
            <v>0</v>
          </cell>
          <cell r="R27">
            <v>1800</v>
          </cell>
          <cell r="S27">
            <v>1</v>
          </cell>
          <cell r="T27">
            <v>0.27</v>
          </cell>
          <cell r="U27">
            <v>1.4</v>
          </cell>
          <cell r="V27">
            <v>1031.5503399845802</v>
          </cell>
          <cell r="W27">
            <v>6.8770022665638679</v>
          </cell>
          <cell r="X27">
            <v>2946.6666666666665</v>
          </cell>
          <cell r="Y27">
            <v>19.644444444444442</v>
          </cell>
          <cell r="Z27">
            <v>16320</v>
          </cell>
          <cell r="AA27">
            <v>3173.3333333333335</v>
          </cell>
          <cell r="AB27">
            <v>35360</v>
          </cell>
          <cell r="AC27">
            <v>3182.4</v>
          </cell>
          <cell r="AD27">
            <v>848.64</v>
          </cell>
          <cell r="AE27">
            <v>7204.3733333333339</v>
          </cell>
          <cell r="AF27">
            <v>48.029155555555562</v>
          </cell>
        </row>
        <row r="28">
          <cell r="B28" t="str">
            <v>0.24, Bed-Paratill   Fold10R-30</v>
          </cell>
          <cell r="C28">
            <v>0.24</v>
          </cell>
          <cell r="D28" t="str">
            <v xml:space="preserve">, </v>
          </cell>
          <cell r="E28" t="str">
            <v>Bed-Paratill   Fold</v>
          </cell>
          <cell r="F28" t="str">
            <v>10R-30</v>
          </cell>
          <cell r="G28" t="str">
            <v>Bed-Paratill   Fold10R-30</v>
          </cell>
          <cell r="H28">
            <v>63929.774999999994</v>
          </cell>
          <cell r="I28">
            <v>25</v>
          </cell>
          <cell r="J28">
            <v>4.75</v>
          </cell>
          <cell r="K28">
            <v>85</v>
          </cell>
          <cell r="L28">
            <v>8.1733746130030968E-2</v>
          </cell>
          <cell r="M28">
            <v>30</v>
          </cell>
          <cell r="N28">
            <v>65</v>
          </cell>
          <cell r="O28">
            <v>12</v>
          </cell>
          <cell r="P28">
            <v>150</v>
          </cell>
          <cell r="Q28">
            <v>0</v>
          </cell>
          <cell r="R28">
            <v>1800</v>
          </cell>
          <cell r="S28">
            <v>1</v>
          </cell>
          <cell r="T28">
            <v>0.27</v>
          </cell>
          <cell r="U28">
            <v>1.4</v>
          </cell>
          <cell r="V28">
            <v>1212.2570061835975</v>
          </cell>
          <cell r="W28">
            <v>8.0817133745573173</v>
          </cell>
          <cell r="X28">
            <v>3462.8628124999996</v>
          </cell>
          <cell r="Y28">
            <v>23.085752083333329</v>
          </cell>
          <cell r="Z28">
            <v>19178.932499999999</v>
          </cell>
          <cell r="AA28">
            <v>3729.2368750000001</v>
          </cell>
          <cell r="AB28">
            <v>41554.353749999995</v>
          </cell>
          <cell r="AC28">
            <v>3739.8918374999994</v>
          </cell>
          <cell r="AD28">
            <v>997.30448999999987</v>
          </cell>
          <cell r="AE28">
            <v>8466.4332025000003</v>
          </cell>
          <cell r="AF28">
            <v>56.442888016666672</v>
          </cell>
        </row>
        <row r="29">
          <cell r="B29" t="str">
            <v>0.25, Bed-Paratill   Fold 8R-36 2x1</v>
          </cell>
          <cell r="C29">
            <v>0.25</v>
          </cell>
          <cell r="D29" t="str">
            <v xml:space="preserve">, </v>
          </cell>
          <cell r="E29" t="str">
            <v>Bed-Paratill   Fold</v>
          </cell>
          <cell r="F29" t="str">
            <v xml:space="preserve"> 8R-36 2x1</v>
          </cell>
          <cell r="G29" t="str">
            <v>Bed-Paratill   Fold 8R-36 2x1</v>
          </cell>
          <cell r="H29">
            <v>69100</v>
          </cell>
          <cell r="I29">
            <v>36</v>
          </cell>
          <cell r="J29">
            <v>4.75</v>
          </cell>
          <cell r="K29">
            <v>85</v>
          </cell>
          <cell r="L29">
            <v>5.6759545923632616E-2</v>
          </cell>
          <cell r="M29">
            <v>30</v>
          </cell>
          <cell r="N29">
            <v>65</v>
          </cell>
          <cell r="O29">
            <v>12</v>
          </cell>
          <cell r="P29">
            <v>150</v>
          </cell>
          <cell r="Q29">
            <v>0</v>
          </cell>
          <cell r="R29">
            <v>1800</v>
          </cell>
          <cell r="S29">
            <v>1</v>
          </cell>
          <cell r="T29">
            <v>0.27</v>
          </cell>
          <cell r="U29">
            <v>1.4</v>
          </cell>
          <cell r="V29">
            <v>1310.296479649531</v>
          </cell>
          <cell r="W29">
            <v>8.7353098643302065</v>
          </cell>
          <cell r="X29">
            <v>3742.9166666666665</v>
          </cell>
          <cell r="Y29">
            <v>24.952777777777776</v>
          </cell>
          <cell r="Z29">
            <v>20730</v>
          </cell>
          <cell r="AA29">
            <v>4030.8333333333335</v>
          </cell>
          <cell r="AB29">
            <v>44915</v>
          </cell>
          <cell r="AC29">
            <v>4042.35</v>
          </cell>
          <cell r="AD29">
            <v>1077.96</v>
          </cell>
          <cell r="AE29">
            <v>9151.1433333333334</v>
          </cell>
          <cell r="AF29">
            <v>61.007622222222224</v>
          </cell>
        </row>
        <row r="30">
          <cell r="B30" t="str">
            <v>0.26, Bed-Paratill   Fold12R-36</v>
          </cell>
          <cell r="C30">
            <v>0.26</v>
          </cell>
          <cell r="D30" t="str">
            <v xml:space="preserve">, </v>
          </cell>
          <cell r="E30" t="str">
            <v>Bed-Paratill   Fold</v>
          </cell>
          <cell r="F30" t="str">
            <v>12R-36</v>
          </cell>
          <cell r="G30" t="str">
            <v>Bed-Paratill   Fold12R-36</v>
          </cell>
          <cell r="H30">
            <v>69100</v>
          </cell>
          <cell r="I30">
            <v>36</v>
          </cell>
          <cell r="J30">
            <v>4.75</v>
          </cell>
          <cell r="K30">
            <v>85</v>
          </cell>
          <cell r="L30">
            <v>5.6759545923632616E-2</v>
          </cell>
          <cell r="M30">
            <v>30</v>
          </cell>
          <cell r="N30">
            <v>65</v>
          </cell>
          <cell r="O30">
            <v>12</v>
          </cell>
          <cell r="P30">
            <v>150</v>
          </cell>
          <cell r="Q30">
            <v>0</v>
          </cell>
          <cell r="R30">
            <v>1800</v>
          </cell>
          <cell r="S30">
            <v>1</v>
          </cell>
          <cell r="T30">
            <v>0.27</v>
          </cell>
          <cell r="U30">
            <v>1.4</v>
          </cell>
          <cell r="V30">
            <v>1310.296479649531</v>
          </cell>
          <cell r="W30">
            <v>8.7353098643302065</v>
          </cell>
          <cell r="X30">
            <v>3742.9166666666665</v>
          </cell>
          <cell r="Y30">
            <v>24.952777777777776</v>
          </cell>
          <cell r="Z30">
            <v>20730</v>
          </cell>
          <cell r="AA30">
            <v>4030.8333333333335</v>
          </cell>
          <cell r="AB30">
            <v>44915</v>
          </cell>
          <cell r="AC30">
            <v>4042.35</v>
          </cell>
          <cell r="AD30">
            <v>1077.96</v>
          </cell>
          <cell r="AE30">
            <v>9151.1433333333334</v>
          </cell>
          <cell r="AF30">
            <v>61.007622222222224</v>
          </cell>
        </row>
        <row r="31">
          <cell r="B31" t="str">
            <v>0.27, Bed-Paratill   Rigid 4R-30</v>
          </cell>
          <cell r="C31">
            <v>0.27</v>
          </cell>
          <cell r="D31" t="str">
            <v xml:space="preserve">, </v>
          </cell>
          <cell r="E31" t="str">
            <v>Bed-Paratill   Rigid</v>
          </cell>
          <cell r="F31" t="str">
            <v xml:space="preserve"> 4R-30</v>
          </cell>
          <cell r="G31" t="str">
            <v>Bed-Paratill   Rigid 4R-30</v>
          </cell>
          <cell r="H31">
            <v>18100</v>
          </cell>
          <cell r="I31">
            <v>10</v>
          </cell>
          <cell r="J31">
            <v>4.75</v>
          </cell>
          <cell r="K31">
            <v>85</v>
          </cell>
          <cell r="L31">
            <v>0.20433436532507743</v>
          </cell>
          <cell r="M31">
            <v>30</v>
          </cell>
          <cell r="N31">
            <v>65</v>
          </cell>
          <cell r="O31">
            <v>12</v>
          </cell>
          <cell r="P31">
            <v>150</v>
          </cell>
          <cell r="Q31">
            <v>0</v>
          </cell>
          <cell r="R31">
            <v>1800</v>
          </cell>
          <cell r="S31">
            <v>1</v>
          </cell>
          <cell r="T31">
            <v>0.27</v>
          </cell>
          <cell r="U31">
            <v>1.4</v>
          </cell>
          <cell r="V31">
            <v>343.21803591398714</v>
          </cell>
          <cell r="W31">
            <v>2.2881202394265809</v>
          </cell>
          <cell r="X31">
            <v>980.41666666666663</v>
          </cell>
          <cell r="Y31">
            <v>6.5361111111111105</v>
          </cell>
          <cell r="Z31">
            <v>5430</v>
          </cell>
          <cell r="AA31">
            <v>1055.8333333333333</v>
          </cell>
          <cell r="AB31">
            <v>11765</v>
          </cell>
          <cell r="AC31">
            <v>1058.8499999999999</v>
          </cell>
          <cell r="AD31">
            <v>282.36</v>
          </cell>
          <cell r="AE31">
            <v>2397.0433333333335</v>
          </cell>
          <cell r="AF31">
            <v>15.980288888888889</v>
          </cell>
        </row>
        <row r="32">
          <cell r="B32" t="str">
            <v>0.28, Bed-Paratill   Rigid 4R-36</v>
          </cell>
          <cell r="C32">
            <v>0.28000000000000003</v>
          </cell>
          <cell r="D32" t="str">
            <v xml:space="preserve">, </v>
          </cell>
          <cell r="E32" t="str">
            <v>Bed-Paratill   Rigid</v>
          </cell>
          <cell r="F32" t="str">
            <v xml:space="preserve"> 4R-36</v>
          </cell>
          <cell r="G32" t="str">
            <v>Bed-Paratill   Rigid 4R-36</v>
          </cell>
          <cell r="H32">
            <v>19000</v>
          </cell>
          <cell r="I32">
            <v>12</v>
          </cell>
          <cell r="J32">
            <v>4.75</v>
          </cell>
          <cell r="K32">
            <v>85</v>
          </cell>
          <cell r="L32">
            <v>0.17027863777089783</v>
          </cell>
          <cell r="M32">
            <v>30</v>
          </cell>
          <cell r="N32">
            <v>65</v>
          </cell>
          <cell r="O32">
            <v>12</v>
          </cell>
          <cell r="P32">
            <v>150</v>
          </cell>
          <cell r="Q32">
            <v>0</v>
          </cell>
          <cell r="R32">
            <v>1800</v>
          </cell>
          <cell r="S32">
            <v>1</v>
          </cell>
          <cell r="T32">
            <v>0.27</v>
          </cell>
          <cell r="U32">
            <v>1.4</v>
          </cell>
          <cell r="V32">
            <v>360.28412609755554</v>
          </cell>
          <cell r="W32">
            <v>2.4018941739837034</v>
          </cell>
          <cell r="X32">
            <v>1029.1666666666667</v>
          </cell>
          <cell r="Y32">
            <v>6.8611111111111116</v>
          </cell>
          <cell r="Z32">
            <v>5700</v>
          </cell>
          <cell r="AA32">
            <v>1108.3333333333333</v>
          </cell>
          <cell r="AB32">
            <v>12350</v>
          </cell>
          <cell r="AC32">
            <v>1111.5</v>
          </cell>
          <cell r="AD32">
            <v>296.40000000000003</v>
          </cell>
          <cell r="AE32">
            <v>2516.2333333333331</v>
          </cell>
          <cell r="AF32">
            <v>16.774888888888889</v>
          </cell>
        </row>
        <row r="33">
          <cell r="B33" t="str">
            <v>0.3, Bed-Paratill   Rigid 6R-36</v>
          </cell>
          <cell r="C33">
            <v>0.3</v>
          </cell>
          <cell r="D33" t="str">
            <v xml:space="preserve">, </v>
          </cell>
          <cell r="E33" t="str">
            <v>Bed-Paratill   Rigid</v>
          </cell>
          <cell r="F33" t="str">
            <v xml:space="preserve"> 6R-36</v>
          </cell>
          <cell r="G33" t="str">
            <v>Bed-Paratill   Rigid 6R-36</v>
          </cell>
          <cell r="H33">
            <v>20400</v>
          </cell>
          <cell r="I33">
            <v>18</v>
          </cell>
          <cell r="J33">
            <v>4.75</v>
          </cell>
          <cell r="K33">
            <v>85</v>
          </cell>
          <cell r="L33">
            <v>0.11351909184726523</v>
          </cell>
          <cell r="M33">
            <v>30</v>
          </cell>
          <cell r="N33">
            <v>65</v>
          </cell>
          <cell r="O33">
            <v>12</v>
          </cell>
          <cell r="P33">
            <v>150</v>
          </cell>
          <cell r="Q33">
            <v>0</v>
          </cell>
          <cell r="R33">
            <v>1800</v>
          </cell>
          <cell r="S33">
            <v>1</v>
          </cell>
          <cell r="T33">
            <v>0.27</v>
          </cell>
          <cell r="U33">
            <v>1.4</v>
          </cell>
          <cell r="V33">
            <v>386.83137749421758</v>
          </cell>
          <cell r="W33">
            <v>2.5788758499614506</v>
          </cell>
          <cell r="X33">
            <v>1105</v>
          </cell>
          <cell r="Y33">
            <v>7.3666666666666663</v>
          </cell>
          <cell r="Z33">
            <v>6120</v>
          </cell>
          <cell r="AA33">
            <v>1190</v>
          </cell>
          <cell r="AB33">
            <v>13260</v>
          </cell>
          <cell r="AC33">
            <v>1193.3999999999999</v>
          </cell>
          <cell r="AD33">
            <v>318.24</v>
          </cell>
          <cell r="AE33">
            <v>2701.6399999999994</v>
          </cell>
          <cell r="AF33">
            <v>18.01093333333333</v>
          </cell>
        </row>
        <row r="34">
          <cell r="B34" t="str">
            <v>0.31, Bed-Paratill   Rigid 8R-30</v>
          </cell>
          <cell r="C34">
            <v>0.31</v>
          </cell>
          <cell r="D34" t="str">
            <v xml:space="preserve">, </v>
          </cell>
          <cell r="E34" t="str">
            <v>Bed-Paratill   Rigid</v>
          </cell>
          <cell r="F34" t="str">
            <v xml:space="preserve"> 8R-30</v>
          </cell>
          <cell r="G34" t="str">
            <v>Bed-Paratill   Rigid 8R-30</v>
          </cell>
          <cell r="H34">
            <v>24900</v>
          </cell>
          <cell r="I34">
            <v>20</v>
          </cell>
          <cell r="J34">
            <v>4.75</v>
          </cell>
          <cell r="K34">
            <v>85</v>
          </cell>
          <cell r="L34">
            <v>0.10216718266253871</v>
          </cell>
          <cell r="M34">
            <v>30</v>
          </cell>
          <cell r="N34">
            <v>65</v>
          </cell>
          <cell r="O34">
            <v>12</v>
          </cell>
          <cell r="P34">
            <v>150</v>
          </cell>
          <cell r="Q34">
            <v>0</v>
          </cell>
          <cell r="R34">
            <v>1800</v>
          </cell>
          <cell r="S34">
            <v>1</v>
          </cell>
          <cell r="T34">
            <v>0.27</v>
          </cell>
          <cell r="U34">
            <v>1.4</v>
          </cell>
          <cell r="V34">
            <v>472.16182841205966</v>
          </cell>
          <cell r="W34">
            <v>3.1477455227470643</v>
          </cell>
          <cell r="X34">
            <v>1348.75</v>
          </cell>
          <cell r="Y34">
            <v>8.9916666666666671</v>
          </cell>
          <cell r="Z34">
            <v>7470</v>
          </cell>
          <cell r="AA34">
            <v>1452.5</v>
          </cell>
          <cell r="AB34">
            <v>16185</v>
          </cell>
          <cell r="AC34">
            <v>1456.6499999999999</v>
          </cell>
          <cell r="AD34">
            <v>388.44</v>
          </cell>
          <cell r="AE34">
            <v>3297.5899999999997</v>
          </cell>
          <cell r="AF34">
            <v>21.983933333333333</v>
          </cell>
        </row>
        <row r="35">
          <cell r="B35" t="str">
            <v>0.32, Bed-Paratill   Rigid 8R-36</v>
          </cell>
          <cell r="C35">
            <v>0.32</v>
          </cell>
          <cell r="D35" t="str">
            <v xml:space="preserve">, </v>
          </cell>
          <cell r="E35" t="str">
            <v>Bed-Paratill   Rigid</v>
          </cell>
          <cell r="F35" t="str">
            <v xml:space="preserve"> 8R-36</v>
          </cell>
          <cell r="G35" t="str">
            <v>Bed-Paratill   Rigid 8R-36</v>
          </cell>
          <cell r="H35">
            <v>25000</v>
          </cell>
          <cell r="I35">
            <v>24</v>
          </cell>
          <cell r="J35">
            <v>4.75</v>
          </cell>
          <cell r="K35">
            <v>85</v>
          </cell>
          <cell r="L35">
            <v>8.5139318885448914E-2</v>
          </cell>
          <cell r="M35">
            <v>30</v>
          </cell>
          <cell r="N35">
            <v>65</v>
          </cell>
          <cell r="O35">
            <v>12</v>
          </cell>
          <cell r="P35">
            <v>150</v>
          </cell>
          <cell r="Q35">
            <v>0</v>
          </cell>
          <cell r="R35">
            <v>1800</v>
          </cell>
          <cell r="S35">
            <v>1</v>
          </cell>
          <cell r="T35">
            <v>0.27</v>
          </cell>
          <cell r="U35">
            <v>1.4</v>
          </cell>
          <cell r="V35">
            <v>474.0580606546784</v>
          </cell>
          <cell r="W35">
            <v>3.1603870710311894</v>
          </cell>
          <cell r="X35">
            <v>1354.1666666666667</v>
          </cell>
          <cell r="Y35">
            <v>9.0277777777777786</v>
          </cell>
          <cell r="Z35">
            <v>7500</v>
          </cell>
          <cell r="AA35">
            <v>1458.3333333333333</v>
          </cell>
          <cell r="AB35">
            <v>16250</v>
          </cell>
          <cell r="AC35">
            <v>1462.5</v>
          </cell>
          <cell r="AD35">
            <v>390</v>
          </cell>
          <cell r="AE35">
            <v>3310.833333333333</v>
          </cell>
          <cell r="AF35">
            <v>22.072222222222219</v>
          </cell>
        </row>
        <row r="36">
          <cell r="B36" t="str">
            <v>0.34, Bed-Paratill  w/roll 4R-30</v>
          </cell>
          <cell r="C36">
            <v>0.34</v>
          </cell>
          <cell r="D36" t="str">
            <v xml:space="preserve">, </v>
          </cell>
          <cell r="E36" t="str">
            <v xml:space="preserve">Bed-Paratill  w/roll </v>
          </cell>
          <cell r="F36" t="str">
            <v>4R-30</v>
          </cell>
          <cell r="G36" t="str">
            <v>Bed-Paratill  w/roll 4R-30</v>
          </cell>
          <cell r="H36">
            <v>27800</v>
          </cell>
          <cell r="I36">
            <v>10</v>
          </cell>
          <cell r="J36">
            <v>4.75</v>
          </cell>
          <cell r="K36">
            <v>85</v>
          </cell>
          <cell r="L36">
            <v>0.20433436532507743</v>
          </cell>
          <cell r="M36">
            <v>30</v>
          </cell>
          <cell r="N36">
            <v>65</v>
          </cell>
          <cell r="O36">
            <v>12</v>
          </cell>
          <cell r="P36">
            <v>150</v>
          </cell>
          <cell r="Q36">
            <v>0</v>
          </cell>
          <cell r="R36">
            <v>1800</v>
          </cell>
          <cell r="S36">
            <v>1</v>
          </cell>
          <cell r="T36">
            <v>0.27</v>
          </cell>
          <cell r="U36">
            <v>1.4</v>
          </cell>
          <cell r="V36">
            <v>527.15256344800241</v>
          </cell>
          <cell r="W36">
            <v>3.5143504229866829</v>
          </cell>
          <cell r="X36">
            <v>1505.8333333333333</v>
          </cell>
          <cell r="Y36">
            <v>10.038888888888888</v>
          </cell>
          <cell r="Z36">
            <v>8340</v>
          </cell>
          <cell r="AA36">
            <v>1621.6666666666667</v>
          </cell>
          <cell r="AB36">
            <v>18070</v>
          </cell>
          <cell r="AC36">
            <v>1626.3</v>
          </cell>
          <cell r="AD36">
            <v>433.68</v>
          </cell>
          <cell r="AE36">
            <v>3681.6466666666665</v>
          </cell>
          <cell r="AF36">
            <v>24.54431111111111</v>
          </cell>
        </row>
        <row r="37">
          <cell r="B37" t="str">
            <v>0.35, Bed-Paratill  w/roll 4R-36</v>
          </cell>
          <cell r="C37">
            <v>0.35</v>
          </cell>
          <cell r="D37" t="str">
            <v xml:space="preserve">, </v>
          </cell>
          <cell r="E37" t="str">
            <v xml:space="preserve">Bed-Paratill  w/roll </v>
          </cell>
          <cell r="F37" t="str">
            <v>4R-36</v>
          </cell>
          <cell r="G37" t="str">
            <v>Bed-Paratill  w/roll 4R-36</v>
          </cell>
          <cell r="H37">
            <v>27800</v>
          </cell>
          <cell r="I37">
            <v>12</v>
          </cell>
          <cell r="J37">
            <v>4.75</v>
          </cell>
          <cell r="K37">
            <v>85</v>
          </cell>
          <cell r="L37">
            <v>0.17027863777089783</v>
          </cell>
          <cell r="M37">
            <v>30</v>
          </cell>
          <cell r="N37">
            <v>65</v>
          </cell>
          <cell r="O37">
            <v>12</v>
          </cell>
          <cell r="P37">
            <v>150</v>
          </cell>
          <cell r="Q37">
            <v>0</v>
          </cell>
          <cell r="R37">
            <v>1800</v>
          </cell>
          <cell r="S37">
            <v>1</v>
          </cell>
          <cell r="T37">
            <v>0.27</v>
          </cell>
          <cell r="U37">
            <v>1.4</v>
          </cell>
          <cell r="V37">
            <v>527.15256344800241</v>
          </cell>
          <cell r="W37">
            <v>3.5143504229866829</v>
          </cell>
          <cell r="X37">
            <v>1505.8333333333333</v>
          </cell>
          <cell r="Y37">
            <v>10.038888888888888</v>
          </cell>
          <cell r="Z37">
            <v>8340</v>
          </cell>
          <cell r="AA37">
            <v>1621.6666666666667</v>
          </cell>
          <cell r="AB37">
            <v>18070</v>
          </cell>
          <cell r="AC37">
            <v>1626.3</v>
          </cell>
          <cell r="AD37">
            <v>433.68</v>
          </cell>
          <cell r="AE37">
            <v>3681.6466666666665</v>
          </cell>
          <cell r="AF37">
            <v>24.54431111111111</v>
          </cell>
        </row>
        <row r="38">
          <cell r="B38" t="str">
            <v>0.36, Bed-Paratill  w/roll 6R-36</v>
          </cell>
          <cell r="C38">
            <v>0.36</v>
          </cell>
          <cell r="D38" t="str">
            <v xml:space="preserve">, </v>
          </cell>
          <cell r="E38" t="str">
            <v xml:space="preserve">Bed-Paratill  w/roll </v>
          </cell>
          <cell r="F38" t="str">
            <v>6R-36</v>
          </cell>
          <cell r="G38" t="str">
            <v>Bed-Paratill  w/roll 6R-36</v>
          </cell>
          <cell r="H38">
            <v>38000</v>
          </cell>
          <cell r="I38">
            <v>18</v>
          </cell>
          <cell r="J38">
            <v>4.75</v>
          </cell>
          <cell r="K38">
            <v>85</v>
          </cell>
          <cell r="L38">
            <v>0.11351909184726523</v>
          </cell>
          <cell r="M38">
            <v>30</v>
          </cell>
          <cell r="N38">
            <v>65</v>
          </cell>
          <cell r="O38">
            <v>12</v>
          </cell>
          <cell r="P38">
            <v>150</v>
          </cell>
          <cell r="Q38">
            <v>0</v>
          </cell>
          <cell r="R38">
            <v>1800</v>
          </cell>
          <cell r="S38">
            <v>1</v>
          </cell>
          <cell r="T38">
            <v>0.27</v>
          </cell>
          <cell r="U38">
            <v>1.4</v>
          </cell>
          <cell r="V38">
            <v>720.56825219511109</v>
          </cell>
          <cell r="W38">
            <v>4.8037883479674068</v>
          </cell>
          <cell r="X38">
            <v>2058.3333333333335</v>
          </cell>
          <cell r="Y38">
            <v>13.722222222222223</v>
          </cell>
          <cell r="Z38">
            <v>11400</v>
          </cell>
          <cell r="AA38">
            <v>2216.6666666666665</v>
          </cell>
          <cell r="AB38">
            <v>24700</v>
          </cell>
          <cell r="AC38">
            <v>2223</v>
          </cell>
          <cell r="AD38">
            <v>592.80000000000007</v>
          </cell>
          <cell r="AE38">
            <v>5032.4666666666662</v>
          </cell>
          <cell r="AF38">
            <v>33.549777777777777</v>
          </cell>
        </row>
        <row r="39">
          <cell r="B39" t="str">
            <v>0.37, Bed-Rip/Disk Fold. 8R-36</v>
          </cell>
          <cell r="C39">
            <v>0.37</v>
          </cell>
          <cell r="D39" t="str">
            <v xml:space="preserve">, </v>
          </cell>
          <cell r="E39" t="str">
            <v>Bed-Rip/Disk Fold.</v>
          </cell>
          <cell r="F39" t="str">
            <v xml:space="preserve"> 8R-36</v>
          </cell>
          <cell r="G39" t="str">
            <v>Bed-Rip/Disk Fold. 8R-36</v>
          </cell>
          <cell r="H39">
            <v>69600</v>
          </cell>
          <cell r="I39">
            <v>24</v>
          </cell>
          <cell r="J39">
            <v>5.25</v>
          </cell>
          <cell r="K39">
            <v>85</v>
          </cell>
          <cell r="L39">
            <v>7.7030812324929962E-2</v>
          </cell>
          <cell r="M39">
            <v>30</v>
          </cell>
          <cell r="N39">
            <v>30</v>
          </cell>
          <cell r="O39">
            <v>20</v>
          </cell>
          <cell r="P39">
            <v>300</v>
          </cell>
          <cell r="Q39">
            <v>0</v>
          </cell>
          <cell r="R39">
            <v>6000</v>
          </cell>
          <cell r="S39">
            <v>1</v>
          </cell>
          <cell r="T39">
            <v>0.27</v>
          </cell>
          <cell r="U39">
            <v>1.4</v>
          </cell>
          <cell r="V39">
            <v>3482.9140751588411</v>
          </cell>
          <cell r="W39">
            <v>11.609713583862804</v>
          </cell>
          <cell r="X39">
            <v>1044</v>
          </cell>
          <cell r="Y39">
            <v>3.48</v>
          </cell>
          <cell r="Z39">
            <v>20880</v>
          </cell>
          <cell r="AA39">
            <v>2436</v>
          </cell>
          <cell r="AB39">
            <v>45240</v>
          </cell>
          <cell r="AC39">
            <v>4071.6</v>
          </cell>
          <cell r="AD39">
            <v>1085.76</v>
          </cell>
          <cell r="AE39">
            <v>7593.3600000000006</v>
          </cell>
          <cell r="AF39">
            <v>25.311200000000003</v>
          </cell>
        </row>
        <row r="40">
          <cell r="B40" t="str">
            <v>0.38, Bed-Rip/Disk Fold.12R-30</v>
          </cell>
          <cell r="C40">
            <v>0.38</v>
          </cell>
          <cell r="D40" t="str">
            <v xml:space="preserve">, </v>
          </cell>
          <cell r="E40" t="str">
            <v>Bed-Rip/Disk Fold.</v>
          </cell>
          <cell r="F40" t="str">
            <v>12R-30</v>
          </cell>
          <cell r="G40" t="str">
            <v>Bed-Rip/Disk Fold.12R-30</v>
          </cell>
          <cell r="H40">
            <v>98700</v>
          </cell>
          <cell r="I40">
            <v>30</v>
          </cell>
          <cell r="J40">
            <v>5.25</v>
          </cell>
          <cell r="K40">
            <v>85</v>
          </cell>
          <cell r="L40">
            <v>6.1624649859943981E-2</v>
          </cell>
          <cell r="M40">
            <v>30</v>
          </cell>
          <cell r="N40">
            <v>30</v>
          </cell>
          <cell r="O40">
            <v>20</v>
          </cell>
          <cell r="P40">
            <v>300</v>
          </cell>
          <cell r="Q40">
            <v>0</v>
          </cell>
          <cell r="R40">
            <v>6000</v>
          </cell>
          <cell r="S40">
            <v>1</v>
          </cell>
          <cell r="T40">
            <v>0.27</v>
          </cell>
          <cell r="U40">
            <v>1.4</v>
          </cell>
          <cell r="V40">
            <v>4939.1324600312882</v>
          </cell>
          <cell r="W40">
            <v>16.463774866770962</v>
          </cell>
          <cell r="X40">
            <v>1480.5</v>
          </cell>
          <cell r="Y40">
            <v>4.9349999999999996</v>
          </cell>
          <cell r="Z40">
            <v>29610</v>
          </cell>
          <cell r="AA40">
            <v>3454.5</v>
          </cell>
          <cell r="AB40">
            <v>64155</v>
          </cell>
          <cell r="AC40">
            <v>5773.95</v>
          </cell>
          <cell r="AD40">
            <v>1539.72</v>
          </cell>
          <cell r="AE40">
            <v>10768.17</v>
          </cell>
          <cell r="AF40">
            <v>35.893900000000002</v>
          </cell>
        </row>
        <row r="41">
          <cell r="B41" t="str">
            <v>0.39, Bed-Rip/Disk Fold.12R-36</v>
          </cell>
          <cell r="C41">
            <v>0.39</v>
          </cell>
          <cell r="D41" t="str">
            <v xml:space="preserve">, </v>
          </cell>
          <cell r="E41" t="str">
            <v>Bed-Rip/Disk Fold.</v>
          </cell>
          <cell r="F41" t="str">
            <v>12R-36</v>
          </cell>
          <cell r="G41" t="str">
            <v>Bed-Rip/Disk Fold.12R-36</v>
          </cell>
          <cell r="H41">
            <v>98700</v>
          </cell>
          <cell r="I41">
            <v>40</v>
          </cell>
          <cell r="J41">
            <v>5.25</v>
          </cell>
          <cell r="K41">
            <v>85</v>
          </cell>
          <cell r="L41">
            <v>4.6218487394957986E-2</v>
          </cell>
          <cell r="M41">
            <v>30</v>
          </cell>
          <cell r="N41">
            <v>30</v>
          </cell>
          <cell r="O41">
            <v>20</v>
          </cell>
          <cell r="P41">
            <v>300</v>
          </cell>
          <cell r="Q41">
            <v>0</v>
          </cell>
          <cell r="R41">
            <v>6000</v>
          </cell>
          <cell r="S41">
            <v>1</v>
          </cell>
          <cell r="T41">
            <v>0.27</v>
          </cell>
          <cell r="U41">
            <v>1.4</v>
          </cell>
          <cell r="V41">
            <v>4939.1324600312882</v>
          </cell>
          <cell r="W41">
            <v>16.463774866770962</v>
          </cell>
          <cell r="X41">
            <v>1480.5</v>
          </cell>
          <cell r="Y41">
            <v>4.9349999999999996</v>
          </cell>
          <cell r="Z41">
            <v>29610</v>
          </cell>
          <cell r="AA41">
            <v>3454.5</v>
          </cell>
          <cell r="AB41">
            <v>64155</v>
          </cell>
          <cell r="AC41">
            <v>5773.95</v>
          </cell>
          <cell r="AD41">
            <v>1539.72</v>
          </cell>
          <cell r="AE41">
            <v>10768.17</v>
          </cell>
          <cell r="AF41">
            <v>35.893900000000002</v>
          </cell>
        </row>
        <row r="42">
          <cell r="B42" t="str">
            <v>0.4, Bed-Rip/Disk Rigid 4R-30</v>
          </cell>
          <cell r="C42">
            <v>0.4</v>
          </cell>
          <cell r="D42" t="str">
            <v xml:space="preserve">, </v>
          </cell>
          <cell r="E42" t="str">
            <v>Bed-Rip/Disk Rigid</v>
          </cell>
          <cell r="F42" t="str">
            <v xml:space="preserve"> 4R-30</v>
          </cell>
          <cell r="G42" t="str">
            <v>Bed-Rip/Disk Rigid 4R-30</v>
          </cell>
          <cell r="H42">
            <v>30900</v>
          </cell>
          <cell r="I42">
            <v>10</v>
          </cell>
          <cell r="J42">
            <v>5.25</v>
          </cell>
          <cell r="K42">
            <v>85</v>
          </cell>
          <cell r="L42">
            <v>0.18487394957983194</v>
          </cell>
          <cell r="M42">
            <v>30</v>
          </cell>
          <cell r="N42">
            <v>30</v>
          </cell>
          <cell r="O42">
            <v>20</v>
          </cell>
          <cell r="P42">
            <v>300</v>
          </cell>
          <cell r="Q42">
            <v>0</v>
          </cell>
          <cell r="R42">
            <v>6000</v>
          </cell>
          <cell r="S42">
            <v>1</v>
          </cell>
          <cell r="T42">
            <v>0.27</v>
          </cell>
          <cell r="U42">
            <v>1.4</v>
          </cell>
          <cell r="V42">
            <v>1546.2937488851753</v>
          </cell>
          <cell r="W42">
            <v>5.154312496283918</v>
          </cell>
          <cell r="X42">
            <v>463.5</v>
          </cell>
          <cell r="Y42">
            <v>1.5449999999999999</v>
          </cell>
          <cell r="Z42">
            <v>9270</v>
          </cell>
          <cell r="AA42">
            <v>1081.5</v>
          </cell>
          <cell r="AB42">
            <v>20085</v>
          </cell>
          <cell r="AC42">
            <v>1807.6499999999999</v>
          </cell>
          <cell r="AD42">
            <v>482.04</v>
          </cell>
          <cell r="AE42">
            <v>3371.1899999999996</v>
          </cell>
          <cell r="AF42">
            <v>11.237299999999999</v>
          </cell>
        </row>
        <row r="43">
          <cell r="B43" t="str">
            <v>0.41, Bed-Rip/Disk Rigid 4R-36</v>
          </cell>
          <cell r="C43">
            <v>0.41</v>
          </cell>
          <cell r="D43" t="str">
            <v xml:space="preserve">, </v>
          </cell>
          <cell r="E43" t="str">
            <v>Bed-Rip/Disk Rigid</v>
          </cell>
          <cell r="F43" t="str">
            <v xml:space="preserve"> 4R-36</v>
          </cell>
          <cell r="G43" t="str">
            <v>Bed-Rip/Disk Rigid 4R-36</v>
          </cell>
          <cell r="H43">
            <v>30900</v>
          </cell>
          <cell r="I43">
            <v>12.6</v>
          </cell>
          <cell r="J43">
            <v>5.25</v>
          </cell>
          <cell r="K43">
            <v>85</v>
          </cell>
          <cell r="L43">
            <v>0.14672535680939044</v>
          </cell>
          <cell r="M43">
            <v>30</v>
          </cell>
          <cell r="N43">
            <v>30</v>
          </cell>
          <cell r="O43">
            <v>20</v>
          </cell>
          <cell r="P43">
            <v>300</v>
          </cell>
          <cell r="Q43">
            <v>0</v>
          </cell>
          <cell r="R43">
            <v>6000</v>
          </cell>
          <cell r="S43">
            <v>1</v>
          </cell>
          <cell r="T43">
            <v>0.27</v>
          </cell>
          <cell r="U43">
            <v>1.4</v>
          </cell>
          <cell r="V43">
            <v>1546.2937488851753</v>
          </cell>
          <cell r="W43">
            <v>5.154312496283918</v>
          </cell>
          <cell r="X43">
            <v>463.5</v>
          </cell>
          <cell r="Y43">
            <v>1.5449999999999999</v>
          </cell>
          <cell r="Z43">
            <v>9270</v>
          </cell>
          <cell r="AA43">
            <v>1081.5</v>
          </cell>
          <cell r="AB43">
            <v>20085</v>
          </cell>
          <cell r="AC43">
            <v>1807.6499999999999</v>
          </cell>
          <cell r="AD43">
            <v>482.04</v>
          </cell>
          <cell r="AE43">
            <v>3371.1899999999996</v>
          </cell>
          <cell r="AF43">
            <v>11.237299999999999</v>
          </cell>
        </row>
        <row r="44">
          <cell r="B44" t="str">
            <v>0.42, Bed-Rip/Disk Rigid 8R-30</v>
          </cell>
          <cell r="C44">
            <v>0.42</v>
          </cell>
          <cell r="D44" t="str">
            <v xml:space="preserve">, </v>
          </cell>
          <cell r="E44" t="str">
            <v>Bed-Rip/Disk Rigid</v>
          </cell>
          <cell r="F44" t="str">
            <v xml:space="preserve"> 8R-30</v>
          </cell>
          <cell r="G44" t="str">
            <v>Bed-Rip/Disk Rigid 8R-30</v>
          </cell>
          <cell r="H44">
            <v>56700</v>
          </cell>
          <cell r="I44">
            <v>13.3</v>
          </cell>
          <cell r="J44">
            <v>5.25</v>
          </cell>
          <cell r="K44">
            <v>85</v>
          </cell>
          <cell r="L44">
            <v>0.13900296960889622</v>
          </cell>
          <cell r="M44">
            <v>30</v>
          </cell>
          <cell r="N44">
            <v>30</v>
          </cell>
          <cell r="O44">
            <v>20</v>
          </cell>
          <cell r="P44">
            <v>300</v>
          </cell>
          <cell r="Q44">
            <v>0</v>
          </cell>
          <cell r="R44">
            <v>6000</v>
          </cell>
          <cell r="S44">
            <v>1</v>
          </cell>
          <cell r="T44">
            <v>0.27</v>
          </cell>
          <cell r="U44">
            <v>1.4</v>
          </cell>
          <cell r="V44">
            <v>2837.3739664009531</v>
          </cell>
          <cell r="W44">
            <v>9.4579132213365096</v>
          </cell>
          <cell r="X44">
            <v>850.5</v>
          </cell>
          <cell r="Y44">
            <v>2.835</v>
          </cell>
          <cell r="Z44">
            <v>17010</v>
          </cell>
          <cell r="AA44">
            <v>1984.5</v>
          </cell>
          <cell r="AB44">
            <v>36855</v>
          </cell>
          <cell r="AC44">
            <v>3316.95</v>
          </cell>
          <cell r="AD44">
            <v>884.52</v>
          </cell>
          <cell r="AE44">
            <v>6185.9699999999993</v>
          </cell>
          <cell r="AF44">
            <v>20.619899999999998</v>
          </cell>
        </row>
        <row r="45">
          <cell r="B45" t="str">
            <v>0.43, Bed-Rip/Disk Rigid 6R-36</v>
          </cell>
          <cell r="C45">
            <v>0.43</v>
          </cell>
          <cell r="D45" t="str">
            <v xml:space="preserve">, </v>
          </cell>
          <cell r="E45" t="str">
            <v>Bed-Rip/Disk Rigid</v>
          </cell>
          <cell r="F45" t="str">
            <v xml:space="preserve"> 6R-36</v>
          </cell>
          <cell r="G45" t="str">
            <v>Bed-Rip/Disk Rigid 6R-36</v>
          </cell>
          <cell r="H45">
            <v>42800</v>
          </cell>
          <cell r="I45">
            <v>18</v>
          </cell>
          <cell r="J45">
            <v>5.25</v>
          </cell>
          <cell r="K45">
            <v>85</v>
          </cell>
          <cell r="L45">
            <v>0.10270774976657329</v>
          </cell>
          <cell r="M45">
            <v>30</v>
          </cell>
          <cell r="N45">
            <v>30</v>
          </cell>
          <cell r="O45">
            <v>20</v>
          </cell>
          <cell r="P45">
            <v>300</v>
          </cell>
          <cell r="Q45">
            <v>0</v>
          </cell>
          <cell r="R45">
            <v>6000</v>
          </cell>
          <cell r="S45">
            <v>1</v>
          </cell>
          <cell r="T45">
            <v>0.27</v>
          </cell>
          <cell r="U45">
            <v>1.4</v>
          </cell>
          <cell r="V45">
            <v>2141.7919887471035</v>
          </cell>
          <cell r="W45">
            <v>7.1393066291570113</v>
          </cell>
          <cell r="X45">
            <v>642</v>
          </cell>
          <cell r="Y45">
            <v>2.14</v>
          </cell>
          <cell r="Z45">
            <v>12840</v>
          </cell>
          <cell r="AA45">
            <v>1498</v>
          </cell>
          <cell r="AB45">
            <v>27820</v>
          </cell>
          <cell r="AC45">
            <v>2503.7999999999997</v>
          </cell>
          <cell r="AD45">
            <v>667.68000000000006</v>
          </cell>
          <cell r="AE45">
            <v>4669.4799999999996</v>
          </cell>
          <cell r="AF45">
            <v>15.564933333333332</v>
          </cell>
        </row>
        <row r="46">
          <cell r="B46" t="str">
            <v>0.44, Bed-Rip/Disk Rigid 8R-36</v>
          </cell>
          <cell r="C46">
            <v>0.44</v>
          </cell>
          <cell r="D46" t="str">
            <v xml:space="preserve">, </v>
          </cell>
          <cell r="E46" t="str">
            <v>Bed-Rip/Disk Rigid</v>
          </cell>
          <cell r="F46" t="str">
            <v xml:space="preserve"> 8R-36</v>
          </cell>
          <cell r="G46" t="str">
            <v>Bed-Rip/Disk Rigid 8R-36</v>
          </cell>
          <cell r="H46">
            <v>56700</v>
          </cell>
          <cell r="I46">
            <v>24</v>
          </cell>
          <cell r="J46">
            <v>5.25</v>
          </cell>
          <cell r="K46">
            <v>85</v>
          </cell>
          <cell r="L46">
            <v>7.7030812324929962E-2</v>
          </cell>
          <cell r="M46">
            <v>30</v>
          </cell>
          <cell r="N46">
            <v>30</v>
          </cell>
          <cell r="O46">
            <v>20</v>
          </cell>
          <cell r="P46">
            <v>300</v>
          </cell>
          <cell r="Q46">
            <v>0</v>
          </cell>
          <cell r="R46">
            <v>6000</v>
          </cell>
          <cell r="S46">
            <v>1</v>
          </cell>
          <cell r="T46">
            <v>0.27</v>
          </cell>
          <cell r="U46">
            <v>1.4</v>
          </cell>
          <cell r="V46">
            <v>2837.3739664009531</v>
          </cell>
          <cell r="W46">
            <v>9.4579132213365096</v>
          </cell>
          <cell r="X46">
            <v>850.5</v>
          </cell>
          <cell r="Y46">
            <v>2.835</v>
          </cell>
          <cell r="Z46">
            <v>17010</v>
          </cell>
          <cell r="AA46">
            <v>1984.5</v>
          </cell>
          <cell r="AB46">
            <v>36855</v>
          </cell>
          <cell r="AC46">
            <v>3316.95</v>
          </cell>
          <cell r="AD46">
            <v>884.52</v>
          </cell>
          <cell r="AE46">
            <v>6185.9699999999993</v>
          </cell>
          <cell r="AF46">
            <v>20.619899999999998</v>
          </cell>
        </row>
        <row r="47">
          <cell r="B47" t="str">
            <v>0.45, Bed-Rip/Disk Rigid 6R-30</v>
          </cell>
          <cell r="C47">
            <v>0.45</v>
          </cell>
          <cell r="D47" t="str">
            <v xml:space="preserve">, </v>
          </cell>
          <cell r="E47" t="str">
            <v xml:space="preserve">Bed-Rip/Disk Rigid </v>
          </cell>
          <cell r="F47" t="str">
            <v>6R-30</v>
          </cell>
          <cell r="G47" t="str">
            <v>Bed-Rip/Disk Rigid 6R-30</v>
          </cell>
          <cell r="H47">
            <v>42800</v>
          </cell>
          <cell r="I47">
            <v>15</v>
          </cell>
          <cell r="J47">
            <v>5.25</v>
          </cell>
          <cell r="K47">
            <v>85</v>
          </cell>
          <cell r="L47">
            <v>0.12324929971988796</v>
          </cell>
          <cell r="M47">
            <v>30</v>
          </cell>
          <cell r="N47">
            <v>30</v>
          </cell>
          <cell r="O47">
            <v>20</v>
          </cell>
          <cell r="P47">
            <v>300</v>
          </cell>
          <cell r="Q47">
            <v>0</v>
          </cell>
          <cell r="R47">
            <v>6000</v>
          </cell>
          <cell r="S47">
            <v>1</v>
          </cell>
          <cell r="T47">
            <v>0.27</v>
          </cell>
          <cell r="U47">
            <v>1.4</v>
          </cell>
          <cell r="V47">
            <v>2141.7919887471035</v>
          </cell>
          <cell r="W47">
            <v>7.1393066291570113</v>
          </cell>
          <cell r="X47">
            <v>642</v>
          </cell>
          <cell r="Y47">
            <v>2.14</v>
          </cell>
          <cell r="Z47">
            <v>12840</v>
          </cell>
          <cell r="AA47">
            <v>1498</v>
          </cell>
          <cell r="AB47">
            <v>27820</v>
          </cell>
          <cell r="AC47">
            <v>2503.7999999999997</v>
          </cell>
          <cell r="AD47">
            <v>667.68000000000006</v>
          </cell>
          <cell r="AE47">
            <v>4669.4799999999996</v>
          </cell>
          <cell r="AF47">
            <v>15.564933333333332</v>
          </cell>
        </row>
        <row r="48">
          <cell r="B48" t="str">
            <v>0.46, Bed-Rip/Disk/Cond. 6-Row</v>
          </cell>
          <cell r="C48">
            <v>0.46</v>
          </cell>
          <cell r="D48" t="str">
            <v xml:space="preserve">, </v>
          </cell>
          <cell r="E48" t="str">
            <v xml:space="preserve">Bed-Rip/Disk/Cond. </v>
          </cell>
          <cell r="F48" t="str">
            <v>6-Row</v>
          </cell>
          <cell r="G48" t="str">
            <v>Bed-Rip/Disk/Cond. 6-Row</v>
          </cell>
          <cell r="H48">
            <v>37000</v>
          </cell>
          <cell r="I48">
            <v>18</v>
          </cell>
          <cell r="J48">
            <v>4.75</v>
          </cell>
          <cell r="K48">
            <v>85</v>
          </cell>
          <cell r="L48">
            <v>0.11351909184726523</v>
          </cell>
          <cell r="M48">
            <v>30</v>
          </cell>
          <cell r="N48">
            <v>65</v>
          </cell>
          <cell r="O48">
            <v>12</v>
          </cell>
          <cell r="P48">
            <v>150</v>
          </cell>
          <cell r="Q48">
            <v>0</v>
          </cell>
          <cell r="R48">
            <v>1800</v>
          </cell>
          <cell r="S48">
            <v>1</v>
          </cell>
          <cell r="T48">
            <v>0.27</v>
          </cell>
          <cell r="U48">
            <v>1.4</v>
          </cell>
          <cell r="V48">
            <v>701.60592976892394</v>
          </cell>
          <cell r="W48">
            <v>4.6773728651261592</v>
          </cell>
          <cell r="X48">
            <v>2004.1666666666667</v>
          </cell>
          <cell r="Y48">
            <v>13.361111111111112</v>
          </cell>
          <cell r="Z48">
            <v>11100</v>
          </cell>
          <cell r="AA48">
            <v>2158.3333333333335</v>
          </cell>
          <cell r="AB48">
            <v>24050</v>
          </cell>
          <cell r="AC48">
            <v>2164.5</v>
          </cell>
          <cell r="AD48">
            <v>577.20000000000005</v>
          </cell>
          <cell r="AE48">
            <v>4900.0333333333338</v>
          </cell>
          <cell r="AF48">
            <v>32.666888888888892</v>
          </cell>
        </row>
        <row r="49">
          <cell r="B49" t="str">
            <v>0.47, Bed-Rip/Disk/Cond. 8-Row</v>
          </cell>
          <cell r="C49">
            <v>0.47</v>
          </cell>
          <cell r="D49" t="str">
            <v xml:space="preserve">, </v>
          </cell>
          <cell r="E49" t="str">
            <v xml:space="preserve">Bed-Rip/Disk/Cond. </v>
          </cell>
          <cell r="F49" t="str">
            <v>8-Row</v>
          </cell>
          <cell r="G49" t="str">
            <v>Bed-Rip/Disk/Cond. 8-Row</v>
          </cell>
          <cell r="H49">
            <v>49300</v>
          </cell>
          <cell r="I49">
            <v>24</v>
          </cell>
          <cell r="J49">
            <v>4.75</v>
          </cell>
          <cell r="K49">
            <v>85</v>
          </cell>
          <cell r="L49">
            <v>8.5139318885448914E-2</v>
          </cell>
          <cell r="M49">
            <v>30</v>
          </cell>
          <cell r="N49">
            <v>65</v>
          </cell>
          <cell r="O49">
            <v>12</v>
          </cell>
          <cell r="P49">
            <v>150</v>
          </cell>
          <cell r="Q49">
            <v>0</v>
          </cell>
          <cell r="R49">
            <v>1800</v>
          </cell>
          <cell r="S49">
            <v>1</v>
          </cell>
          <cell r="T49">
            <v>0.27</v>
          </cell>
          <cell r="U49">
            <v>1.4</v>
          </cell>
          <cell r="V49">
            <v>934.84249561102581</v>
          </cell>
          <cell r="W49">
            <v>6.2322833040735057</v>
          </cell>
          <cell r="X49">
            <v>2670.4166666666665</v>
          </cell>
          <cell r="Y49">
            <v>17.802777777777777</v>
          </cell>
          <cell r="Z49">
            <v>14790</v>
          </cell>
          <cell r="AA49">
            <v>2875.8333333333335</v>
          </cell>
          <cell r="AB49">
            <v>32045</v>
          </cell>
          <cell r="AC49">
            <v>2884.0499999999997</v>
          </cell>
          <cell r="AD49">
            <v>769.08</v>
          </cell>
          <cell r="AE49">
            <v>6528.9633333333331</v>
          </cell>
          <cell r="AF49">
            <v>43.526422222222223</v>
          </cell>
        </row>
        <row r="50">
          <cell r="B50" t="str">
            <v>0.48, Bed-Roll-Fold. 8R-36</v>
          </cell>
          <cell r="C50">
            <v>0.48</v>
          </cell>
          <cell r="D50" t="str">
            <v xml:space="preserve">, </v>
          </cell>
          <cell r="E50" t="str">
            <v>Bed-Roll-Fold.</v>
          </cell>
          <cell r="F50" t="str">
            <v xml:space="preserve"> 8R-36</v>
          </cell>
          <cell r="G50" t="str">
            <v>Bed-Roll-Fold. 8R-36</v>
          </cell>
          <cell r="H50">
            <v>24300</v>
          </cell>
          <cell r="I50">
            <v>24</v>
          </cell>
          <cell r="J50">
            <v>5.5</v>
          </cell>
          <cell r="K50">
            <v>80</v>
          </cell>
          <cell r="L50">
            <v>7.8125E-2</v>
          </cell>
          <cell r="M50">
            <v>30</v>
          </cell>
          <cell r="N50">
            <v>40</v>
          </cell>
          <cell r="O50">
            <v>10</v>
          </cell>
          <cell r="P50">
            <v>160</v>
          </cell>
          <cell r="Q50">
            <v>0</v>
          </cell>
          <cell r="R50">
            <v>1600</v>
          </cell>
          <cell r="S50">
            <v>1</v>
          </cell>
          <cell r="T50">
            <v>0.27</v>
          </cell>
          <cell r="U50">
            <v>1.4</v>
          </cell>
          <cell r="V50">
            <v>504.35695432653893</v>
          </cell>
          <cell r="W50">
            <v>3.1522309645408684</v>
          </cell>
          <cell r="X50">
            <v>972</v>
          </cell>
          <cell r="Y50">
            <v>6.0750000000000002</v>
          </cell>
          <cell r="Z50">
            <v>7290</v>
          </cell>
          <cell r="AA50">
            <v>1701</v>
          </cell>
          <cell r="AB50">
            <v>15795</v>
          </cell>
          <cell r="AC50">
            <v>1421.55</v>
          </cell>
          <cell r="AD50">
            <v>379.08</v>
          </cell>
          <cell r="AE50">
            <v>3501.63</v>
          </cell>
          <cell r="AF50">
            <v>21.885187500000001</v>
          </cell>
        </row>
        <row r="51">
          <cell r="B51" t="str">
            <v>0.49, Bed-Roll-Fold. 12R-30</v>
          </cell>
          <cell r="C51">
            <v>0.49</v>
          </cell>
          <cell r="D51" t="str">
            <v xml:space="preserve">, </v>
          </cell>
          <cell r="E51" t="str">
            <v xml:space="preserve">Bed-Roll-Fold. </v>
          </cell>
          <cell r="F51" t="str">
            <v>12R-30</v>
          </cell>
          <cell r="G51" t="str">
            <v>Bed-Roll-Fold. 12R-30</v>
          </cell>
          <cell r="H51">
            <v>37800</v>
          </cell>
          <cell r="I51">
            <v>30</v>
          </cell>
          <cell r="J51">
            <v>5.5</v>
          </cell>
          <cell r="K51">
            <v>80</v>
          </cell>
          <cell r="L51">
            <v>6.25E-2</v>
          </cell>
          <cell r="M51">
            <v>30</v>
          </cell>
          <cell r="N51">
            <v>40</v>
          </cell>
          <cell r="O51">
            <v>10</v>
          </cell>
          <cell r="P51">
            <v>160</v>
          </cell>
          <cell r="Q51">
            <v>0</v>
          </cell>
          <cell r="R51">
            <v>1600</v>
          </cell>
          <cell r="S51">
            <v>1</v>
          </cell>
          <cell r="T51">
            <v>0.27</v>
          </cell>
          <cell r="U51">
            <v>1.4</v>
          </cell>
          <cell r="V51">
            <v>784.55526228572728</v>
          </cell>
          <cell r="W51">
            <v>4.9034703892857952</v>
          </cell>
          <cell r="X51">
            <v>1512</v>
          </cell>
          <cell r="Y51">
            <v>9.4499999999999993</v>
          </cell>
          <cell r="Z51">
            <v>11340</v>
          </cell>
          <cell r="AA51">
            <v>2646</v>
          </cell>
          <cell r="AB51">
            <v>24570</v>
          </cell>
          <cell r="AC51">
            <v>2211.2999999999997</v>
          </cell>
          <cell r="AD51">
            <v>589.68000000000006</v>
          </cell>
          <cell r="AE51">
            <v>5446.98</v>
          </cell>
          <cell r="AF51">
            <v>34.043624999999999</v>
          </cell>
        </row>
        <row r="52">
          <cell r="B52" t="str">
            <v>0.5, Bed-Roll-Fold. 12R-36</v>
          </cell>
          <cell r="C52">
            <v>0.5</v>
          </cell>
          <cell r="D52" t="str">
            <v xml:space="preserve">, </v>
          </cell>
          <cell r="E52" t="str">
            <v xml:space="preserve">Bed-Roll-Fold. </v>
          </cell>
          <cell r="F52" t="str">
            <v>12R-36</v>
          </cell>
          <cell r="G52" t="str">
            <v>Bed-Roll-Fold. 12R-36</v>
          </cell>
          <cell r="H52">
            <v>36700</v>
          </cell>
          <cell r="I52">
            <v>36</v>
          </cell>
          <cell r="J52">
            <v>5.5</v>
          </cell>
          <cell r="K52">
            <v>80</v>
          </cell>
          <cell r="L52">
            <v>5.2083333333333336E-2</v>
          </cell>
          <cell r="M52">
            <v>30</v>
          </cell>
          <cell r="N52">
            <v>40</v>
          </cell>
          <cell r="O52">
            <v>10</v>
          </cell>
          <cell r="P52">
            <v>160</v>
          </cell>
          <cell r="Q52">
            <v>0</v>
          </cell>
          <cell r="R52">
            <v>1600</v>
          </cell>
          <cell r="S52">
            <v>1</v>
          </cell>
          <cell r="T52">
            <v>0.27</v>
          </cell>
          <cell r="U52">
            <v>1.4</v>
          </cell>
          <cell r="V52">
            <v>761.72428904460821</v>
          </cell>
          <cell r="W52">
            <v>4.760776806528801</v>
          </cell>
          <cell r="X52">
            <v>1468</v>
          </cell>
          <cell r="Y52">
            <v>9.1750000000000007</v>
          </cell>
          <cell r="Z52">
            <v>11010</v>
          </cell>
          <cell r="AA52">
            <v>2569</v>
          </cell>
          <cell r="AB52">
            <v>23855</v>
          </cell>
          <cell r="AC52">
            <v>2146.9499999999998</v>
          </cell>
          <cell r="AD52">
            <v>572.52</v>
          </cell>
          <cell r="AE52">
            <v>5288.4699999999993</v>
          </cell>
          <cell r="AF52">
            <v>33.052937499999999</v>
          </cell>
        </row>
        <row r="53">
          <cell r="B53" t="str">
            <v>0.51, Bed-Roll-Fold. 16R-30</v>
          </cell>
          <cell r="C53">
            <v>0.51</v>
          </cell>
          <cell r="D53" t="str">
            <v xml:space="preserve">, </v>
          </cell>
          <cell r="E53" t="str">
            <v xml:space="preserve">Bed-Roll-Fold. </v>
          </cell>
          <cell r="F53" t="str">
            <v>16R-30</v>
          </cell>
          <cell r="G53" t="str">
            <v>Bed-Roll-Fold. 16R-30</v>
          </cell>
          <cell r="H53">
            <v>48700</v>
          </cell>
          <cell r="I53">
            <v>40</v>
          </cell>
          <cell r="J53">
            <v>5.5</v>
          </cell>
          <cell r="K53">
            <v>80</v>
          </cell>
          <cell r="L53">
            <v>4.6875E-2</v>
          </cell>
          <cell r="M53">
            <v>30</v>
          </cell>
          <cell r="N53">
            <v>40</v>
          </cell>
          <cell r="O53">
            <v>10</v>
          </cell>
          <cell r="P53">
            <v>160</v>
          </cell>
          <cell r="Q53">
            <v>0</v>
          </cell>
          <cell r="R53">
            <v>1600</v>
          </cell>
          <cell r="S53">
            <v>1</v>
          </cell>
          <cell r="T53">
            <v>0.27</v>
          </cell>
          <cell r="U53">
            <v>1.4</v>
          </cell>
          <cell r="V53">
            <v>1010.7894516749978</v>
          </cell>
          <cell r="W53">
            <v>6.3174340729687364</v>
          </cell>
          <cell r="X53">
            <v>1948</v>
          </cell>
          <cell r="Y53">
            <v>12.175000000000001</v>
          </cell>
          <cell r="Z53">
            <v>14610</v>
          </cell>
          <cell r="AA53">
            <v>3409</v>
          </cell>
          <cell r="AB53">
            <v>31655</v>
          </cell>
          <cell r="AC53">
            <v>2848.95</v>
          </cell>
          <cell r="AD53">
            <v>759.72</v>
          </cell>
          <cell r="AE53">
            <v>7017.67</v>
          </cell>
          <cell r="AF53">
            <v>43.860437500000003</v>
          </cell>
        </row>
        <row r="54">
          <cell r="B54" t="str">
            <v>0.52, Bed-Roll-Rigid  8R-36</v>
          </cell>
          <cell r="C54">
            <v>0.52</v>
          </cell>
          <cell r="D54" t="str">
            <v xml:space="preserve">, </v>
          </cell>
          <cell r="E54" t="str">
            <v xml:space="preserve">Bed-Roll-Rigid </v>
          </cell>
          <cell r="F54" t="str">
            <v xml:space="preserve"> 8R-36</v>
          </cell>
          <cell r="G54" t="str">
            <v>Bed-Roll-Rigid  8R-36</v>
          </cell>
          <cell r="H54">
            <v>25000</v>
          </cell>
          <cell r="I54">
            <v>24</v>
          </cell>
          <cell r="J54">
            <v>5.5</v>
          </cell>
          <cell r="K54">
            <v>80</v>
          </cell>
          <cell r="L54">
            <v>7.8125E-2</v>
          </cell>
          <cell r="M54">
            <v>30</v>
          </cell>
          <cell r="N54">
            <v>40</v>
          </cell>
          <cell r="O54">
            <v>10</v>
          </cell>
          <cell r="P54">
            <v>160</v>
          </cell>
          <cell r="Q54">
            <v>0</v>
          </cell>
          <cell r="R54">
            <v>1600</v>
          </cell>
          <cell r="S54">
            <v>1</v>
          </cell>
          <cell r="T54">
            <v>0.27</v>
          </cell>
          <cell r="U54">
            <v>1.4</v>
          </cell>
          <cell r="V54">
            <v>518.88575547997834</v>
          </cell>
          <cell r="W54">
            <v>3.2430359717498645</v>
          </cell>
          <cell r="X54">
            <v>1000</v>
          </cell>
          <cell r="Y54">
            <v>6.25</v>
          </cell>
          <cell r="Z54">
            <v>7500</v>
          </cell>
          <cell r="AA54">
            <v>1750</v>
          </cell>
          <cell r="AB54">
            <v>16250</v>
          </cell>
          <cell r="AC54">
            <v>1462.5</v>
          </cell>
          <cell r="AD54">
            <v>390</v>
          </cell>
          <cell r="AE54">
            <v>3602.5</v>
          </cell>
          <cell r="AF54">
            <v>22.515625</v>
          </cell>
        </row>
        <row r="55">
          <cell r="B55" t="str">
            <v>0.521, Bed-Subsoil   Fold 8R-36</v>
          </cell>
          <cell r="C55">
            <v>0.52100000000000002</v>
          </cell>
          <cell r="D55" t="str">
            <v xml:space="preserve">, </v>
          </cell>
          <cell r="E55" t="str">
            <v xml:space="preserve">Bed-Subsoil   Fold </v>
          </cell>
          <cell r="F55" t="str">
            <v>8R-36</v>
          </cell>
          <cell r="G55" t="str">
            <v>Bed-Subsoil   Fold 8R-36</v>
          </cell>
          <cell r="H55">
            <v>69600</v>
          </cell>
          <cell r="I55">
            <v>24</v>
          </cell>
          <cell r="J55">
            <v>4.75</v>
          </cell>
          <cell r="K55">
            <v>85</v>
          </cell>
          <cell r="L55">
            <v>8.5139318885448914E-2</v>
          </cell>
          <cell r="M55">
            <v>30</v>
          </cell>
          <cell r="N55">
            <v>65</v>
          </cell>
          <cell r="O55">
            <v>12</v>
          </cell>
          <cell r="P55">
            <v>150</v>
          </cell>
          <cell r="Q55">
            <v>0</v>
          </cell>
          <cell r="R55">
            <v>1800</v>
          </cell>
          <cell r="S55">
            <v>1</v>
          </cell>
          <cell r="T55">
            <v>0.27</v>
          </cell>
          <cell r="U55">
            <v>1.4</v>
          </cell>
          <cell r="V55">
            <v>1319.7776408626246</v>
          </cell>
          <cell r="W55">
            <v>8.7985176057508312</v>
          </cell>
          <cell r="X55">
            <v>3770</v>
          </cell>
          <cell r="Y55">
            <v>25.133333333333333</v>
          </cell>
          <cell r="Z55">
            <v>20880</v>
          </cell>
          <cell r="AA55">
            <v>4060</v>
          </cell>
          <cell r="AB55">
            <v>45240</v>
          </cell>
          <cell r="AC55">
            <v>4071.6</v>
          </cell>
          <cell r="AD55">
            <v>1085.76</v>
          </cell>
          <cell r="AE55">
            <v>9217.36</v>
          </cell>
          <cell r="AF55">
            <v>61.449066666666674</v>
          </cell>
        </row>
        <row r="56">
          <cell r="B56" t="str">
            <v>0.522, Bed-Subsoil   Fold 12R-36</v>
          </cell>
          <cell r="C56">
            <v>0.52200000000000002</v>
          </cell>
          <cell r="D56" t="str">
            <v xml:space="preserve">, </v>
          </cell>
          <cell r="E56" t="str">
            <v xml:space="preserve">Bed-Subsoil   Fold </v>
          </cell>
          <cell r="F56" t="str">
            <v>12R-36</v>
          </cell>
          <cell r="G56" t="str">
            <v>Bed-Subsoil   Fold 12R-36</v>
          </cell>
          <cell r="H56">
            <v>98700</v>
          </cell>
          <cell r="I56">
            <v>36</v>
          </cell>
          <cell r="J56">
            <v>4.75</v>
          </cell>
          <cell r="K56">
            <v>85</v>
          </cell>
          <cell r="L56">
            <v>5.6759545923632616E-2</v>
          </cell>
          <cell r="M56">
            <v>30</v>
          </cell>
          <cell r="N56">
            <v>65</v>
          </cell>
          <cell r="O56">
            <v>12</v>
          </cell>
          <cell r="P56">
            <v>150</v>
          </cell>
          <cell r="Q56">
            <v>0</v>
          </cell>
          <cell r="R56">
            <v>1800</v>
          </cell>
          <cell r="S56">
            <v>1</v>
          </cell>
          <cell r="T56">
            <v>0.27</v>
          </cell>
          <cell r="U56">
            <v>1.4</v>
          </cell>
          <cell r="V56">
            <v>1871.5812234646703</v>
          </cell>
          <cell r="W56">
            <v>12.477208156431136</v>
          </cell>
          <cell r="X56">
            <v>5346.25</v>
          </cell>
          <cell r="Y56">
            <v>35.641666666666666</v>
          </cell>
          <cell r="Z56">
            <v>29610</v>
          </cell>
          <cell r="AA56">
            <v>5757.5</v>
          </cell>
          <cell r="AB56">
            <v>64155</v>
          </cell>
          <cell r="AC56">
            <v>5773.95</v>
          </cell>
          <cell r="AD56">
            <v>1539.72</v>
          </cell>
          <cell r="AE56">
            <v>13071.17</v>
          </cell>
          <cell r="AF56">
            <v>87.141133333333329</v>
          </cell>
        </row>
        <row r="57">
          <cell r="B57" t="str">
            <v>0.523, Bed-Subsoil   Fold 8R-36 2x1</v>
          </cell>
          <cell r="C57">
            <v>0.52300000000000002</v>
          </cell>
          <cell r="D57" t="str">
            <v xml:space="preserve">, </v>
          </cell>
          <cell r="E57" t="str">
            <v xml:space="preserve">Bed-Subsoil   Fold </v>
          </cell>
          <cell r="F57" t="str">
            <v>8R-36 2x1</v>
          </cell>
          <cell r="G57" t="str">
            <v>Bed-Subsoil   Fold 8R-36 2x1</v>
          </cell>
          <cell r="H57">
            <v>98700</v>
          </cell>
          <cell r="I57">
            <v>36</v>
          </cell>
          <cell r="J57">
            <v>4.75</v>
          </cell>
          <cell r="K57">
            <v>85</v>
          </cell>
          <cell r="L57">
            <v>5.6759545923632616E-2</v>
          </cell>
          <cell r="M57">
            <v>30</v>
          </cell>
          <cell r="N57">
            <v>65</v>
          </cell>
          <cell r="O57">
            <v>12</v>
          </cell>
          <cell r="P57">
            <v>150</v>
          </cell>
          <cell r="Q57">
            <v>0</v>
          </cell>
          <cell r="R57">
            <v>1800</v>
          </cell>
          <cell r="S57">
            <v>1</v>
          </cell>
          <cell r="T57">
            <v>0.27</v>
          </cell>
          <cell r="U57">
            <v>1.4</v>
          </cell>
          <cell r="V57">
            <v>1871.5812234646703</v>
          </cell>
          <cell r="W57">
            <v>12.477208156431136</v>
          </cell>
          <cell r="X57">
            <v>5346.25</v>
          </cell>
          <cell r="Y57">
            <v>35.641666666666666</v>
          </cell>
          <cell r="Z57">
            <v>29610</v>
          </cell>
          <cell r="AA57">
            <v>5757.5</v>
          </cell>
          <cell r="AB57">
            <v>64155</v>
          </cell>
          <cell r="AC57">
            <v>5773.95</v>
          </cell>
          <cell r="AD57">
            <v>1539.72</v>
          </cell>
          <cell r="AE57">
            <v>13071.17</v>
          </cell>
          <cell r="AF57">
            <v>87.141133333333329</v>
          </cell>
        </row>
        <row r="58">
          <cell r="B58" t="str">
            <v>0.524, Bed-Subsoil   Rigid 4R-36</v>
          </cell>
          <cell r="C58">
            <v>0.52400000000000002</v>
          </cell>
          <cell r="D58" t="str">
            <v xml:space="preserve">, </v>
          </cell>
          <cell r="E58" t="str">
            <v xml:space="preserve">Bed-Subsoil   Rigid </v>
          </cell>
          <cell r="F58" t="str">
            <v>4R-36</v>
          </cell>
          <cell r="G58" t="str">
            <v>Bed-Subsoil   Rigid 4R-36</v>
          </cell>
          <cell r="H58">
            <v>27800</v>
          </cell>
          <cell r="I58">
            <v>12</v>
          </cell>
          <cell r="J58">
            <v>4.75</v>
          </cell>
          <cell r="K58">
            <v>85</v>
          </cell>
          <cell r="L58">
            <v>0.17027863777089783</v>
          </cell>
          <cell r="M58">
            <v>30</v>
          </cell>
          <cell r="N58">
            <v>65</v>
          </cell>
          <cell r="O58">
            <v>12</v>
          </cell>
          <cell r="P58">
            <v>150</v>
          </cell>
          <cell r="Q58">
            <v>0</v>
          </cell>
          <cell r="R58">
            <v>1800</v>
          </cell>
          <cell r="S58">
            <v>1</v>
          </cell>
          <cell r="T58">
            <v>0.27</v>
          </cell>
          <cell r="U58">
            <v>1.4</v>
          </cell>
          <cell r="V58">
            <v>527.15256344800241</v>
          </cell>
          <cell r="W58">
            <v>3.5143504229866829</v>
          </cell>
          <cell r="X58">
            <v>1505.8333333333333</v>
          </cell>
          <cell r="Y58">
            <v>10.038888888888888</v>
          </cell>
          <cell r="Z58">
            <v>8340</v>
          </cell>
          <cell r="AA58">
            <v>1621.6666666666667</v>
          </cell>
          <cell r="AB58">
            <v>18070</v>
          </cell>
          <cell r="AC58">
            <v>1626.3</v>
          </cell>
          <cell r="AD58">
            <v>433.68</v>
          </cell>
          <cell r="AE58">
            <v>3681.6466666666665</v>
          </cell>
          <cell r="AF58">
            <v>24.54431111111111</v>
          </cell>
        </row>
        <row r="59">
          <cell r="B59" t="str">
            <v>0.525, Bed-Subsoil   Rigid 6R-36</v>
          </cell>
          <cell r="C59">
            <v>0.52500000000000002</v>
          </cell>
          <cell r="D59" t="str">
            <v xml:space="preserve">, </v>
          </cell>
          <cell r="E59" t="str">
            <v xml:space="preserve">Bed-Subsoil   Rigid </v>
          </cell>
          <cell r="F59" t="str">
            <v>6R-36</v>
          </cell>
          <cell r="G59" t="str">
            <v>Bed-Subsoil   Rigid 6R-36</v>
          </cell>
          <cell r="H59">
            <v>37700</v>
          </cell>
          <cell r="I59">
            <v>18</v>
          </cell>
          <cell r="J59">
            <v>4.75</v>
          </cell>
          <cell r="K59">
            <v>85</v>
          </cell>
          <cell r="L59">
            <v>0.11351909184726523</v>
          </cell>
          <cell r="M59">
            <v>30</v>
          </cell>
          <cell r="N59">
            <v>65</v>
          </cell>
          <cell r="O59">
            <v>12</v>
          </cell>
          <cell r="P59">
            <v>150</v>
          </cell>
          <cell r="Q59">
            <v>0</v>
          </cell>
          <cell r="R59">
            <v>1800</v>
          </cell>
          <cell r="S59">
            <v>1</v>
          </cell>
          <cell r="T59">
            <v>0.27</v>
          </cell>
          <cell r="U59">
            <v>1.4</v>
          </cell>
          <cell r="V59">
            <v>714.87955546725505</v>
          </cell>
          <cell r="W59">
            <v>4.7658637031150333</v>
          </cell>
          <cell r="X59">
            <v>2042.0833333333333</v>
          </cell>
          <cell r="Y59">
            <v>13.613888888888889</v>
          </cell>
          <cell r="Z59">
            <v>11310</v>
          </cell>
          <cell r="AA59">
            <v>2199.1666666666665</v>
          </cell>
          <cell r="AB59">
            <v>24505</v>
          </cell>
          <cell r="AC59">
            <v>2205.4499999999998</v>
          </cell>
          <cell r="AD59">
            <v>588.12</v>
          </cell>
          <cell r="AE59">
            <v>4992.7366666666667</v>
          </cell>
          <cell r="AF59">
            <v>33.284911111111114</v>
          </cell>
        </row>
        <row r="60">
          <cell r="B60" t="str">
            <v>0.526, Bed-Subsoil   Rigid 8R-36</v>
          </cell>
          <cell r="C60">
            <v>0.52600000000000002</v>
          </cell>
          <cell r="D60" t="str">
            <v xml:space="preserve">, </v>
          </cell>
          <cell r="E60" t="str">
            <v xml:space="preserve">Bed-Subsoil   Rigid </v>
          </cell>
          <cell r="F60" t="str">
            <v>8R-36</v>
          </cell>
          <cell r="G60" t="str">
            <v>Bed-Subsoil   Rigid 8R-36</v>
          </cell>
          <cell r="H60">
            <v>50100</v>
          </cell>
          <cell r="I60">
            <v>24</v>
          </cell>
          <cell r="J60">
            <v>4.75</v>
          </cell>
          <cell r="K60">
            <v>85</v>
          </cell>
          <cell r="L60">
            <v>8.5139318885448914E-2</v>
          </cell>
          <cell r="M60">
            <v>30</v>
          </cell>
          <cell r="N60">
            <v>65</v>
          </cell>
          <cell r="O60">
            <v>12</v>
          </cell>
          <cell r="P60">
            <v>150</v>
          </cell>
          <cell r="Q60">
            <v>0</v>
          </cell>
          <cell r="R60">
            <v>1800</v>
          </cell>
          <cell r="S60">
            <v>1</v>
          </cell>
          <cell r="T60">
            <v>0.27</v>
          </cell>
          <cell r="U60">
            <v>1.4</v>
          </cell>
          <cell r="V60">
            <v>950.01235355197548</v>
          </cell>
          <cell r="W60">
            <v>6.3334156903465031</v>
          </cell>
          <cell r="X60">
            <v>2713.75</v>
          </cell>
          <cell r="Y60">
            <v>18.091666666666665</v>
          </cell>
          <cell r="Z60">
            <v>15030</v>
          </cell>
          <cell r="AA60">
            <v>2922.5</v>
          </cell>
          <cell r="AB60">
            <v>32565</v>
          </cell>
          <cell r="AC60">
            <v>2930.85</v>
          </cell>
          <cell r="AD60">
            <v>781.56000000000006</v>
          </cell>
          <cell r="AE60">
            <v>6634.9100000000008</v>
          </cell>
          <cell r="AF60">
            <v>44.232733333333336</v>
          </cell>
        </row>
        <row r="61">
          <cell r="B61" t="str">
            <v>0.53, Blade-Box  6'-7'</v>
          </cell>
          <cell r="C61">
            <v>0.53</v>
          </cell>
          <cell r="D61" t="str">
            <v xml:space="preserve">, </v>
          </cell>
          <cell r="E61" t="str">
            <v xml:space="preserve">Blade-Box </v>
          </cell>
          <cell r="F61" t="str">
            <v xml:space="preserve"> 6'-7'</v>
          </cell>
          <cell r="G61" t="str">
            <v>Blade-Box  6'-7'</v>
          </cell>
          <cell r="H61">
            <v>2070</v>
          </cell>
          <cell r="I61">
            <v>6</v>
          </cell>
          <cell r="J61">
            <v>5.25</v>
          </cell>
          <cell r="K61">
            <v>85</v>
          </cell>
          <cell r="L61">
            <v>0.30812324929971985</v>
          </cell>
          <cell r="M61">
            <v>15</v>
          </cell>
          <cell r="N61">
            <v>190</v>
          </cell>
          <cell r="O61">
            <v>20</v>
          </cell>
          <cell r="P61">
            <v>200</v>
          </cell>
          <cell r="Q61">
            <v>0</v>
          </cell>
          <cell r="R61">
            <v>4000</v>
          </cell>
          <cell r="S61">
            <v>1</v>
          </cell>
          <cell r="T61">
            <v>0.27</v>
          </cell>
          <cell r="U61">
            <v>1.4</v>
          </cell>
          <cell r="V61">
            <v>58.718655595250638</v>
          </cell>
          <cell r="W61">
            <v>0.29359327797625318</v>
          </cell>
          <cell r="X61">
            <v>196.65</v>
          </cell>
          <cell r="Y61">
            <v>0.98325000000000007</v>
          </cell>
          <cell r="Z61">
            <v>310.5</v>
          </cell>
          <cell r="AA61">
            <v>87.974999999999994</v>
          </cell>
          <cell r="AB61">
            <v>1190.25</v>
          </cell>
          <cell r="AC61">
            <v>107.1225</v>
          </cell>
          <cell r="AD61">
            <v>28.565999999999999</v>
          </cell>
          <cell r="AE61">
            <v>223.6635</v>
          </cell>
          <cell r="AF61">
            <v>1.1183175000000001</v>
          </cell>
        </row>
        <row r="62">
          <cell r="B62" t="str">
            <v>0.54, Blade-Box  8'-10'</v>
          </cell>
          <cell r="C62">
            <v>0.54</v>
          </cell>
          <cell r="D62" t="str">
            <v xml:space="preserve">, </v>
          </cell>
          <cell r="E62" t="str">
            <v xml:space="preserve">Blade-Box </v>
          </cell>
          <cell r="F62" t="str">
            <v xml:space="preserve"> 8'-10'</v>
          </cell>
          <cell r="G62" t="str">
            <v>Blade-Box  8'-10'</v>
          </cell>
          <cell r="H62">
            <v>4420</v>
          </cell>
          <cell r="I62">
            <v>8</v>
          </cell>
          <cell r="J62">
            <v>5.25</v>
          </cell>
          <cell r="K62">
            <v>85</v>
          </cell>
          <cell r="L62">
            <v>0.23109243697478987</v>
          </cell>
          <cell r="M62">
            <v>15</v>
          </cell>
          <cell r="N62">
            <v>190</v>
          </cell>
          <cell r="O62">
            <v>20</v>
          </cell>
          <cell r="P62">
            <v>200</v>
          </cell>
          <cell r="Q62">
            <v>0</v>
          </cell>
          <cell r="R62">
            <v>4000</v>
          </cell>
          <cell r="S62">
            <v>1</v>
          </cell>
          <cell r="T62">
            <v>0.27</v>
          </cell>
          <cell r="U62">
            <v>1.4</v>
          </cell>
          <cell r="V62">
            <v>125.37993127101826</v>
          </cell>
          <cell r="W62">
            <v>0.62689965635509137</v>
          </cell>
          <cell r="X62">
            <v>419.9</v>
          </cell>
          <cell r="Y62">
            <v>2.0994999999999999</v>
          </cell>
          <cell r="Z62">
            <v>663</v>
          </cell>
          <cell r="AA62">
            <v>187.85</v>
          </cell>
          <cell r="AB62">
            <v>2541.5</v>
          </cell>
          <cell r="AC62">
            <v>228.73499999999999</v>
          </cell>
          <cell r="AD62">
            <v>60.996000000000002</v>
          </cell>
          <cell r="AE62">
            <v>477.58099999999996</v>
          </cell>
          <cell r="AF62">
            <v>2.3879049999999999</v>
          </cell>
        </row>
        <row r="63">
          <cell r="B63" t="str">
            <v>0.55, Blade-Box 12'-16'</v>
          </cell>
          <cell r="C63">
            <v>0.55000000000000004</v>
          </cell>
          <cell r="D63" t="str">
            <v xml:space="preserve">, </v>
          </cell>
          <cell r="E63" t="str">
            <v xml:space="preserve">Blade-Box </v>
          </cell>
          <cell r="F63" t="str">
            <v>12'-16'</v>
          </cell>
          <cell r="G63" t="str">
            <v>Blade-Box 12'-16'</v>
          </cell>
          <cell r="H63">
            <v>7330</v>
          </cell>
          <cell r="I63">
            <v>12</v>
          </cell>
          <cell r="J63">
            <v>5.25</v>
          </cell>
          <cell r="K63">
            <v>85</v>
          </cell>
          <cell r="L63">
            <v>0.15406162464985992</v>
          </cell>
          <cell r="M63">
            <v>15</v>
          </cell>
          <cell r="N63">
            <v>190</v>
          </cell>
          <cell r="O63">
            <v>20</v>
          </cell>
          <cell r="P63">
            <v>200</v>
          </cell>
          <cell r="Q63">
            <v>0</v>
          </cell>
          <cell r="R63">
            <v>4000</v>
          </cell>
          <cell r="S63">
            <v>1</v>
          </cell>
          <cell r="T63">
            <v>0.27</v>
          </cell>
          <cell r="U63">
            <v>1.4</v>
          </cell>
          <cell r="V63">
            <v>207.92644710781988</v>
          </cell>
          <cell r="W63">
            <v>1.0396322355390994</v>
          </cell>
          <cell r="X63">
            <v>696.35</v>
          </cell>
          <cell r="Y63">
            <v>3.4817499999999999</v>
          </cell>
          <cell r="Z63">
            <v>1099.5</v>
          </cell>
          <cell r="AA63">
            <v>311.52499999999998</v>
          </cell>
          <cell r="AB63">
            <v>4214.75</v>
          </cell>
          <cell r="AC63">
            <v>379.32749999999999</v>
          </cell>
          <cell r="AD63">
            <v>101.154</v>
          </cell>
          <cell r="AE63">
            <v>792.00649999999996</v>
          </cell>
          <cell r="AF63">
            <v>3.9600324999999996</v>
          </cell>
        </row>
        <row r="64">
          <cell r="B64" t="str">
            <v>0.56, Blade-Scraper  6'-7'</v>
          </cell>
          <cell r="C64">
            <v>0.56000000000000005</v>
          </cell>
          <cell r="D64" t="str">
            <v xml:space="preserve">, </v>
          </cell>
          <cell r="E64" t="str">
            <v xml:space="preserve">Blade-Scraper </v>
          </cell>
          <cell r="F64" t="str">
            <v xml:space="preserve"> 6'-7'</v>
          </cell>
          <cell r="G64" t="str">
            <v>Blade-Scraper  6'-7'</v>
          </cell>
          <cell r="H64">
            <v>1520</v>
          </cell>
          <cell r="I64">
            <v>6</v>
          </cell>
          <cell r="J64">
            <v>5.25</v>
          </cell>
          <cell r="K64">
            <v>85</v>
          </cell>
          <cell r="L64">
            <v>0.30812324929971985</v>
          </cell>
          <cell r="M64">
            <v>15</v>
          </cell>
          <cell r="N64">
            <v>190</v>
          </cell>
          <cell r="O64">
            <v>20</v>
          </cell>
          <cell r="P64">
            <v>200</v>
          </cell>
          <cell r="Q64">
            <v>0</v>
          </cell>
          <cell r="R64">
            <v>4000</v>
          </cell>
          <cell r="S64">
            <v>1</v>
          </cell>
          <cell r="T64">
            <v>0.27</v>
          </cell>
          <cell r="U64">
            <v>1.4</v>
          </cell>
          <cell r="V64">
            <v>43.117080437092255</v>
          </cell>
          <cell r="W64">
            <v>0.21558540218546127</v>
          </cell>
          <cell r="X64">
            <v>144.4</v>
          </cell>
          <cell r="Y64">
            <v>0.72199999999999998</v>
          </cell>
          <cell r="Z64">
            <v>228</v>
          </cell>
          <cell r="AA64">
            <v>64.599999999999994</v>
          </cell>
          <cell r="AB64">
            <v>874</v>
          </cell>
          <cell r="AC64">
            <v>78.66</v>
          </cell>
          <cell r="AD64">
            <v>20.975999999999999</v>
          </cell>
          <cell r="AE64">
            <v>164.23599999999999</v>
          </cell>
          <cell r="AF64">
            <v>0.82117999999999991</v>
          </cell>
        </row>
        <row r="65">
          <cell r="B65" t="str">
            <v>0.57, Blade-Scraper  8'-10'</v>
          </cell>
          <cell r="C65">
            <v>0.56999999999999995</v>
          </cell>
          <cell r="D65" t="str">
            <v xml:space="preserve">, </v>
          </cell>
          <cell r="E65" t="str">
            <v xml:space="preserve">Blade-Scraper </v>
          </cell>
          <cell r="F65" t="str">
            <v xml:space="preserve"> 8'-10'</v>
          </cell>
          <cell r="G65" t="str">
            <v>Blade-Scraper  8'-10'</v>
          </cell>
          <cell r="H65">
            <v>5530</v>
          </cell>
          <cell r="I65">
            <v>8</v>
          </cell>
          <cell r="J65">
            <v>5.25</v>
          </cell>
          <cell r="K65">
            <v>85</v>
          </cell>
          <cell r="L65">
            <v>0.23109243697478987</v>
          </cell>
          <cell r="M65">
            <v>15</v>
          </cell>
          <cell r="N65">
            <v>190</v>
          </cell>
          <cell r="O65">
            <v>20</v>
          </cell>
          <cell r="P65">
            <v>200</v>
          </cell>
          <cell r="Q65">
            <v>0</v>
          </cell>
          <cell r="R65">
            <v>4000</v>
          </cell>
          <cell r="S65">
            <v>1</v>
          </cell>
          <cell r="T65">
            <v>0.27</v>
          </cell>
          <cell r="U65">
            <v>1.4</v>
          </cell>
          <cell r="V65">
            <v>156.86674659021062</v>
          </cell>
          <cell r="W65">
            <v>0.78433373295105313</v>
          </cell>
          <cell r="X65">
            <v>525.35</v>
          </cell>
          <cell r="Y65">
            <v>2.6267499999999999</v>
          </cell>
          <cell r="Z65">
            <v>829.5</v>
          </cell>
          <cell r="AA65">
            <v>235.02500000000001</v>
          </cell>
          <cell r="AB65">
            <v>3179.75</v>
          </cell>
          <cell r="AC65">
            <v>286.17750000000001</v>
          </cell>
          <cell r="AD65">
            <v>76.314000000000007</v>
          </cell>
          <cell r="AE65">
            <v>597.51649999999995</v>
          </cell>
          <cell r="AF65">
            <v>2.9875824999999998</v>
          </cell>
        </row>
        <row r="66">
          <cell r="B66" t="str">
            <v>0.58, Blade-Scraper 12'-16'</v>
          </cell>
          <cell r="C66">
            <v>0.57999999999999996</v>
          </cell>
          <cell r="D66" t="str">
            <v xml:space="preserve">, </v>
          </cell>
          <cell r="E66" t="str">
            <v xml:space="preserve">Blade-Scraper </v>
          </cell>
          <cell r="F66" t="str">
            <v>12'-16'</v>
          </cell>
          <cell r="G66" t="str">
            <v>Blade-Scraper 12'-16'</v>
          </cell>
          <cell r="H66">
            <v>12270</v>
          </cell>
          <cell r="I66">
            <v>12</v>
          </cell>
          <cell r="J66">
            <v>5.25</v>
          </cell>
          <cell r="K66">
            <v>85</v>
          </cell>
          <cell r="L66">
            <v>0.15406162464985992</v>
          </cell>
          <cell r="M66">
            <v>15</v>
          </cell>
          <cell r="N66">
            <v>190</v>
          </cell>
          <cell r="O66">
            <v>20</v>
          </cell>
          <cell r="P66">
            <v>200</v>
          </cell>
          <cell r="Q66">
            <v>0</v>
          </cell>
          <cell r="R66">
            <v>4000</v>
          </cell>
          <cell r="S66">
            <v>1</v>
          </cell>
          <cell r="T66">
            <v>0.27</v>
          </cell>
          <cell r="U66">
            <v>1.4</v>
          </cell>
          <cell r="V66">
            <v>348.05695852836965</v>
          </cell>
          <cell r="W66">
            <v>1.7402847926418483</v>
          </cell>
          <cell r="X66">
            <v>1165.6500000000001</v>
          </cell>
          <cell r="Y66">
            <v>5.8282500000000006</v>
          </cell>
          <cell r="Z66">
            <v>1840.5</v>
          </cell>
          <cell r="AA66">
            <v>521.47500000000002</v>
          </cell>
          <cell r="AB66">
            <v>7055.25</v>
          </cell>
          <cell r="AC66">
            <v>634.97249999999997</v>
          </cell>
          <cell r="AD66">
            <v>169.32599999999999</v>
          </cell>
          <cell r="AE66">
            <v>1325.7735</v>
          </cell>
          <cell r="AF66">
            <v>6.6288675000000001</v>
          </cell>
        </row>
        <row r="67">
          <cell r="B67" t="str">
            <v>0.59, Chisel Plow-Folding 16'</v>
          </cell>
          <cell r="C67">
            <v>0.59</v>
          </cell>
          <cell r="D67" t="str">
            <v xml:space="preserve">, </v>
          </cell>
          <cell r="E67" t="str">
            <v xml:space="preserve">Chisel Plow-Folding </v>
          </cell>
          <cell r="F67" t="str">
            <v>16'</v>
          </cell>
          <cell r="G67" t="str">
            <v>Chisel Plow-Folding 16'</v>
          </cell>
          <cell r="H67">
            <v>30000</v>
          </cell>
          <cell r="I67">
            <v>16</v>
          </cell>
          <cell r="J67">
            <v>5.25</v>
          </cell>
          <cell r="K67">
            <v>85</v>
          </cell>
          <cell r="L67">
            <v>0.11554621848739494</v>
          </cell>
          <cell r="M67">
            <v>30</v>
          </cell>
          <cell r="N67">
            <v>65</v>
          </cell>
          <cell r="O67">
            <v>12</v>
          </cell>
          <cell r="P67">
            <v>150</v>
          </cell>
          <cell r="Q67">
            <v>0</v>
          </cell>
          <cell r="R67">
            <v>1800</v>
          </cell>
          <cell r="S67">
            <v>1</v>
          </cell>
          <cell r="T67">
            <v>0.27</v>
          </cell>
          <cell r="U67">
            <v>1.4</v>
          </cell>
          <cell r="V67">
            <v>568.86967278561417</v>
          </cell>
          <cell r="W67">
            <v>3.7924644852374279</v>
          </cell>
          <cell r="X67">
            <v>1625</v>
          </cell>
          <cell r="Y67">
            <v>10.833333333333334</v>
          </cell>
          <cell r="Z67">
            <v>9000</v>
          </cell>
          <cell r="AA67">
            <v>1750</v>
          </cell>
          <cell r="AB67">
            <v>19500</v>
          </cell>
          <cell r="AC67">
            <v>1755</v>
          </cell>
          <cell r="AD67">
            <v>468</v>
          </cell>
          <cell r="AE67">
            <v>3973</v>
          </cell>
          <cell r="AF67">
            <v>26.486666666666668</v>
          </cell>
        </row>
        <row r="68">
          <cell r="B68" t="str">
            <v>0.6, Chisel Plow-Folding 24'</v>
          </cell>
          <cell r="C68">
            <v>0.6</v>
          </cell>
          <cell r="D68" t="str">
            <v xml:space="preserve">, </v>
          </cell>
          <cell r="E68" t="str">
            <v xml:space="preserve">Chisel Plow-Folding </v>
          </cell>
          <cell r="F68" t="str">
            <v>24'</v>
          </cell>
          <cell r="G68" t="str">
            <v>Chisel Plow-Folding 24'</v>
          </cell>
          <cell r="H68">
            <v>48500</v>
          </cell>
          <cell r="I68">
            <v>24</v>
          </cell>
          <cell r="J68">
            <v>5.25</v>
          </cell>
          <cell r="K68">
            <v>85</v>
          </cell>
          <cell r="L68">
            <v>7.7030812324929962E-2</v>
          </cell>
          <cell r="M68">
            <v>30</v>
          </cell>
          <cell r="N68">
            <v>65</v>
          </cell>
          <cell r="O68">
            <v>12</v>
          </cell>
          <cell r="P68">
            <v>150</v>
          </cell>
          <cell r="Q68">
            <v>0</v>
          </cell>
          <cell r="R68">
            <v>1800</v>
          </cell>
          <cell r="S68">
            <v>1</v>
          </cell>
          <cell r="T68">
            <v>0.27</v>
          </cell>
          <cell r="U68">
            <v>1.4</v>
          </cell>
          <cell r="V68">
            <v>919.67263767007603</v>
          </cell>
          <cell r="W68">
            <v>6.1311509178005066</v>
          </cell>
          <cell r="X68">
            <v>2627.0833333333335</v>
          </cell>
          <cell r="Y68">
            <v>17.513888888888889</v>
          </cell>
          <cell r="Z68">
            <v>14550</v>
          </cell>
          <cell r="AA68">
            <v>2829.1666666666665</v>
          </cell>
          <cell r="AB68">
            <v>31525</v>
          </cell>
          <cell r="AC68">
            <v>2837.25</v>
          </cell>
          <cell r="AD68">
            <v>756.6</v>
          </cell>
          <cell r="AE68">
            <v>6423.0166666666664</v>
          </cell>
          <cell r="AF68">
            <v>42.82011111111111</v>
          </cell>
        </row>
        <row r="69">
          <cell r="B69" t="str">
            <v>0.61, Chisel Plow-Folding 32'</v>
          </cell>
          <cell r="C69">
            <v>0.61</v>
          </cell>
          <cell r="D69" t="str">
            <v xml:space="preserve">, </v>
          </cell>
          <cell r="E69" t="str">
            <v xml:space="preserve">Chisel Plow-Folding </v>
          </cell>
          <cell r="F69" t="str">
            <v>32'</v>
          </cell>
          <cell r="G69" t="str">
            <v>Chisel Plow-Folding 32'</v>
          </cell>
          <cell r="H69">
            <v>65000</v>
          </cell>
          <cell r="I69">
            <v>32</v>
          </cell>
          <cell r="J69">
            <v>5.25</v>
          </cell>
          <cell r="K69">
            <v>85</v>
          </cell>
          <cell r="L69">
            <v>5.7773109243697468E-2</v>
          </cell>
          <cell r="M69">
            <v>30</v>
          </cell>
          <cell r="N69">
            <v>65</v>
          </cell>
          <cell r="O69">
            <v>12</v>
          </cell>
          <cell r="P69">
            <v>150</v>
          </cell>
          <cell r="Q69">
            <v>0</v>
          </cell>
          <cell r="R69">
            <v>1800</v>
          </cell>
          <cell r="S69">
            <v>1</v>
          </cell>
          <cell r="T69">
            <v>0.27</v>
          </cell>
          <cell r="U69">
            <v>1.4</v>
          </cell>
          <cell r="V69">
            <v>1232.5509577021637</v>
          </cell>
          <cell r="W69">
            <v>8.2170063846810919</v>
          </cell>
          <cell r="X69">
            <v>3520.8333333333335</v>
          </cell>
          <cell r="Y69">
            <v>23.472222222222225</v>
          </cell>
          <cell r="Z69">
            <v>19500</v>
          </cell>
          <cell r="AA69">
            <v>3791.6666666666665</v>
          </cell>
          <cell r="AB69">
            <v>42250</v>
          </cell>
          <cell r="AC69">
            <v>3802.5</v>
          </cell>
          <cell r="AD69">
            <v>1014</v>
          </cell>
          <cell r="AE69">
            <v>8608.1666666666661</v>
          </cell>
          <cell r="AF69">
            <v>57.387777777777771</v>
          </cell>
        </row>
        <row r="70">
          <cell r="B70" t="str">
            <v>0.62, Chisel Plow-Folding 42'</v>
          </cell>
          <cell r="C70">
            <v>0.62</v>
          </cell>
          <cell r="D70" t="str">
            <v xml:space="preserve">, </v>
          </cell>
          <cell r="E70" t="str">
            <v xml:space="preserve">Chisel Plow-Folding </v>
          </cell>
          <cell r="F70" t="str">
            <v>42'</v>
          </cell>
          <cell r="G70" t="str">
            <v>Chisel Plow-Folding 42'</v>
          </cell>
          <cell r="H70">
            <v>71900</v>
          </cell>
          <cell r="I70">
            <v>42</v>
          </cell>
          <cell r="J70">
            <v>5.25</v>
          </cell>
          <cell r="K70">
            <v>85</v>
          </cell>
          <cell r="L70">
            <v>4.4017607042817118E-2</v>
          </cell>
          <cell r="M70">
            <v>30</v>
          </cell>
          <cell r="N70">
            <v>65</v>
          </cell>
          <cell r="O70">
            <v>12</v>
          </cell>
          <cell r="P70">
            <v>150</v>
          </cell>
          <cell r="Q70">
            <v>0</v>
          </cell>
          <cell r="R70">
            <v>1800</v>
          </cell>
          <cell r="S70">
            <v>1</v>
          </cell>
          <cell r="T70">
            <v>0.27</v>
          </cell>
          <cell r="U70">
            <v>1.4</v>
          </cell>
          <cell r="V70">
            <v>1363.3909824428549</v>
          </cell>
          <cell r="W70">
            <v>9.0892732162856991</v>
          </cell>
          <cell r="X70">
            <v>3894.5833333333335</v>
          </cell>
          <cell r="Y70">
            <v>25.963888888888889</v>
          </cell>
          <cell r="Z70">
            <v>21570</v>
          </cell>
          <cell r="AA70">
            <v>4194.166666666667</v>
          </cell>
          <cell r="AB70">
            <v>46735</v>
          </cell>
          <cell r="AC70">
            <v>4206.1499999999996</v>
          </cell>
          <cell r="AD70">
            <v>1121.6400000000001</v>
          </cell>
          <cell r="AE70">
            <v>9521.9566666666651</v>
          </cell>
          <cell r="AF70">
            <v>63.479711111111101</v>
          </cell>
        </row>
        <row r="71">
          <cell r="B71" t="str">
            <v>0.63, Chisel Plow-Folding 50'</v>
          </cell>
          <cell r="C71">
            <v>0.63</v>
          </cell>
          <cell r="D71" t="str">
            <v xml:space="preserve">, </v>
          </cell>
          <cell r="E71" t="str">
            <v xml:space="preserve">Chisel Plow-Folding </v>
          </cell>
          <cell r="F71" t="str">
            <v>50'</v>
          </cell>
          <cell r="G71" t="str">
            <v>Chisel Plow-Folding 50'</v>
          </cell>
          <cell r="H71">
            <v>99100</v>
          </cell>
          <cell r="I71">
            <v>50</v>
          </cell>
          <cell r="J71">
            <v>5.25</v>
          </cell>
          <cell r="K71">
            <v>85</v>
          </cell>
          <cell r="L71">
            <v>3.6974789915966387E-2</v>
          </cell>
          <cell r="M71">
            <v>30</v>
          </cell>
          <cell r="N71">
            <v>65</v>
          </cell>
          <cell r="O71">
            <v>10</v>
          </cell>
          <cell r="P71">
            <v>150</v>
          </cell>
          <cell r="Q71">
            <v>0</v>
          </cell>
          <cell r="R71">
            <v>1500</v>
          </cell>
          <cell r="S71">
            <v>1</v>
          </cell>
          <cell r="T71">
            <v>0.27</v>
          </cell>
          <cell r="U71">
            <v>1.4</v>
          </cell>
          <cell r="V71">
            <v>1879.166152435145</v>
          </cell>
          <cell r="W71">
            <v>12.527774349567634</v>
          </cell>
          <cell r="X71">
            <v>6441.5</v>
          </cell>
          <cell r="Y71">
            <v>42.943333333333335</v>
          </cell>
          <cell r="Z71">
            <v>29730</v>
          </cell>
          <cell r="AA71">
            <v>6937</v>
          </cell>
          <cell r="AB71">
            <v>64415</v>
          </cell>
          <cell r="AC71">
            <v>5797.3499999999995</v>
          </cell>
          <cell r="AD71">
            <v>1545.96</v>
          </cell>
          <cell r="AE71">
            <v>14280.309999999998</v>
          </cell>
          <cell r="AF71">
            <v>95.202066666666653</v>
          </cell>
        </row>
        <row r="72">
          <cell r="B72" t="str">
            <v>0.64, Chisel Plow-Folding 61'</v>
          </cell>
          <cell r="C72">
            <v>0.64</v>
          </cell>
          <cell r="D72" t="str">
            <v xml:space="preserve">, </v>
          </cell>
          <cell r="E72" t="str">
            <v xml:space="preserve">Chisel Plow-Folding </v>
          </cell>
          <cell r="F72" t="str">
            <v>61'</v>
          </cell>
          <cell r="G72" t="str">
            <v>Chisel Plow-Folding 61'</v>
          </cell>
          <cell r="H72">
            <v>114800</v>
          </cell>
          <cell r="I72">
            <v>61</v>
          </cell>
          <cell r="J72">
            <v>5.25</v>
          </cell>
          <cell r="K72">
            <v>85</v>
          </cell>
          <cell r="L72">
            <v>3.030720484915278E-2</v>
          </cell>
          <cell r="M72">
            <v>30</v>
          </cell>
          <cell r="N72">
            <v>65</v>
          </cell>
          <cell r="O72">
            <v>12</v>
          </cell>
          <cell r="P72">
            <v>150</v>
          </cell>
          <cell r="Q72">
            <v>0</v>
          </cell>
          <cell r="R72">
            <v>1800</v>
          </cell>
          <cell r="S72">
            <v>1</v>
          </cell>
          <cell r="T72">
            <v>0.27</v>
          </cell>
          <cell r="U72">
            <v>1.4</v>
          </cell>
          <cell r="V72">
            <v>2176.8746145262835</v>
          </cell>
          <cell r="W72">
            <v>14.512497430175223</v>
          </cell>
          <cell r="X72">
            <v>6218.333333333333</v>
          </cell>
          <cell r="Y72">
            <v>41.455555555555556</v>
          </cell>
          <cell r="Z72">
            <v>34440</v>
          </cell>
          <cell r="AA72">
            <v>6696.666666666667</v>
          </cell>
          <cell r="AB72">
            <v>74620</v>
          </cell>
          <cell r="AC72">
            <v>6715.8</v>
          </cell>
          <cell r="AD72">
            <v>1790.88</v>
          </cell>
          <cell r="AE72">
            <v>15203.346666666668</v>
          </cell>
          <cell r="AF72">
            <v>101.35564444444445</v>
          </cell>
        </row>
        <row r="73">
          <cell r="B73" t="str">
            <v>0.65, Chisel Plow-Rigid 10'</v>
          </cell>
          <cell r="C73">
            <v>0.65</v>
          </cell>
          <cell r="D73" t="str">
            <v xml:space="preserve">, </v>
          </cell>
          <cell r="E73" t="str">
            <v xml:space="preserve">Chisel Plow-Rigid </v>
          </cell>
          <cell r="F73" t="str">
            <v>10'</v>
          </cell>
          <cell r="G73" t="str">
            <v>Chisel Plow-Rigid 10'</v>
          </cell>
          <cell r="H73">
            <v>8340</v>
          </cell>
          <cell r="I73">
            <v>10</v>
          </cell>
          <cell r="J73">
            <v>5.25</v>
          </cell>
          <cell r="K73">
            <v>85</v>
          </cell>
          <cell r="L73">
            <v>0.18487394957983194</v>
          </cell>
          <cell r="M73">
            <v>30</v>
          </cell>
          <cell r="N73">
            <v>65</v>
          </cell>
          <cell r="O73">
            <v>12</v>
          </cell>
          <cell r="P73">
            <v>150</v>
          </cell>
          <cell r="Q73">
            <v>0</v>
          </cell>
          <cell r="R73">
            <v>1800</v>
          </cell>
          <cell r="S73">
            <v>1</v>
          </cell>
          <cell r="T73">
            <v>0.27</v>
          </cell>
          <cell r="U73">
            <v>1.4</v>
          </cell>
          <cell r="V73">
            <v>158.14576903440073</v>
          </cell>
          <cell r="W73">
            <v>1.0543051268960049</v>
          </cell>
          <cell r="X73">
            <v>451.75</v>
          </cell>
          <cell r="Y73">
            <v>3.0116666666666667</v>
          </cell>
          <cell r="Z73">
            <v>2502</v>
          </cell>
          <cell r="AA73">
            <v>486.5</v>
          </cell>
          <cell r="AB73">
            <v>5421</v>
          </cell>
          <cell r="AC73">
            <v>487.89</v>
          </cell>
          <cell r="AD73">
            <v>130.10400000000001</v>
          </cell>
          <cell r="AE73">
            <v>1104.4939999999999</v>
          </cell>
          <cell r="AF73">
            <v>7.363293333333333</v>
          </cell>
        </row>
        <row r="74">
          <cell r="B74" t="str">
            <v>0.66, Chisel Plow-Rigid 15'</v>
          </cell>
          <cell r="C74">
            <v>0.66</v>
          </cell>
          <cell r="D74" t="str">
            <v xml:space="preserve">, </v>
          </cell>
          <cell r="E74" t="str">
            <v xml:space="preserve">Chisel Plow-Rigid </v>
          </cell>
          <cell r="F74" t="str">
            <v>15'</v>
          </cell>
          <cell r="G74" t="str">
            <v>Chisel Plow-Rigid 15'</v>
          </cell>
          <cell r="H74">
            <v>18870</v>
          </cell>
          <cell r="I74">
            <v>15</v>
          </cell>
          <cell r="J74">
            <v>5.25</v>
          </cell>
          <cell r="K74">
            <v>85</v>
          </cell>
          <cell r="L74">
            <v>0.12324929971988796</v>
          </cell>
          <cell r="M74">
            <v>30</v>
          </cell>
          <cell r="N74">
            <v>65</v>
          </cell>
          <cell r="O74">
            <v>12</v>
          </cell>
          <cell r="P74">
            <v>150</v>
          </cell>
          <cell r="Q74">
            <v>0</v>
          </cell>
          <cell r="R74">
            <v>1800</v>
          </cell>
          <cell r="S74">
            <v>1</v>
          </cell>
          <cell r="T74">
            <v>0.27</v>
          </cell>
          <cell r="U74">
            <v>1.4</v>
          </cell>
          <cell r="V74">
            <v>357.81902418215128</v>
          </cell>
          <cell r="W74">
            <v>2.385460161214342</v>
          </cell>
          <cell r="X74">
            <v>1022.125</v>
          </cell>
          <cell r="Y74">
            <v>6.8141666666666669</v>
          </cell>
          <cell r="Z74">
            <v>5661</v>
          </cell>
          <cell r="AA74">
            <v>1100.75</v>
          </cell>
          <cell r="AB74">
            <v>12265.5</v>
          </cell>
          <cell r="AC74">
            <v>1103.895</v>
          </cell>
          <cell r="AD74">
            <v>294.37200000000001</v>
          </cell>
          <cell r="AE74">
            <v>2499.0169999999998</v>
          </cell>
          <cell r="AF74">
            <v>16.660113333333332</v>
          </cell>
        </row>
        <row r="75">
          <cell r="B75" t="str">
            <v>0.67, Chisel Plow-Rigid 20'</v>
          </cell>
          <cell r="C75">
            <v>0.67</v>
          </cell>
          <cell r="D75" t="str">
            <v xml:space="preserve">, </v>
          </cell>
          <cell r="E75" t="str">
            <v xml:space="preserve">Chisel Plow-Rigid </v>
          </cell>
          <cell r="F75" t="str">
            <v>20'</v>
          </cell>
          <cell r="G75" t="str">
            <v>Chisel Plow-Rigid 20'</v>
          </cell>
          <cell r="H75">
            <v>13400</v>
          </cell>
          <cell r="I75">
            <v>18</v>
          </cell>
          <cell r="J75">
            <v>5.25</v>
          </cell>
          <cell r="K75">
            <v>85</v>
          </cell>
          <cell r="L75">
            <v>0.10270774976657329</v>
          </cell>
          <cell r="M75">
            <v>30</v>
          </cell>
          <cell r="N75">
            <v>65</v>
          </cell>
          <cell r="O75">
            <v>12</v>
          </cell>
          <cell r="P75">
            <v>150</v>
          </cell>
          <cell r="Q75">
            <v>0</v>
          </cell>
          <cell r="R75">
            <v>1800</v>
          </cell>
          <cell r="S75">
            <v>1</v>
          </cell>
          <cell r="T75">
            <v>0.27</v>
          </cell>
          <cell r="U75">
            <v>1.4</v>
          </cell>
          <cell r="V75">
            <v>254.09512051090763</v>
          </cell>
          <cell r="W75">
            <v>1.6939674700727176</v>
          </cell>
          <cell r="X75">
            <v>725.83333333333337</v>
          </cell>
          <cell r="Y75">
            <v>4.8388888888888895</v>
          </cell>
          <cell r="Z75">
            <v>4020</v>
          </cell>
          <cell r="AA75">
            <v>781.66666666666663</v>
          </cell>
          <cell r="AB75">
            <v>8710</v>
          </cell>
          <cell r="AC75">
            <v>783.9</v>
          </cell>
          <cell r="AD75">
            <v>209.04</v>
          </cell>
          <cell r="AE75">
            <v>1774.6066666666666</v>
          </cell>
          <cell r="AF75">
            <v>11.830711111111111</v>
          </cell>
        </row>
        <row r="76">
          <cell r="B76" t="str">
            <v>0.68, Chisel Plow-Rigid 24'</v>
          </cell>
          <cell r="C76">
            <v>0.68</v>
          </cell>
          <cell r="D76" t="str">
            <v xml:space="preserve">, </v>
          </cell>
          <cell r="E76" t="str">
            <v xml:space="preserve">Chisel Plow-Rigid </v>
          </cell>
          <cell r="F76" t="str">
            <v>24'</v>
          </cell>
          <cell r="G76" t="str">
            <v>Chisel Plow-Rigid 24'</v>
          </cell>
          <cell r="H76">
            <v>15000</v>
          </cell>
          <cell r="I76">
            <v>24</v>
          </cell>
          <cell r="J76">
            <v>5.25</v>
          </cell>
          <cell r="K76">
            <v>85</v>
          </cell>
          <cell r="L76">
            <v>7.7030812324929962E-2</v>
          </cell>
          <cell r="M76">
            <v>30</v>
          </cell>
          <cell r="N76">
            <v>65</v>
          </cell>
          <cell r="O76">
            <v>12</v>
          </cell>
          <cell r="P76">
            <v>150</v>
          </cell>
          <cell r="Q76">
            <v>0</v>
          </cell>
          <cell r="R76">
            <v>1800</v>
          </cell>
          <cell r="S76">
            <v>1</v>
          </cell>
          <cell r="T76">
            <v>0.27</v>
          </cell>
          <cell r="U76">
            <v>1.4</v>
          </cell>
          <cell r="V76">
            <v>284.43483639280709</v>
          </cell>
          <cell r="W76">
            <v>1.8962322426187139</v>
          </cell>
          <cell r="X76">
            <v>812.5</v>
          </cell>
          <cell r="Y76">
            <v>5.416666666666667</v>
          </cell>
          <cell r="Z76">
            <v>4500</v>
          </cell>
          <cell r="AA76">
            <v>875</v>
          </cell>
          <cell r="AB76">
            <v>9750</v>
          </cell>
          <cell r="AC76">
            <v>877.5</v>
          </cell>
          <cell r="AD76">
            <v>234</v>
          </cell>
          <cell r="AE76">
            <v>1986.5</v>
          </cell>
          <cell r="AF76">
            <v>13.243333333333334</v>
          </cell>
        </row>
        <row r="77">
          <cell r="B77" t="str">
            <v>0.69, Chisel-Harrow 21 shank</v>
          </cell>
          <cell r="C77">
            <v>0.69</v>
          </cell>
          <cell r="D77" t="str">
            <v xml:space="preserve">, </v>
          </cell>
          <cell r="E77" t="str">
            <v xml:space="preserve">Chisel-Harrow </v>
          </cell>
          <cell r="F77" t="str">
            <v>21 shank</v>
          </cell>
          <cell r="G77" t="str">
            <v>Chisel-Harrow 21 shank</v>
          </cell>
          <cell r="H77">
            <v>17500</v>
          </cell>
          <cell r="I77">
            <v>21</v>
          </cell>
          <cell r="J77">
            <v>5.25</v>
          </cell>
          <cell r="K77">
            <v>85</v>
          </cell>
          <cell r="L77">
            <v>8.8035214085634236E-2</v>
          </cell>
          <cell r="M77">
            <v>30</v>
          </cell>
          <cell r="N77">
            <v>65</v>
          </cell>
          <cell r="O77">
            <v>12</v>
          </cell>
          <cell r="P77">
            <v>150</v>
          </cell>
          <cell r="Q77">
            <v>0</v>
          </cell>
          <cell r="R77">
            <v>1800</v>
          </cell>
          <cell r="S77">
            <v>1</v>
          </cell>
          <cell r="T77">
            <v>0.27</v>
          </cell>
          <cell r="U77">
            <v>1.4</v>
          </cell>
          <cell r="V77">
            <v>331.84064245827489</v>
          </cell>
          <cell r="W77">
            <v>2.2122709497218325</v>
          </cell>
          <cell r="X77">
            <v>947.91666666666663</v>
          </cell>
          <cell r="Y77">
            <v>6.3194444444444438</v>
          </cell>
          <cell r="Z77">
            <v>5250</v>
          </cell>
          <cell r="AA77">
            <v>1020.8333333333334</v>
          </cell>
          <cell r="AB77">
            <v>11375</v>
          </cell>
          <cell r="AC77">
            <v>1023.75</v>
          </cell>
          <cell r="AD77">
            <v>273</v>
          </cell>
          <cell r="AE77">
            <v>2317.5833333333335</v>
          </cell>
          <cell r="AF77">
            <v>15.450555555555557</v>
          </cell>
        </row>
        <row r="78">
          <cell r="B78" t="str">
            <v>0.7, Chisel-Harrow 27 shank</v>
          </cell>
          <cell r="C78">
            <v>0.7</v>
          </cell>
          <cell r="D78" t="str">
            <v xml:space="preserve">, </v>
          </cell>
          <cell r="E78" t="str">
            <v xml:space="preserve">Chisel-Harrow </v>
          </cell>
          <cell r="F78" t="str">
            <v>27 shank</v>
          </cell>
          <cell r="G78" t="str">
            <v>Chisel-Harrow 27 shank</v>
          </cell>
          <cell r="H78">
            <v>19500</v>
          </cell>
          <cell r="I78">
            <v>27</v>
          </cell>
          <cell r="J78">
            <v>5.25</v>
          </cell>
          <cell r="K78">
            <v>85</v>
          </cell>
          <cell r="L78">
            <v>6.8471833177715533E-2</v>
          </cell>
          <cell r="M78">
            <v>30</v>
          </cell>
          <cell r="N78">
            <v>65</v>
          </cell>
          <cell r="O78">
            <v>12</v>
          </cell>
          <cell r="P78">
            <v>150</v>
          </cell>
          <cell r="Q78">
            <v>0</v>
          </cell>
          <cell r="R78">
            <v>1800</v>
          </cell>
          <cell r="S78">
            <v>1</v>
          </cell>
          <cell r="T78">
            <v>0.27</v>
          </cell>
          <cell r="U78">
            <v>1.4</v>
          </cell>
          <cell r="V78">
            <v>369.76528731064911</v>
          </cell>
          <cell r="W78">
            <v>2.4651019154043272</v>
          </cell>
          <cell r="X78">
            <v>1056.25</v>
          </cell>
          <cell r="Y78">
            <v>7.041666666666667</v>
          </cell>
          <cell r="Z78">
            <v>5850</v>
          </cell>
          <cell r="AA78">
            <v>1137.5</v>
          </cell>
          <cell r="AB78">
            <v>12675</v>
          </cell>
          <cell r="AC78">
            <v>1140.75</v>
          </cell>
          <cell r="AD78">
            <v>304.2</v>
          </cell>
          <cell r="AE78">
            <v>2582.4499999999998</v>
          </cell>
          <cell r="AF78">
            <v>17.216333333333331</v>
          </cell>
        </row>
        <row r="79">
          <cell r="B79" t="str">
            <v>0.71, Coulter-Chisel-Harrow 21 shank</v>
          </cell>
          <cell r="C79">
            <v>0.71</v>
          </cell>
          <cell r="D79" t="str">
            <v xml:space="preserve">, </v>
          </cell>
          <cell r="E79" t="str">
            <v xml:space="preserve">Coulter-Chisel-Harrow </v>
          </cell>
          <cell r="F79" t="str">
            <v>21 shank</v>
          </cell>
          <cell r="G79" t="str">
            <v>Coulter-Chisel-Harrow 21 shank</v>
          </cell>
          <cell r="H79">
            <v>25000</v>
          </cell>
          <cell r="I79">
            <v>21</v>
          </cell>
          <cell r="J79">
            <v>5.25</v>
          </cell>
          <cell r="K79">
            <v>85</v>
          </cell>
          <cell r="L79">
            <v>8.8035214085634236E-2</v>
          </cell>
          <cell r="M79">
            <v>30</v>
          </cell>
          <cell r="N79">
            <v>65</v>
          </cell>
          <cell r="O79">
            <v>12</v>
          </cell>
          <cell r="P79">
            <v>150</v>
          </cell>
          <cell r="Q79">
            <v>0</v>
          </cell>
          <cell r="R79">
            <v>1800</v>
          </cell>
          <cell r="S79">
            <v>1</v>
          </cell>
          <cell r="T79">
            <v>0.27</v>
          </cell>
          <cell r="U79">
            <v>1.4</v>
          </cell>
          <cell r="V79">
            <v>474.0580606546784</v>
          </cell>
          <cell r="W79">
            <v>3.1603870710311894</v>
          </cell>
          <cell r="X79">
            <v>1354.1666666666667</v>
          </cell>
          <cell r="Y79">
            <v>9.0277777777777786</v>
          </cell>
          <cell r="Z79">
            <v>7500</v>
          </cell>
          <cell r="AA79">
            <v>1458.3333333333333</v>
          </cell>
          <cell r="AB79">
            <v>16250</v>
          </cell>
          <cell r="AC79">
            <v>1462.5</v>
          </cell>
          <cell r="AD79">
            <v>390</v>
          </cell>
          <cell r="AE79">
            <v>3310.833333333333</v>
          </cell>
          <cell r="AF79">
            <v>22.072222222222219</v>
          </cell>
        </row>
        <row r="80">
          <cell r="B80" t="str">
            <v>0.72, Coulter-Chisel-Harrow 27 shank</v>
          </cell>
          <cell r="C80">
            <v>0.72</v>
          </cell>
          <cell r="D80" t="str">
            <v xml:space="preserve">, </v>
          </cell>
          <cell r="E80" t="str">
            <v xml:space="preserve">Coulter-Chisel-Harrow </v>
          </cell>
          <cell r="F80" t="str">
            <v>27 shank</v>
          </cell>
          <cell r="G80" t="str">
            <v>Coulter-Chisel-Harrow 27 shank</v>
          </cell>
          <cell r="H80">
            <v>30000</v>
          </cell>
          <cell r="I80">
            <v>27</v>
          </cell>
          <cell r="J80">
            <v>5.25</v>
          </cell>
          <cell r="K80">
            <v>85</v>
          </cell>
          <cell r="L80">
            <v>6.8471833177715533E-2</v>
          </cell>
          <cell r="M80">
            <v>30</v>
          </cell>
          <cell r="N80">
            <v>65</v>
          </cell>
          <cell r="O80">
            <v>12</v>
          </cell>
          <cell r="P80">
            <v>150</v>
          </cell>
          <cell r="Q80">
            <v>0</v>
          </cell>
          <cell r="R80">
            <v>1800</v>
          </cell>
          <cell r="S80">
            <v>1</v>
          </cell>
          <cell r="T80">
            <v>0.27</v>
          </cell>
          <cell r="U80">
            <v>1.4</v>
          </cell>
          <cell r="V80">
            <v>568.86967278561417</v>
          </cell>
          <cell r="W80">
            <v>3.7924644852374279</v>
          </cell>
          <cell r="X80">
            <v>1625</v>
          </cell>
          <cell r="Y80">
            <v>10.833333333333334</v>
          </cell>
          <cell r="Z80">
            <v>9000</v>
          </cell>
          <cell r="AA80">
            <v>1750</v>
          </cell>
          <cell r="AB80">
            <v>19500</v>
          </cell>
          <cell r="AC80">
            <v>1755</v>
          </cell>
          <cell r="AD80">
            <v>468</v>
          </cell>
          <cell r="AE80">
            <v>3973</v>
          </cell>
          <cell r="AF80">
            <v>26.486666666666668</v>
          </cell>
        </row>
        <row r="81">
          <cell r="B81" t="str">
            <v>0.73, Cult &amp; PD Ridge Till 8R-30</v>
          </cell>
          <cell r="C81">
            <v>0.73</v>
          </cell>
          <cell r="D81" t="str">
            <v xml:space="preserve">, </v>
          </cell>
          <cell r="E81" t="str">
            <v>Cult &amp; PD Ridge Till</v>
          </cell>
          <cell r="F81" t="str">
            <v xml:space="preserve"> 8R-30</v>
          </cell>
          <cell r="G81" t="str">
            <v>Cult &amp; PD Ridge Till 8R-30</v>
          </cell>
          <cell r="H81">
            <v>35500</v>
          </cell>
          <cell r="I81">
            <v>20</v>
          </cell>
          <cell r="J81">
            <v>5</v>
          </cell>
          <cell r="K81">
            <v>75</v>
          </cell>
          <cell r="L81">
            <v>0.10999999999999999</v>
          </cell>
          <cell r="M81">
            <v>25</v>
          </cell>
          <cell r="N81">
            <v>115</v>
          </cell>
          <cell r="O81">
            <v>12</v>
          </cell>
          <cell r="P81">
            <v>200</v>
          </cell>
          <cell r="Q81">
            <v>0</v>
          </cell>
          <cell r="R81">
            <v>2400</v>
          </cell>
          <cell r="S81">
            <v>1</v>
          </cell>
          <cell r="T81">
            <v>0.27</v>
          </cell>
          <cell r="U81">
            <v>1.4</v>
          </cell>
          <cell r="V81">
            <v>1007.0107602084045</v>
          </cell>
          <cell r="W81">
            <v>5.0350538010420225</v>
          </cell>
          <cell r="X81">
            <v>3402.0833333333335</v>
          </cell>
          <cell r="Y81">
            <v>17.010416666666668</v>
          </cell>
          <cell r="Z81">
            <v>8875</v>
          </cell>
          <cell r="AA81">
            <v>2218.75</v>
          </cell>
          <cell r="AB81">
            <v>22187.5</v>
          </cell>
          <cell r="AC81">
            <v>1996.875</v>
          </cell>
          <cell r="AD81">
            <v>532.5</v>
          </cell>
          <cell r="AE81">
            <v>4748.125</v>
          </cell>
          <cell r="AF81">
            <v>23.740625000000001</v>
          </cell>
        </row>
        <row r="82">
          <cell r="B82" t="str">
            <v>0.74, Cult &amp; PD Ridge Till 12R-30</v>
          </cell>
          <cell r="C82">
            <v>0.74</v>
          </cell>
          <cell r="D82" t="str">
            <v xml:space="preserve">, </v>
          </cell>
          <cell r="E82" t="str">
            <v xml:space="preserve">Cult &amp; PD Ridge Till </v>
          </cell>
          <cell r="F82" t="str">
            <v>12R-30</v>
          </cell>
          <cell r="G82" t="str">
            <v>Cult &amp; PD Ridge Till 12R-30</v>
          </cell>
          <cell r="H82">
            <v>50000</v>
          </cell>
          <cell r="I82">
            <v>30</v>
          </cell>
          <cell r="J82">
            <v>5</v>
          </cell>
          <cell r="K82">
            <v>75</v>
          </cell>
          <cell r="L82">
            <v>7.3333333333333334E-2</v>
          </cell>
          <cell r="M82">
            <v>25</v>
          </cell>
          <cell r="N82">
            <v>115</v>
          </cell>
          <cell r="O82">
            <v>12</v>
          </cell>
          <cell r="P82">
            <v>200</v>
          </cell>
          <cell r="Q82">
            <v>0</v>
          </cell>
          <cell r="R82">
            <v>2400</v>
          </cell>
          <cell r="S82">
            <v>1</v>
          </cell>
          <cell r="T82">
            <v>0.27</v>
          </cell>
          <cell r="U82">
            <v>1.4</v>
          </cell>
          <cell r="V82">
            <v>1418.3250143780344</v>
          </cell>
          <cell r="W82">
            <v>7.0916250718901725</v>
          </cell>
          <cell r="X82">
            <v>4791.666666666667</v>
          </cell>
          <cell r="Y82">
            <v>23.958333333333336</v>
          </cell>
          <cell r="Z82">
            <v>12500</v>
          </cell>
          <cell r="AA82">
            <v>3125</v>
          </cell>
          <cell r="AB82">
            <v>31250</v>
          </cell>
          <cell r="AC82">
            <v>2812.5</v>
          </cell>
          <cell r="AD82">
            <v>750</v>
          </cell>
          <cell r="AE82">
            <v>6687.5</v>
          </cell>
          <cell r="AF82">
            <v>33.4375</v>
          </cell>
        </row>
        <row r="83">
          <cell r="B83" t="str">
            <v>0.75, Cultivate  4R-30</v>
          </cell>
          <cell r="C83">
            <v>0.75</v>
          </cell>
          <cell r="D83" t="str">
            <v xml:space="preserve">, </v>
          </cell>
          <cell r="E83" t="str">
            <v xml:space="preserve">Cultivate </v>
          </cell>
          <cell r="F83" t="str">
            <v xml:space="preserve"> 4R-30</v>
          </cell>
          <cell r="G83" t="str">
            <v>Cultivate  4R-30</v>
          </cell>
          <cell r="H83">
            <v>19000</v>
          </cell>
          <cell r="I83">
            <v>10</v>
          </cell>
          <cell r="J83">
            <v>5</v>
          </cell>
          <cell r="K83">
            <v>80</v>
          </cell>
          <cell r="L83">
            <v>0.20624999999999999</v>
          </cell>
          <cell r="M83">
            <v>30</v>
          </cell>
          <cell r="N83">
            <v>40</v>
          </cell>
          <cell r="O83">
            <v>10</v>
          </cell>
          <cell r="P83">
            <v>150</v>
          </cell>
          <cell r="Q83">
            <v>0</v>
          </cell>
          <cell r="R83">
            <v>1500</v>
          </cell>
          <cell r="S83">
            <v>1</v>
          </cell>
          <cell r="T83">
            <v>0.27</v>
          </cell>
          <cell r="U83">
            <v>1.4</v>
          </cell>
          <cell r="V83">
            <v>360.28412609755554</v>
          </cell>
          <cell r="W83">
            <v>2.4018941739837034</v>
          </cell>
          <cell r="X83">
            <v>760</v>
          </cell>
          <cell r="Y83">
            <v>5.0666666666666664</v>
          </cell>
          <cell r="Z83">
            <v>5700</v>
          </cell>
          <cell r="AA83">
            <v>1330</v>
          </cell>
          <cell r="AB83">
            <v>12350</v>
          </cell>
          <cell r="AC83">
            <v>1111.5</v>
          </cell>
          <cell r="AD83">
            <v>296.40000000000003</v>
          </cell>
          <cell r="AE83">
            <v>2737.9</v>
          </cell>
          <cell r="AF83">
            <v>18.252666666666666</v>
          </cell>
        </row>
        <row r="84">
          <cell r="B84" t="str">
            <v>0.76, Cultivate  4R-36</v>
          </cell>
          <cell r="C84">
            <v>0.76</v>
          </cell>
          <cell r="D84" t="str">
            <v xml:space="preserve">, </v>
          </cell>
          <cell r="E84" t="str">
            <v xml:space="preserve">Cultivate </v>
          </cell>
          <cell r="F84" t="str">
            <v xml:space="preserve"> 4R-36</v>
          </cell>
          <cell r="G84" t="str">
            <v>Cultivate  4R-36</v>
          </cell>
          <cell r="H84">
            <v>19000</v>
          </cell>
          <cell r="I84">
            <v>12</v>
          </cell>
          <cell r="J84">
            <v>5</v>
          </cell>
          <cell r="K84">
            <v>80</v>
          </cell>
          <cell r="L84">
            <v>0.171875</v>
          </cell>
          <cell r="M84">
            <v>30</v>
          </cell>
          <cell r="N84">
            <v>40</v>
          </cell>
          <cell r="O84">
            <v>10</v>
          </cell>
          <cell r="P84">
            <v>150</v>
          </cell>
          <cell r="Q84">
            <v>0</v>
          </cell>
          <cell r="R84">
            <v>1500</v>
          </cell>
          <cell r="S84">
            <v>1</v>
          </cell>
          <cell r="T84">
            <v>0.27</v>
          </cell>
          <cell r="U84">
            <v>1.4</v>
          </cell>
          <cell r="V84">
            <v>360.28412609755554</v>
          </cell>
          <cell r="W84">
            <v>2.4018941739837034</v>
          </cell>
          <cell r="X84">
            <v>760</v>
          </cell>
          <cell r="Y84">
            <v>5.0666666666666664</v>
          </cell>
          <cell r="Z84">
            <v>5700</v>
          </cell>
          <cell r="AA84">
            <v>1330</v>
          </cell>
          <cell r="AB84">
            <v>12350</v>
          </cell>
          <cell r="AC84">
            <v>1111.5</v>
          </cell>
          <cell r="AD84">
            <v>296.40000000000003</v>
          </cell>
          <cell r="AE84">
            <v>2737.9</v>
          </cell>
          <cell r="AF84">
            <v>18.252666666666666</v>
          </cell>
        </row>
        <row r="85">
          <cell r="B85" t="str">
            <v>0.77, Cultivate  6R-30</v>
          </cell>
          <cell r="C85">
            <v>0.77</v>
          </cell>
          <cell r="D85" t="str">
            <v xml:space="preserve">, </v>
          </cell>
          <cell r="E85" t="str">
            <v xml:space="preserve">Cultivate </v>
          </cell>
          <cell r="F85" t="str">
            <v xml:space="preserve"> 6R-30</v>
          </cell>
          <cell r="G85" t="str">
            <v>Cultivate  6R-30</v>
          </cell>
          <cell r="H85">
            <v>25200</v>
          </cell>
          <cell r="I85">
            <v>15</v>
          </cell>
          <cell r="J85">
            <v>5</v>
          </cell>
          <cell r="K85">
            <v>80</v>
          </cell>
          <cell r="L85">
            <v>0.13750000000000001</v>
          </cell>
          <cell r="M85">
            <v>30</v>
          </cell>
          <cell r="N85">
            <v>40</v>
          </cell>
          <cell r="O85">
            <v>10</v>
          </cell>
          <cell r="P85">
            <v>150</v>
          </cell>
          <cell r="Q85">
            <v>0</v>
          </cell>
          <cell r="R85">
            <v>1500</v>
          </cell>
          <cell r="S85">
            <v>1</v>
          </cell>
          <cell r="T85">
            <v>0.27</v>
          </cell>
          <cell r="U85">
            <v>1.4</v>
          </cell>
          <cell r="V85">
            <v>477.85052513991582</v>
          </cell>
          <cell r="W85">
            <v>3.1856701675994388</v>
          </cell>
          <cell r="X85">
            <v>1008</v>
          </cell>
          <cell r="Y85">
            <v>6.72</v>
          </cell>
          <cell r="Z85">
            <v>7560</v>
          </cell>
          <cell r="AA85">
            <v>1764</v>
          </cell>
          <cell r="AB85">
            <v>16380</v>
          </cell>
          <cell r="AC85">
            <v>1474.2</v>
          </cell>
          <cell r="AD85">
            <v>393.12</v>
          </cell>
          <cell r="AE85">
            <v>3631.3199999999997</v>
          </cell>
          <cell r="AF85">
            <v>24.208799999999997</v>
          </cell>
        </row>
        <row r="86">
          <cell r="B86" t="str">
            <v>0.78, Cultivate  6R-36</v>
          </cell>
          <cell r="C86">
            <v>0.78</v>
          </cell>
          <cell r="D86" t="str">
            <v xml:space="preserve">, </v>
          </cell>
          <cell r="E86" t="str">
            <v xml:space="preserve">Cultivate </v>
          </cell>
          <cell r="F86" t="str">
            <v xml:space="preserve"> 6R-36</v>
          </cell>
          <cell r="G86" t="str">
            <v>Cultivate  6R-36</v>
          </cell>
          <cell r="H86">
            <v>26300</v>
          </cell>
          <cell r="I86">
            <v>18</v>
          </cell>
          <cell r="J86">
            <v>5</v>
          </cell>
          <cell r="K86">
            <v>80</v>
          </cell>
          <cell r="L86">
            <v>0.11458333333333334</v>
          </cell>
          <cell r="M86">
            <v>30</v>
          </cell>
          <cell r="N86">
            <v>40</v>
          </cell>
          <cell r="O86">
            <v>10</v>
          </cell>
          <cell r="P86">
            <v>150</v>
          </cell>
          <cell r="Q86">
            <v>0</v>
          </cell>
          <cell r="R86">
            <v>1500</v>
          </cell>
          <cell r="S86">
            <v>1</v>
          </cell>
          <cell r="T86">
            <v>0.27</v>
          </cell>
          <cell r="U86">
            <v>1.4</v>
          </cell>
          <cell r="V86">
            <v>498.7090798087217</v>
          </cell>
          <cell r="W86">
            <v>3.3247271987248115</v>
          </cell>
          <cell r="X86">
            <v>1052</v>
          </cell>
          <cell r="Y86">
            <v>7.0133333333333336</v>
          </cell>
          <cell r="Z86">
            <v>7890</v>
          </cell>
          <cell r="AA86">
            <v>1841</v>
          </cell>
          <cell r="AB86">
            <v>17095</v>
          </cell>
          <cell r="AC86">
            <v>1538.55</v>
          </cell>
          <cell r="AD86">
            <v>410.28000000000003</v>
          </cell>
          <cell r="AE86">
            <v>3789.8300000000004</v>
          </cell>
          <cell r="AF86">
            <v>25.265533333333337</v>
          </cell>
        </row>
        <row r="87">
          <cell r="B87" t="str">
            <v>0.79, Cultivate  8R-30</v>
          </cell>
          <cell r="C87">
            <v>0.79</v>
          </cell>
          <cell r="D87" t="str">
            <v xml:space="preserve">, </v>
          </cell>
          <cell r="E87" t="str">
            <v xml:space="preserve">Cultivate </v>
          </cell>
          <cell r="F87" t="str">
            <v xml:space="preserve"> 8R-30</v>
          </cell>
          <cell r="G87" t="str">
            <v>Cultivate  8R-30</v>
          </cell>
          <cell r="H87">
            <v>32600</v>
          </cell>
          <cell r="I87">
            <v>20</v>
          </cell>
          <cell r="J87">
            <v>5</v>
          </cell>
          <cell r="K87">
            <v>80</v>
          </cell>
          <cell r="L87">
            <v>0.10312499999999999</v>
          </cell>
          <cell r="M87">
            <v>30</v>
          </cell>
          <cell r="N87">
            <v>40</v>
          </cell>
          <cell r="O87">
            <v>10</v>
          </cell>
          <cell r="P87">
            <v>150</v>
          </cell>
          <cell r="Q87">
            <v>0</v>
          </cell>
          <cell r="R87">
            <v>1500</v>
          </cell>
          <cell r="S87">
            <v>1</v>
          </cell>
          <cell r="T87">
            <v>0.27</v>
          </cell>
          <cell r="U87">
            <v>1.4</v>
          </cell>
          <cell r="V87">
            <v>618.17171109370065</v>
          </cell>
          <cell r="W87">
            <v>4.1211447406246711</v>
          </cell>
          <cell r="X87">
            <v>1304</v>
          </cell>
          <cell r="Y87">
            <v>8.6933333333333334</v>
          </cell>
          <cell r="Z87">
            <v>9780</v>
          </cell>
          <cell r="AA87">
            <v>2282</v>
          </cell>
          <cell r="AB87">
            <v>21190</v>
          </cell>
          <cell r="AC87">
            <v>1907.1</v>
          </cell>
          <cell r="AD87">
            <v>508.56</v>
          </cell>
          <cell r="AE87">
            <v>4697.6600000000008</v>
          </cell>
          <cell r="AF87">
            <v>31.31773333333334</v>
          </cell>
        </row>
        <row r="88">
          <cell r="B88" t="str">
            <v>0.8, Cultivate  8R-36</v>
          </cell>
          <cell r="C88">
            <v>0.8</v>
          </cell>
          <cell r="D88" t="str">
            <v xml:space="preserve">, </v>
          </cell>
          <cell r="E88" t="str">
            <v xml:space="preserve">Cultivate </v>
          </cell>
          <cell r="F88" t="str">
            <v xml:space="preserve"> 8R-36</v>
          </cell>
          <cell r="G88" t="str">
            <v>Cultivate  8R-36</v>
          </cell>
          <cell r="H88">
            <v>35800</v>
          </cell>
          <cell r="I88">
            <v>24</v>
          </cell>
          <cell r="J88">
            <v>5</v>
          </cell>
          <cell r="K88">
            <v>80</v>
          </cell>
          <cell r="L88">
            <v>8.59375E-2</v>
          </cell>
          <cell r="M88">
            <v>30</v>
          </cell>
          <cell r="N88">
            <v>40</v>
          </cell>
          <cell r="O88">
            <v>10</v>
          </cell>
          <cell r="P88">
            <v>150</v>
          </cell>
          <cell r="Q88">
            <v>0</v>
          </cell>
          <cell r="R88">
            <v>1500</v>
          </cell>
          <cell r="S88">
            <v>1</v>
          </cell>
          <cell r="T88">
            <v>0.27</v>
          </cell>
          <cell r="U88">
            <v>1.4</v>
          </cell>
          <cell r="V88">
            <v>678.85114285749944</v>
          </cell>
          <cell r="W88">
            <v>4.5256742857166632</v>
          </cell>
          <cell r="X88">
            <v>1432</v>
          </cell>
          <cell r="Y88">
            <v>9.5466666666666669</v>
          </cell>
          <cell r="Z88">
            <v>10740</v>
          </cell>
          <cell r="AA88">
            <v>2506</v>
          </cell>
          <cell r="AB88">
            <v>23270</v>
          </cell>
          <cell r="AC88">
            <v>2094.2999999999997</v>
          </cell>
          <cell r="AD88">
            <v>558.48</v>
          </cell>
          <cell r="AE88">
            <v>5158.7799999999988</v>
          </cell>
          <cell r="AF88">
            <v>34.391866666666658</v>
          </cell>
        </row>
        <row r="89">
          <cell r="B89" t="str">
            <v>0.81, Cultivate 10R-30</v>
          </cell>
          <cell r="C89">
            <v>0.81</v>
          </cell>
          <cell r="D89" t="str">
            <v xml:space="preserve">, </v>
          </cell>
          <cell r="E89" t="str">
            <v xml:space="preserve">Cultivate </v>
          </cell>
          <cell r="F89" t="str">
            <v>10R-30</v>
          </cell>
          <cell r="G89" t="str">
            <v>Cultivate 10R-30</v>
          </cell>
          <cell r="H89">
            <v>35000</v>
          </cell>
          <cell r="I89">
            <v>25</v>
          </cell>
          <cell r="J89">
            <v>5</v>
          </cell>
          <cell r="K89">
            <v>80</v>
          </cell>
          <cell r="L89">
            <v>8.2500000000000004E-2</v>
          </cell>
          <cell r="M89">
            <v>30</v>
          </cell>
          <cell r="N89">
            <v>40</v>
          </cell>
          <cell r="O89">
            <v>10</v>
          </cell>
          <cell r="P89">
            <v>150</v>
          </cell>
          <cell r="Q89">
            <v>0</v>
          </cell>
          <cell r="R89">
            <v>1500</v>
          </cell>
          <cell r="S89">
            <v>1</v>
          </cell>
          <cell r="T89">
            <v>0.27</v>
          </cell>
          <cell r="U89">
            <v>1.4</v>
          </cell>
          <cell r="V89">
            <v>663.68128491654977</v>
          </cell>
          <cell r="W89">
            <v>4.4245418994436649</v>
          </cell>
          <cell r="X89">
            <v>1400</v>
          </cell>
          <cell r="Y89">
            <v>9.3333333333333339</v>
          </cell>
          <cell r="Z89">
            <v>10500</v>
          </cell>
          <cell r="AA89">
            <v>2450</v>
          </cell>
          <cell r="AB89">
            <v>22750</v>
          </cell>
          <cell r="AC89">
            <v>2047.5</v>
          </cell>
          <cell r="AD89">
            <v>546</v>
          </cell>
          <cell r="AE89">
            <v>5043.5</v>
          </cell>
          <cell r="AF89">
            <v>33.623333333333335</v>
          </cell>
        </row>
        <row r="90">
          <cell r="B90" t="str">
            <v>0.82, Cultivate 12R-30</v>
          </cell>
          <cell r="C90">
            <v>0.82</v>
          </cell>
          <cell r="D90" t="str">
            <v xml:space="preserve">, </v>
          </cell>
          <cell r="E90" t="str">
            <v xml:space="preserve">Cultivate </v>
          </cell>
          <cell r="F90" t="str">
            <v>12R-30</v>
          </cell>
          <cell r="G90" t="str">
            <v>Cultivate 12R-30</v>
          </cell>
          <cell r="H90">
            <v>50800</v>
          </cell>
          <cell r="I90">
            <v>30</v>
          </cell>
          <cell r="J90">
            <v>5</v>
          </cell>
          <cell r="K90">
            <v>80</v>
          </cell>
          <cell r="L90">
            <v>6.8750000000000006E-2</v>
          </cell>
          <cell r="M90">
            <v>30</v>
          </cell>
          <cell r="N90">
            <v>40</v>
          </cell>
          <cell r="O90">
            <v>10</v>
          </cell>
          <cell r="P90">
            <v>150</v>
          </cell>
          <cell r="Q90">
            <v>0</v>
          </cell>
          <cell r="R90">
            <v>1500</v>
          </cell>
          <cell r="S90">
            <v>1</v>
          </cell>
          <cell r="T90">
            <v>0.27</v>
          </cell>
          <cell r="U90">
            <v>1.4</v>
          </cell>
          <cell r="V90">
            <v>963.28597925030647</v>
          </cell>
          <cell r="W90">
            <v>6.4219065283353762</v>
          </cell>
          <cell r="X90">
            <v>2032</v>
          </cell>
          <cell r="Y90">
            <v>13.546666666666667</v>
          </cell>
          <cell r="Z90">
            <v>15240</v>
          </cell>
          <cell r="AA90">
            <v>3556</v>
          </cell>
          <cell r="AB90">
            <v>33020</v>
          </cell>
          <cell r="AC90">
            <v>2971.7999999999997</v>
          </cell>
          <cell r="AD90">
            <v>792.48</v>
          </cell>
          <cell r="AE90">
            <v>7320.2799999999988</v>
          </cell>
          <cell r="AF90">
            <v>48.801866666666662</v>
          </cell>
        </row>
        <row r="91">
          <cell r="B91" t="str">
            <v>0.83, Cultivate  8R-36 2x1</v>
          </cell>
          <cell r="C91">
            <v>0.83</v>
          </cell>
          <cell r="D91" t="str">
            <v xml:space="preserve">, </v>
          </cell>
          <cell r="E91" t="str">
            <v xml:space="preserve">Cultivate </v>
          </cell>
          <cell r="F91" t="str">
            <v xml:space="preserve"> 8R-36 2x1</v>
          </cell>
          <cell r="G91" t="str">
            <v>Cultivate  8R-36 2x1</v>
          </cell>
          <cell r="H91">
            <v>50700</v>
          </cell>
          <cell r="I91">
            <v>36</v>
          </cell>
          <cell r="J91">
            <v>5</v>
          </cell>
          <cell r="K91">
            <v>80</v>
          </cell>
          <cell r="L91">
            <v>5.7291666666666671E-2</v>
          </cell>
          <cell r="M91">
            <v>30</v>
          </cell>
          <cell r="N91">
            <v>40</v>
          </cell>
          <cell r="O91">
            <v>10</v>
          </cell>
          <cell r="P91">
            <v>150</v>
          </cell>
          <cell r="Q91">
            <v>0</v>
          </cell>
          <cell r="R91">
            <v>1500</v>
          </cell>
          <cell r="S91">
            <v>1</v>
          </cell>
          <cell r="T91">
            <v>0.27</v>
          </cell>
          <cell r="U91">
            <v>1.4</v>
          </cell>
          <cell r="V91">
            <v>961.38974700768779</v>
          </cell>
          <cell r="W91">
            <v>6.409264980051252</v>
          </cell>
          <cell r="X91">
            <v>2028</v>
          </cell>
          <cell r="Y91">
            <v>13.52</v>
          </cell>
          <cell r="Z91">
            <v>15210</v>
          </cell>
          <cell r="AA91">
            <v>3549</v>
          </cell>
          <cell r="AB91">
            <v>32955</v>
          </cell>
          <cell r="AC91">
            <v>2965.95</v>
          </cell>
          <cell r="AD91">
            <v>790.92000000000007</v>
          </cell>
          <cell r="AE91">
            <v>7305.87</v>
          </cell>
          <cell r="AF91">
            <v>48.705799999999996</v>
          </cell>
        </row>
        <row r="92">
          <cell r="B92" t="str">
            <v>0.84, Cultivate 12R-36</v>
          </cell>
          <cell r="C92">
            <v>0.84</v>
          </cell>
          <cell r="D92" t="str">
            <v xml:space="preserve">, </v>
          </cell>
          <cell r="E92" t="str">
            <v xml:space="preserve">Cultivate </v>
          </cell>
          <cell r="F92" t="str">
            <v>12R-36</v>
          </cell>
          <cell r="G92" t="str">
            <v>Cultivate 12R-36</v>
          </cell>
          <cell r="H92">
            <v>50700</v>
          </cell>
          <cell r="I92">
            <v>36</v>
          </cell>
          <cell r="J92">
            <v>5</v>
          </cell>
          <cell r="K92">
            <v>80</v>
          </cell>
          <cell r="L92">
            <v>5.7291666666666671E-2</v>
          </cell>
          <cell r="M92">
            <v>30</v>
          </cell>
          <cell r="N92">
            <v>40</v>
          </cell>
          <cell r="O92">
            <v>10</v>
          </cell>
          <cell r="P92">
            <v>150</v>
          </cell>
          <cell r="Q92">
            <v>0</v>
          </cell>
          <cell r="R92">
            <v>1500</v>
          </cell>
          <cell r="S92">
            <v>1</v>
          </cell>
          <cell r="T92">
            <v>0.27</v>
          </cell>
          <cell r="U92">
            <v>1.4</v>
          </cell>
          <cell r="V92">
            <v>961.38974700768779</v>
          </cell>
          <cell r="W92">
            <v>6.409264980051252</v>
          </cell>
          <cell r="X92">
            <v>2028</v>
          </cell>
          <cell r="Y92">
            <v>13.52</v>
          </cell>
          <cell r="Z92">
            <v>15210</v>
          </cell>
          <cell r="AA92">
            <v>3549</v>
          </cell>
          <cell r="AB92">
            <v>32955</v>
          </cell>
          <cell r="AC92">
            <v>2965.95</v>
          </cell>
          <cell r="AD92">
            <v>790.92000000000007</v>
          </cell>
          <cell r="AE92">
            <v>7305.87</v>
          </cell>
          <cell r="AF92">
            <v>48.705799999999996</v>
          </cell>
        </row>
        <row r="93">
          <cell r="B93" t="str">
            <v>0.85, Cultivate 16R-30</v>
          </cell>
          <cell r="C93">
            <v>0.85</v>
          </cell>
          <cell r="D93" t="str">
            <v xml:space="preserve">, </v>
          </cell>
          <cell r="E93" t="str">
            <v xml:space="preserve">Cultivate </v>
          </cell>
          <cell r="F93" t="str">
            <v>16R-30</v>
          </cell>
          <cell r="G93" t="str">
            <v>Cultivate 16R-30</v>
          </cell>
          <cell r="H93">
            <v>78900</v>
          </cell>
          <cell r="I93">
            <v>40</v>
          </cell>
          <cell r="J93">
            <v>5</v>
          </cell>
          <cell r="K93">
            <v>80</v>
          </cell>
          <cell r="L93">
            <v>5.1562499999999997E-2</v>
          </cell>
          <cell r="M93">
            <v>30</v>
          </cell>
          <cell r="N93">
            <v>40</v>
          </cell>
          <cell r="O93">
            <v>10</v>
          </cell>
          <cell r="P93">
            <v>150</v>
          </cell>
          <cell r="Q93">
            <v>0</v>
          </cell>
          <cell r="R93">
            <v>1500</v>
          </cell>
          <cell r="S93">
            <v>1</v>
          </cell>
          <cell r="T93">
            <v>0.27</v>
          </cell>
          <cell r="U93">
            <v>1.4</v>
          </cell>
          <cell r="V93">
            <v>1496.127239426165</v>
          </cell>
          <cell r="W93">
            <v>9.974181596174434</v>
          </cell>
          <cell r="X93">
            <v>3156</v>
          </cell>
          <cell r="Y93">
            <v>21.04</v>
          </cell>
          <cell r="Z93">
            <v>23670</v>
          </cell>
          <cell r="AA93">
            <v>5523</v>
          </cell>
          <cell r="AB93">
            <v>51285</v>
          </cell>
          <cell r="AC93">
            <v>4615.6499999999996</v>
          </cell>
          <cell r="AD93">
            <v>1230.8399999999999</v>
          </cell>
          <cell r="AE93">
            <v>11369.49</v>
          </cell>
          <cell r="AF93">
            <v>75.796599999999998</v>
          </cell>
        </row>
        <row r="94">
          <cell r="B94" t="str">
            <v>0.86, Cultivate &amp; Post  4R-30</v>
          </cell>
          <cell r="C94">
            <v>0.86</v>
          </cell>
          <cell r="D94" t="str">
            <v xml:space="preserve">, </v>
          </cell>
          <cell r="E94" t="str">
            <v xml:space="preserve">Cultivate &amp; Post </v>
          </cell>
          <cell r="F94" t="str">
            <v xml:space="preserve"> 4R-30</v>
          </cell>
          <cell r="G94" t="str">
            <v>Cultivate &amp; Post  4R-30</v>
          </cell>
          <cell r="H94">
            <v>24700</v>
          </cell>
          <cell r="I94">
            <v>10</v>
          </cell>
          <cell r="J94">
            <v>5</v>
          </cell>
          <cell r="K94">
            <v>75</v>
          </cell>
          <cell r="L94">
            <v>0.21999999999999997</v>
          </cell>
          <cell r="M94">
            <v>30</v>
          </cell>
          <cell r="N94">
            <v>40</v>
          </cell>
          <cell r="O94">
            <v>10</v>
          </cell>
          <cell r="P94">
            <v>150</v>
          </cell>
          <cell r="Q94">
            <v>0</v>
          </cell>
          <cell r="R94">
            <v>1500</v>
          </cell>
          <cell r="S94">
            <v>1</v>
          </cell>
          <cell r="T94">
            <v>0.27</v>
          </cell>
          <cell r="U94">
            <v>1.4</v>
          </cell>
          <cell r="V94">
            <v>468.36936392682225</v>
          </cell>
          <cell r="W94">
            <v>3.122462426178815</v>
          </cell>
          <cell r="X94">
            <v>988</v>
          </cell>
          <cell r="Y94">
            <v>6.5866666666666669</v>
          </cell>
          <cell r="Z94">
            <v>7410</v>
          </cell>
          <cell r="AA94">
            <v>1729</v>
          </cell>
          <cell r="AB94">
            <v>16055</v>
          </cell>
          <cell r="AC94">
            <v>1444.95</v>
          </cell>
          <cell r="AD94">
            <v>385.32</v>
          </cell>
          <cell r="AE94">
            <v>3559.27</v>
          </cell>
          <cell r="AF94">
            <v>23.728466666666666</v>
          </cell>
        </row>
        <row r="95">
          <cell r="B95" t="str">
            <v>0.87, Cultivate &amp; Post  4R-36</v>
          </cell>
          <cell r="C95">
            <v>0.87</v>
          </cell>
          <cell r="D95" t="str">
            <v xml:space="preserve">, </v>
          </cell>
          <cell r="E95" t="str">
            <v xml:space="preserve">Cultivate &amp; Post </v>
          </cell>
          <cell r="F95" t="str">
            <v xml:space="preserve"> 4R-36</v>
          </cell>
          <cell r="G95" t="str">
            <v>Cultivate &amp; Post  4R-36</v>
          </cell>
          <cell r="H95">
            <v>24700</v>
          </cell>
          <cell r="I95">
            <v>12</v>
          </cell>
          <cell r="J95">
            <v>5</v>
          </cell>
          <cell r="K95">
            <v>75</v>
          </cell>
          <cell r="L95">
            <v>0.18333333333333335</v>
          </cell>
          <cell r="M95">
            <v>30</v>
          </cell>
          <cell r="N95">
            <v>40</v>
          </cell>
          <cell r="O95">
            <v>10</v>
          </cell>
          <cell r="P95">
            <v>150</v>
          </cell>
          <cell r="Q95">
            <v>0</v>
          </cell>
          <cell r="R95">
            <v>1500</v>
          </cell>
          <cell r="S95">
            <v>1</v>
          </cell>
          <cell r="T95">
            <v>0.27</v>
          </cell>
          <cell r="U95">
            <v>1.4</v>
          </cell>
          <cell r="V95">
            <v>468.36936392682225</v>
          </cell>
          <cell r="W95">
            <v>3.122462426178815</v>
          </cell>
          <cell r="X95">
            <v>988</v>
          </cell>
          <cell r="Y95">
            <v>6.5866666666666669</v>
          </cell>
          <cell r="Z95">
            <v>7410</v>
          </cell>
          <cell r="AA95">
            <v>1729</v>
          </cell>
          <cell r="AB95">
            <v>16055</v>
          </cell>
          <cell r="AC95">
            <v>1444.95</v>
          </cell>
          <cell r="AD95">
            <v>385.32</v>
          </cell>
          <cell r="AE95">
            <v>3559.27</v>
          </cell>
          <cell r="AF95">
            <v>23.728466666666666</v>
          </cell>
        </row>
        <row r="96">
          <cell r="B96" t="str">
            <v>0.88, Cultivate &amp; Post  6R-30</v>
          </cell>
          <cell r="C96">
            <v>0.88</v>
          </cell>
          <cell r="D96" t="str">
            <v xml:space="preserve">, </v>
          </cell>
          <cell r="E96" t="str">
            <v xml:space="preserve">Cultivate &amp; Post </v>
          </cell>
          <cell r="F96" t="str">
            <v xml:space="preserve"> 6R-30</v>
          </cell>
          <cell r="G96" t="str">
            <v>Cultivate &amp; Post  6R-30</v>
          </cell>
          <cell r="H96">
            <v>30900</v>
          </cell>
          <cell r="I96">
            <v>15</v>
          </cell>
          <cell r="J96">
            <v>5</v>
          </cell>
          <cell r="K96">
            <v>75</v>
          </cell>
          <cell r="L96">
            <v>0.14666666666666667</v>
          </cell>
          <cell r="M96">
            <v>30</v>
          </cell>
          <cell r="N96">
            <v>40</v>
          </cell>
          <cell r="O96">
            <v>10</v>
          </cell>
          <cell r="P96">
            <v>150</v>
          </cell>
          <cell r="Q96">
            <v>0</v>
          </cell>
          <cell r="R96">
            <v>1500</v>
          </cell>
          <cell r="S96">
            <v>1</v>
          </cell>
          <cell r="T96">
            <v>0.27</v>
          </cell>
          <cell r="U96">
            <v>1.4</v>
          </cell>
          <cell r="V96">
            <v>585.93576296918252</v>
          </cell>
          <cell r="W96">
            <v>3.9062384197945503</v>
          </cell>
          <cell r="X96">
            <v>1236</v>
          </cell>
          <cell r="Y96">
            <v>8.24</v>
          </cell>
          <cell r="Z96">
            <v>9270</v>
          </cell>
          <cell r="AA96">
            <v>2163</v>
          </cell>
          <cell r="AB96">
            <v>20085</v>
          </cell>
          <cell r="AC96">
            <v>1807.6499999999999</v>
          </cell>
          <cell r="AD96">
            <v>482.04</v>
          </cell>
          <cell r="AE96">
            <v>4452.6899999999996</v>
          </cell>
          <cell r="AF96">
            <v>29.684599999999996</v>
          </cell>
        </row>
        <row r="97">
          <cell r="B97" t="str">
            <v>0.89, Cultivate &amp; Post  6R-36</v>
          </cell>
          <cell r="C97">
            <v>0.89</v>
          </cell>
          <cell r="D97" t="str">
            <v xml:space="preserve">, </v>
          </cell>
          <cell r="E97" t="str">
            <v xml:space="preserve">Cultivate &amp; Post </v>
          </cell>
          <cell r="F97" t="str">
            <v xml:space="preserve"> 6R-36</v>
          </cell>
          <cell r="G97" t="str">
            <v>Cultivate &amp; Post  6R-36</v>
          </cell>
          <cell r="H97">
            <v>32000</v>
          </cell>
          <cell r="I97">
            <v>18</v>
          </cell>
          <cell r="J97">
            <v>5</v>
          </cell>
          <cell r="K97">
            <v>75</v>
          </cell>
          <cell r="L97">
            <v>0.12222222222222222</v>
          </cell>
          <cell r="M97">
            <v>30</v>
          </cell>
          <cell r="N97">
            <v>40</v>
          </cell>
          <cell r="O97">
            <v>10</v>
          </cell>
          <cell r="P97">
            <v>150</v>
          </cell>
          <cell r="Q97">
            <v>0</v>
          </cell>
          <cell r="R97">
            <v>1500</v>
          </cell>
          <cell r="S97">
            <v>1</v>
          </cell>
          <cell r="T97">
            <v>0.27</v>
          </cell>
          <cell r="U97">
            <v>1.4</v>
          </cell>
          <cell r="V97">
            <v>606.79431763798834</v>
          </cell>
          <cell r="W97">
            <v>4.0452954509199222</v>
          </cell>
          <cell r="X97">
            <v>1280</v>
          </cell>
          <cell r="Y97">
            <v>8.5333333333333332</v>
          </cell>
          <cell r="Z97">
            <v>9600</v>
          </cell>
          <cell r="AA97">
            <v>2240</v>
          </cell>
          <cell r="AB97">
            <v>20800</v>
          </cell>
          <cell r="AC97">
            <v>1872</v>
          </cell>
          <cell r="AD97">
            <v>499.2</v>
          </cell>
          <cell r="AE97">
            <v>4611.2</v>
          </cell>
          <cell r="AF97">
            <v>30.741333333333333</v>
          </cell>
        </row>
        <row r="98">
          <cell r="B98" t="str">
            <v>0.9, Cultivate &amp; Post  8R-30</v>
          </cell>
          <cell r="C98">
            <v>0.9</v>
          </cell>
          <cell r="D98" t="str">
            <v xml:space="preserve">, </v>
          </cell>
          <cell r="E98" t="str">
            <v xml:space="preserve">Cultivate &amp; Post </v>
          </cell>
          <cell r="F98" t="str">
            <v xml:space="preserve"> 8R-30</v>
          </cell>
          <cell r="G98" t="str">
            <v>Cultivate &amp; Post  8R-30</v>
          </cell>
          <cell r="H98">
            <v>38300</v>
          </cell>
          <cell r="I98">
            <v>20</v>
          </cell>
          <cell r="J98">
            <v>5</v>
          </cell>
          <cell r="K98">
            <v>75</v>
          </cell>
          <cell r="L98">
            <v>0.10999999999999999</v>
          </cell>
          <cell r="M98">
            <v>30</v>
          </cell>
          <cell r="N98">
            <v>40</v>
          </cell>
          <cell r="O98">
            <v>10</v>
          </cell>
          <cell r="P98">
            <v>150</v>
          </cell>
          <cell r="Q98">
            <v>0</v>
          </cell>
          <cell r="R98">
            <v>1500</v>
          </cell>
          <cell r="S98">
            <v>1</v>
          </cell>
          <cell r="T98">
            <v>0.27</v>
          </cell>
          <cell r="U98">
            <v>1.4</v>
          </cell>
          <cell r="V98">
            <v>726.25694892296724</v>
          </cell>
          <cell r="W98">
            <v>4.8417129928197813</v>
          </cell>
          <cell r="X98">
            <v>1532</v>
          </cell>
          <cell r="Y98">
            <v>10.213333333333333</v>
          </cell>
          <cell r="Z98">
            <v>11490</v>
          </cell>
          <cell r="AA98">
            <v>2681</v>
          </cell>
          <cell r="AB98">
            <v>24895</v>
          </cell>
          <cell r="AC98">
            <v>2240.5499999999997</v>
          </cell>
          <cell r="AD98">
            <v>597.48</v>
          </cell>
          <cell r="AE98">
            <v>5519.0299999999988</v>
          </cell>
          <cell r="AF98">
            <v>36.793533333333329</v>
          </cell>
        </row>
        <row r="99">
          <cell r="B99" t="str">
            <v>0.91, Cultivate &amp; Post  8R-36</v>
          </cell>
          <cell r="C99">
            <v>0.91</v>
          </cell>
          <cell r="D99" t="str">
            <v xml:space="preserve">, </v>
          </cell>
          <cell r="E99" t="str">
            <v xml:space="preserve">Cultivate &amp; Post </v>
          </cell>
          <cell r="F99" t="str">
            <v xml:space="preserve"> 8R-36</v>
          </cell>
          <cell r="G99" t="str">
            <v>Cultivate &amp; Post  8R-36</v>
          </cell>
          <cell r="H99">
            <v>41500</v>
          </cell>
          <cell r="I99">
            <v>24</v>
          </cell>
          <cell r="J99">
            <v>5</v>
          </cell>
          <cell r="K99">
            <v>75</v>
          </cell>
          <cell r="L99">
            <v>9.1666666666666674E-2</v>
          </cell>
          <cell r="M99">
            <v>30</v>
          </cell>
          <cell r="N99">
            <v>40</v>
          </cell>
          <cell r="O99">
            <v>10</v>
          </cell>
          <cell r="P99">
            <v>150</v>
          </cell>
          <cell r="Q99">
            <v>0</v>
          </cell>
          <cell r="R99">
            <v>1500</v>
          </cell>
          <cell r="S99">
            <v>1</v>
          </cell>
          <cell r="T99">
            <v>0.27</v>
          </cell>
          <cell r="U99">
            <v>1.4</v>
          </cell>
          <cell r="V99">
            <v>786.93638068676614</v>
          </cell>
          <cell r="W99">
            <v>5.2462425379117743</v>
          </cell>
          <cell r="X99">
            <v>1660</v>
          </cell>
          <cell r="Y99">
            <v>11.066666666666666</v>
          </cell>
          <cell r="Z99">
            <v>12450</v>
          </cell>
          <cell r="AA99">
            <v>2905</v>
          </cell>
          <cell r="AB99">
            <v>26975</v>
          </cell>
          <cell r="AC99">
            <v>2427.75</v>
          </cell>
          <cell r="AD99">
            <v>647.4</v>
          </cell>
          <cell r="AE99">
            <v>5980.15</v>
          </cell>
          <cell r="AF99">
            <v>39.867666666666665</v>
          </cell>
        </row>
        <row r="100">
          <cell r="B100" t="str">
            <v>0.92, Cultivate &amp; Post 10R-30</v>
          </cell>
          <cell r="C100">
            <v>0.92</v>
          </cell>
          <cell r="D100" t="str">
            <v xml:space="preserve">, </v>
          </cell>
          <cell r="E100" t="str">
            <v xml:space="preserve">Cultivate &amp; Post </v>
          </cell>
          <cell r="F100" t="str">
            <v>10R-30</v>
          </cell>
          <cell r="G100" t="str">
            <v>Cultivate &amp; Post 10R-30</v>
          </cell>
          <cell r="H100">
            <v>40000</v>
          </cell>
          <cell r="I100">
            <v>25</v>
          </cell>
          <cell r="J100">
            <v>5</v>
          </cell>
          <cell r="K100">
            <v>75</v>
          </cell>
          <cell r="L100">
            <v>8.8000000000000009E-2</v>
          </cell>
          <cell r="M100">
            <v>30</v>
          </cell>
          <cell r="N100">
            <v>40</v>
          </cell>
          <cell r="O100">
            <v>10</v>
          </cell>
          <cell r="P100">
            <v>150</v>
          </cell>
          <cell r="Q100">
            <v>0</v>
          </cell>
          <cell r="R100">
            <v>1500</v>
          </cell>
          <cell r="S100">
            <v>1</v>
          </cell>
          <cell r="T100">
            <v>0.27</v>
          </cell>
          <cell r="U100">
            <v>1.4</v>
          </cell>
          <cell r="V100">
            <v>758.49289704748537</v>
          </cell>
          <cell r="W100">
            <v>5.0566193136499029</v>
          </cell>
          <cell r="X100">
            <v>1600</v>
          </cell>
          <cell r="Y100">
            <v>10.666666666666666</v>
          </cell>
          <cell r="Z100">
            <v>12000</v>
          </cell>
          <cell r="AA100">
            <v>2800</v>
          </cell>
          <cell r="AB100">
            <v>26000</v>
          </cell>
          <cell r="AC100">
            <v>2340</v>
          </cell>
          <cell r="AD100">
            <v>624</v>
          </cell>
          <cell r="AE100">
            <v>5764</v>
          </cell>
          <cell r="AF100">
            <v>38.426666666666669</v>
          </cell>
        </row>
        <row r="101">
          <cell r="B101" t="str">
            <v>0.93, Cultivate &amp; Post 12R-30</v>
          </cell>
          <cell r="C101">
            <v>0.93</v>
          </cell>
          <cell r="D101" t="str">
            <v xml:space="preserve">, </v>
          </cell>
          <cell r="E101" t="str">
            <v xml:space="preserve">Cultivate &amp; Post </v>
          </cell>
          <cell r="F101" t="str">
            <v>12R-30</v>
          </cell>
          <cell r="G101" t="str">
            <v>Cultivate &amp; Post 12R-30</v>
          </cell>
          <cell r="H101">
            <v>56500</v>
          </cell>
          <cell r="I101">
            <v>30</v>
          </cell>
          <cell r="J101">
            <v>5</v>
          </cell>
          <cell r="K101">
            <v>75</v>
          </cell>
          <cell r="L101">
            <v>7.3333333333333334E-2</v>
          </cell>
          <cell r="M101">
            <v>30</v>
          </cell>
          <cell r="N101">
            <v>40</v>
          </cell>
          <cell r="O101">
            <v>10</v>
          </cell>
          <cell r="P101">
            <v>150</v>
          </cell>
          <cell r="Q101">
            <v>0</v>
          </cell>
          <cell r="R101">
            <v>1500</v>
          </cell>
          <cell r="S101">
            <v>1</v>
          </cell>
          <cell r="T101">
            <v>0.27</v>
          </cell>
          <cell r="U101">
            <v>1.4</v>
          </cell>
          <cell r="V101">
            <v>1071.3712170795732</v>
          </cell>
          <cell r="W101">
            <v>7.1424747805304882</v>
          </cell>
          <cell r="X101">
            <v>2260</v>
          </cell>
          <cell r="Y101">
            <v>15.066666666666666</v>
          </cell>
          <cell r="Z101">
            <v>16950</v>
          </cell>
          <cell r="AA101">
            <v>3955</v>
          </cell>
          <cell r="AB101">
            <v>36725</v>
          </cell>
          <cell r="AC101">
            <v>3305.25</v>
          </cell>
          <cell r="AD101">
            <v>881.4</v>
          </cell>
          <cell r="AE101">
            <v>8141.65</v>
          </cell>
          <cell r="AF101">
            <v>54.277666666666661</v>
          </cell>
        </row>
        <row r="102">
          <cell r="B102" t="str">
            <v>0.94, Cultivate &amp; Post  8R-36 2x1</v>
          </cell>
          <cell r="C102">
            <v>0.94</v>
          </cell>
          <cell r="D102" t="str">
            <v xml:space="preserve">, </v>
          </cell>
          <cell r="E102" t="str">
            <v xml:space="preserve">Cultivate &amp; Post </v>
          </cell>
          <cell r="F102" t="str">
            <v xml:space="preserve"> 8R-36 2x1</v>
          </cell>
          <cell r="G102" t="str">
            <v>Cultivate &amp; Post  8R-36 2x1</v>
          </cell>
          <cell r="H102">
            <v>56400</v>
          </cell>
          <cell r="I102">
            <v>36</v>
          </cell>
          <cell r="J102">
            <v>5</v>
          </cell>
          <cell r="K102">
            <v>75</v>
          </cell>
          <cell r="L102">
            <v>6.1111111111111109E-2</v>
          </cell>
          <cell r="M102">
            <v>30</v>
          </cell>
          <cell r="N102">
            <v>40</v>
          </cell>
          <cell r="O102">
            <v>10</v>
          </cell>
          <cell r="P102">
            <v>150</v>
          </cell>
          <cell r="Q102">
            <v>0</v>
          </cell>
          <cell r="R102">
            <v>1500</v>
          </cell>
          <cell r="S102">
            <v>1</v>
          </cell>
          <cell r="T102">
            <v>0.27</v>
          </cell>
          <cell r="U102">
            <v>1.4</v>
          </cell>
          <cell r="V102">
            <v>1069.4749848369545</v>
          </cell>
          <cell r="W102">
            <v>7.1298332322463631</v>
          </cell>
          <cell r="X102">
            <v>2256</v>
          </cell>
          <cell r="Y102">
            <v>15.04</v>
          </cell>
          <cell r="Z102">
            <v>16920</v>
          </cell>
          <cell r="AA102">
            <v>3948</v>
          </cell>
          <cell r="AB102">
            <v>36660</v>
          </cell>
          <cell r="AC102">
            <v>3299.4</v>
          </cell>
          <cell r="AD102">
            <v>879.84</v>
          </cell>
          <cell r="AE102">
            <v>8127.24</v>
          </cell>
          <cell r="AF102">
            <v>54.181599999999996</v>
          </cell>
        </row>
        <row r="103">
          <cell r="B103" t="str">
            <v>0.95, Cultivate &amp; Post 12R-36</v>
          </cell>
          <cell r="C103">
            <v>0.95</v>
          </cell>
          <cell r="D103" t="str">
            <v xml:space="preserve">, </v>
          </cell>
          <cell r="E103" t="str">
            <v xml:space="preserve">Cultivate &amp; Post </v>
          </cell>
          <cell r="F103" t="str">
            <v>12R-36</v>
          </cell>
          <cell r="G103" t="str">
            <v>Cultivate &amp; Post 12R-36</v>
          </cell>
          <cell r="H103">
            <v>56400</v>
          </cell>
          <cell r="I103">
            <v>36</v>
          </cell>
          <cell r="J103">
            <v>5</v>
          </cell>
          <cell r="K103">
            <v>75</v>
          </cell>
          <cell r="L103">
            <v>6.1111111111111109E-2</v>
          </cell>
          <cell r="M103">
            <v>30</v>
          </cell>
          <cell r="N103">
            <v>40</v>
          </cell>
          <cell r="O103">
            <v>10</v>
          </cell>
          <cell r="P103">
            <v>150</v>
          </cell>
          <cell r="Q103">
            <v>0</v>
          </cell>
          <cell r="R103">
            <v>1500</v>
          </cell>
          <cell r="S103">
            <v>1</v>
          </cell>
          <cell r="T103">
            <v>0.27</v>
          </cell>
          <cell r="U103">
            <v>1.4</v>
          </cell>
          <cell r="V103">
            <v>1069.4749848369545</v>
          </cell>
          <cell r="W103">
            <v>7.1298332322463631</v>
          </cell>
          <cell r="X103">
            <v>2256</v>
          </cell>
          <cell r="Y103">
            <v>15.04</v>
          </cell>
          <cell r="Z103">
            <v>16920</v>
          </cell>
          <cell r="AA103">
            <v>3948</v>
          </cell>
          <cell r="AB103">
            <v>36660</v>
          </cell>
          <cell r="AC103">
            <v>3299.4</v>
          </cell>
          <cell r="AD103">
            <v>879.84</v>
          </cell>
          <cell r="AE103">
            <v>8127.24</v>
          </cell>
          <cell r="AF103">
            <v>54.181599999999996</v>
          </cell>
        </row>
        <row r="104">
          <cell r="B104" t="str">
            <v>0.96, Cultivate &amp; Post 16R-30</v>
          </cell>
          <cell r="C104">
            <v>0.96</v>
          </cell>
          <cell r="D104" t="str">
            <v xml:space="preserve">, </v>
          </cell>
          <cell r="E104" t="str">
            <v xml:space="preserve">Cultivate &amp; Post </v>
          </cell>
          <cell r="F104" t="str">
            <v>16R-30</v>
          </cell>
          <cell r="G104" t="str">
            <v>Cultivate &amp; Post 16R-30</v>
          </cell>
          <cell r="H104">
            <v>84600</v>
          </cell>
          <cell r="I104">
            <v>40</v>
          </cell>
          <cell r="J104">
            <v>5</v>
          </cell>
          <cell r="K104">
            <v>75</v>
          </cell>
          <cell r="L104">
            <v>5.4999999999999993E-2</v>
          </cell>
          <cell r="M104">
            <v>30</v>
          </cell>
          <cell r="N104">
            <v>40</v>
          </cell>
          <cell r="O104">
            <v>10</v>
          </cell>
          <cell r="P104">
            <v>150</v>
          </cell>
          <cell r="Q104">
            <v>0</v>
          </cell>
          <cell r="R104">
            <v>1500</v>
          </cell>
          <cell r="S104">
            <v>1</v>
          </cell>
          <cell r="T104">
            <v>0.27</v>
          </cell>
          <cell r="U104">
            <v>1.4</v>
          </cell>
          <cell r="V104">
            <v>1604.2124772554316</v>
          </cell>
          <cell r="W104">
            <v>10.694749848369543</v>
          </cell>
          <cell r="X104">
            <v>3384</v>
          </cell>
          <cell r="Y104">
            <v>22.56</v>
          </cell>
          <cell r="Z104">
            <v>25380</v>
          </cell>
          <cell r="AA104">
            <v>5922</v>
          </cell>
          <cell r="AB104">
            <v>54990</v>
          </cell>
          <cell r="AC104">
            <v>4949.0999999999995</v>
          </cell>
          <cell r="AD104">
            <v>1319.76</v>
          </cell>
          <cell r="AE104">
            <v>12190.859999999999</v>
          </cell>
          <cell r="AF104">
            <v>81.27239999999999</v>
          </cell>
        </row>
        <row r="105">
          <cell r="B105" t="str">
            <v>0.97, Cultivate Ridge Till 8R-30</v>
          </cell>
          <cell r="C105">
            <v>0.97</v>
          </cell>
          <cell r="D105" t="str">
            <v xml:space="preserve">, </v>
          </cell>
          <cell r="E105" t="str">
            <v>Cultivate Ridge Till</v>
          </cell>
          <cell r="F105" t="str">
            <v xml:space="preserve"> 8R-30</v>
          </cell>
          <cell r="G105" t="str">
            <v>Cultivate Ridge Till 8R-30</v>
          </cell>
          <cell r="H105">
            <v>26000</v>
          </cell>
          <cell r="I105">
            <v>20</v>
          </cell>
          <cell r="J105">
            <v>5</v>
          </cell>
          <cell r="K105">
            <v>80</v>
          </cell>
          <cell r="L105">
            <v>0.10312499999999999</v>
          </cell>
          <cell r="M105">
            <v>25</v>
          </cell>
          <cell r="N105">
            <v>115</v>
          </cell>
          <cell r="O105">
            <v>12</v>
          </cell>
          <cell r="P105">
            <v>200</v>
          </cell>
          <cell r="Q105">
            <v>0</v>
          </cell>
          <cell r="R105">
            <v>2400</v>
          </cell>
          <cell r="S105">
            <v>1</v>
          </cell>
          <cell r="T105">
            <v>0.27</v>
          </cell>
          <cell r="U105">
            <v>1.4</v>
          </cell>
          <cell r="V105">
            <v>737.52900747657804</v>
          </cell>
          <cell r="W105">
            <v>3.6876450373828904</v>
          </cell>
          <cell r="X105">
            <v>2491.6666666666665</v>
          </cell>
          <cell r="Y105">
            <v>12.458333333333332</v>
          </cell>
          <cell r="Z105">
            <v>6500</v>
          </cell>
          <cell r="AA105">
            <v>1625</v>
          </cell>
          <cell r="AB105">
            <v>16250</v>
          </cell>
          <cell r="AC105">
            <v>1462.5</v>
          </cell>
          <cell r="AD105">
            <v>390</v>
          </cell>
          <cell r="AE105">
            <v>3477.5</v>
          </cell>
          <cell r="AF105">
            <v>17.387499999999999</v>
          </cell>
        </row>
        <row r="106">
          <cell r="B106" t="str">
            <v>0.98, Cultivate Ridge Till 12R-30</v>
          </cell>
          <cell r="C106">
            <v>0.98</v>
          </cell>
          <cell r="D106" t="str">
            <v xml:space="preserve">, </v>
          </cell>
          <cell r="E106" t="str">
            <v xml:space="preserve">Cultivate Ridge Till </v>
          </cell>
          <cell r="F106" t="str">
            <v>12R-30</v>
          </cell>
          <cell r="G106" t="str">
            <v>Cultivate Ridge Till 12R-30</v>
          </cell>
          <cell r="H106">
            <v>38000</v>
          </cell>
          <cell r="I106">
            <v>30</v>
          </cell>
          <cell r="J106">
            <v>5</v>
          </cell>
          <cell r="K106">
            <v>80</v>
          </cell>
          <cell r="L106">
            <v>6.8750000000000006E-2</v>
          </cell>
          <cell r="M106">
            <v>25</v>
          </cell>
          <cell r="N106">
            <v>115</v>
          </cell>
          <cell r="O106">
            <v>12</v>
          </cell>
          <cell r="P106">
            <v>200</v>
          </cell>
          <cell r="Q106">
            <v>0</v>
          </cell>
          <cell r="R106">
            <v>2400</v>
          </cell>
          <cell r="S106">
            <v>1</v>
          </cell>
          <cell r="T106">
            <v>0.27</v>
          </cell>
          <cell r="U106">
            <v>1.4</v>
          </cell>
          <cell r="V106">
            <v>1077.9270109273061</v>
          </cell>
          <cell r="W106">
            <v>5.389635054636531</v>
          </cell>
          <cell r="X106">
            <v>3641.6666666666665</v>
          </cell>
          <cell r="Y106">
            <v>18.208333333333332</v>
          </cell>
          <cell r="Z106">
            <v>9500</v>
          </cell>
          <cell r="AA106">
            <v>2375</v>
          </cell>
          <cell r="AB106">
            <v>23750</v>
          </cell>
          <cell r="AC106">
            <v>2137.5</v>
          </cell>
          <cell r="AD106">
            <v>570</v>
          </cell>
          <cell r="AE106">
            <v>5082.5</v>
          </cell>
          <cell r="AF106">
            <v>25.412500000000001</v>
          </cell>
        </row>
        <row r="107">
          <cell r="B107" t="str">
            <v>0.99, Disk &amp; Incorporate 14'</v>
          </cell>
          <cell r="C107">
            <v>0.99</v>
          </cell>
          <cell r="D107" t="str">
            <v xml:space="preserve">, </v>
          </cell>
          <cell r="E107" t="str">
            <v xml:space="preserve">Disk &amp; Incorporate </v>
          </cell>
          <cell r="F107" t="str">
            <v>14'</v>
          </cell>
          <cell r="G107" t="str">
            <v>Disk &amp; Incorporate 14'</v>
          </cell>
          <cell r="H107">
            <v>45200</v>
          </cell>
          <cell r="I107">
            <v>14</v>
          </cell>
          <cell r="J107">
            <v>5.25</v>
          </cell>
          <cell r="K107">
            <v>75</v>
          </cell>
          <cell r="L107">
            <v>0.14965986394557823</v>
          </cell>
          <cell r="M107">
            <v>30</v>
          </cell>
          <cell r="N107">
            <v>60</v>
          </cell>
          <cell r="O107">
            <v>10</v>
          </cell>
          <cell r="P107">
            <v>200</v>
          </cell>
          <cell r="Q107">
            <v>0</v>
          </cell>
          <cell r="R107">
            <v>2000</v>
          </cell>
          <cell r="S107">
            <v>1</v>
          </cell>
          <cell r="T107">
            <v>0.27</v>
          </cell>
          <cell r="U107">
            <v>1.4</v>
          </cell>
          <cell r="V107">
            <v>1282.1658129977432</v>
          </cell>
          <cell r="W107">
            <v>6.4108290649887154</v>
          </cell>
          <cell r="X107">
            <v>2712</v>
          </cell>
          <cell r="Y107">
            <v>13.56</v>
          </cell>
          <cell r="Z107">
            <v>13560</v>
          </cell>
          <cell r="AA107">
            <v>3164</v>
          </cell>
          <cell r="AB107">
            <v>29380</v>
          </cell>
          <cell r="AC107">
            <v>2644.2</v>
          </cell>
          <cell r="AD107">
            <v>705.12</v>
          </cell>
          <cell r="AE107">
            <v>6513.32</v>
          </cell>
          <cell r="AF107">
            <v>32.566600000000001</v>
          </cell>
        </row>
        <row r="108">
          <cell r="B108" t="str">
            <v>1, Disk &amp; Incorporate 20'</v>
          </cell>
          <cell r="C108">
            <v>1</v>
          </cell>
          <cell r="D108" t="str">
            <v xml:space="preserve">, </v>
          </cell>
          <cell r="E108" t="str">
            <v xml:space="preserve">Disk &amp; Incorporate </v>
          </cell>
          <cell r="F108" t="str">
            <v>20'</v>
          </cell>
          <cell r="G108" t="str">
            <v>Disk &amp; Incorporate 20'</v>
          </cell>
          <cell r="H108">
            <v>89300</v>
          </cell>
          <cell r="I108">
            <v>20</v>
          </cell>
          <cell r="J108">
            <v>5.25</v>
          </cell>
          <cell r="K108">
            <v>85</v>
          </cell>
          <cell r="L108">
            <v>9.2436974789915971E-2</v>
          </cell>
          <cell r="M108">
            <v>30</v>
          </cell>
          <cell r="N108">
            <v>60</v>
          </cell>
          <cell r="O108">
            <v>10</v>
          </cell>
          <cell r="P108">
            <v>180</v>
          </cell>
          <cell r="Q108">
            <v>0</v>
          </cell>
          <cell r="R108">
            <v>1800</v>
          </cell>
          <cell r="S108">
            <v>1</v>
          </cell>
          <cell r="T108">
            <v>0.27</v>
          </cell>
          <cell r="U108">
            <v>1.4</v>
          </cell>
          <cell r="V108">
            <v>2185.7310922320194</v>
          </cell>
          <cell r="W108">
            <v>12.142950512400107</v>
          </cell>
          <cell r="X108">
            <v>5358</v>
          </cell>
          <cell r="Y108">
            <v>29.766666666666666</v>
          </cell>
          <cell r="Z108">
            <v>26790</v>
          </cell>
          <cell r="AA108">
            <v>6251</v>
          </cell>
          <cell r="AB108">
            <v>58045</v>
          </cell>
          <cell r="AC108">
            <v>5224.05</v>
          </cell>
          <cell r="AD108">
            <v>1393.08</v>
          </cell>
          <cell r="AE108">
            <v>12868.13</v>
          </cell>
          <cell r="AF108">
            <v>71.489611111111103</v>
          </cell>
        </row>
        <row r="109">
          <cell r="B109" t="str">
            <v>1.01, Disk &amp; Incorporate 24'</v>
          </cell>
          <cell r="C109">
            <v>1.01</v>
          </cell>
          <cell r="D109" t="str">
            <v xml:space="preserve">, </v>
          </cell>
          <cell r="E109" t="str">
            <v xml:space="preserve">Disk &amp; Incorporate </v>
          </cell>
          <cell r="F109" t="str">
            <v>24'</v>
          </cell>
          <cell r="G109" t="str">
            <v>Disk &amp; Incorporate 24'</v>
          </cell>
          <cell r="H109">
            <v>71300</v>
          </cell>
          <cell r="I109">
            <v>24</v>
          </cell>
          <cell r="J109">
            <v>5.25</v>
          </cell>
          <cell r="K109">
            <v>75</v>
          </cell>
          <cell r="L109">
            <v>8.7301587301587297E-2</v>
          </cell>
          <cell r="M109">
            <v>30</v>
          </cell>
          <cell r="N109">
            <v>60</v>
          </cell>
          <cell r="O109">
            <v>10</v>
          </cell>
          <cell r="P109">
            <v>200</v>
          </cell>
          <cell r="Q109">
            <v>0</v>
          </cell>
          <cell r="R109">
            <v>2000</v>
          </cell>
          <cell r="S109">
            <v>1</v>
          </cell>
          <cell r="T109">
            <v>0.27</v>
          </cell>
          <cell r="U109">
            <v>1.4</v>
          </cell>
          <cell r="V109">
            <v>2022.5314705030771</v>
          </cell>
          <cell r="W109">
            <v>10.112657352515386</v>
          </cell>
          <cell r="X109">
            <v>4278</v>
          </cell>
          <cell r="Y109">
            <v>21.39</v>
          </cell>
          <cell r="Z109">
            <v>21390</v>
          </cell>
          <cell r="AA109">
            <v>4991</v>
          </cell>
          <cell r="AB109">
            <v>46345</v>
          </cell>
          <cell r="AC109">
            <v>4171.05</v>
          </cell>
          <cell r="AD109">
            <v>1112.28</v>
          </cell>
          <cell r="AE109">
            <v>10274.33</v>
          </cell>
          <cell r="AF109">
            <v>51.371650000000002</v>
          </cell>
        </row>
        <row r="110">
          <cell r="B110" t="str">
            <v>1.02, Disk &amp; Incorporate 28'</v>
          </cell>
          <cell r="C110">
            <v>1.02</v>
          </cell>
          <cell r="D110" t="str">
            <v xml:space="preserve">, </v>
          </cell>
          <cell r="E110" t="str">
            <v xml:space="preserve">Disk &amp; Incorporate </v>
          </cell>
          <cell r="F110" t="str">
            <v>28'</v>
          </cell>
          <cell r="G110" t="str">
            <v>Disk &amp; Incorporate 28'</v>
          </cell>
          <cell r="H110">
            <v>80400</v>
          </cell>
          <cell r="I110">
            <v>28</v>
          </cell>
          <cell r="J110">
            <v>5.25</v>
          </cell>
          <cell r="K110">
            <v>75</v>
          </cell>
          <cell r="L110">
            <v>7.4829931972789115E-2</v>
          </cell>
          <cell r="M110">
            <v>30</v>
          </cell>
          <cell r="N110">
            <v>60</v>
          </cell>
          <cell r="O110">
            <v>10</v>
          </cell>
          <cell r="P110">
            <v>200</v>
          </cell>
          <cell r="Q110">
            <v>0</v>
          </cell>
          <cell r="R110">
            <v>2000</v>
          </cell>
          <cell r="S110">
            <v>1</v>
          </cell>
          <cell r="T110">
            <v>0.27</v>
          </cell>
          <cell r="U110">
            <v>1.4</v>
          </cell>
          <cell r="V110">
            <v>2280.6666231198797</v>
          </cell>
          <cell r="W110">
            <v>11.403333115599398</v>
          </cell>
          <cell r="X110">
            <v>4824</v>
          </cell>
          <cell r="Y110">
            <v>24.12</v>
          </cell>
          <cell r="Z110">
            <v>24120</v>
          </cell>
          <cell r="AA110">
            <v>5628</v>
          </cell>
          <cell r="AB110">
            <v>52260</v>
          </cell>
          <cell r="AC110">
            <v>4703.3999999999996</v>
          </cell>
          <cell r="AD110">
            <v>1254.24</v>
          </cell>
          <cell r="AE110">
            <v>11585.64</v>
          </cell>
          <cell r="AF110">
            <v>57.928199999999997</v>
          </cell>
        </row>
        <row r="111">
          <cell r="B111" t="str">
            <v>1.03, Disk &amp; Incorporate 32'</v>
          </cell>
          <cell r="C111">
            <v>1.03</v>
          </cell>
          <cell r="D111" t="str">
            <v xml:space="preserve">, </v>
          </cell>
          <cell r="E111" t="str">
            <v xml:space="preserve">Disk &amp; Incorporate </v>
          </cell>
          <cell r="F111" t="str">
            <v>32'</v>
          </cell>
          <cell r="G111" t="str">
            <v>Disk &amp; Incorporate 32'</v>
          </cell>
          <cell r="H111">
            <v>87300</v>
          </cell>
          <cell r="I111">
            <v>32</v>
          </cell>
          <cell r="J111">
            <v>5.25</v>
          </cell>
          <cell r="K111">
            <v>75</v>
          </cell>
          <cell r="L111">
            <v>6.5476190476190479E-2</v>
          </cell>
          <cell r="M111">
            <v>30</v>
          </cell>
          <cell r="N111">
            <v>60</v>
          </cell>
          <cell r="O111">
            <v>10</v>
          </cell>
          <cell r="P111">
            <v>200</v>
          </cell>
          <cell r="Q111">
            <v>0</v>
          </cell>
          <cell r="R111">
            <v>2000</v>
          </cell>
          <cell r="S111">
            <v>1</v>
          </cell>
          <cell r="T111">
            <v>0.27</v>
          </cell>
          <cell r="U111">
            <v>1.4</v>
          </cell>
          <cell r="V111">
            <v>2476.3954751040483</v>
          </cell>
          <cell r="W111">
            <v>12.381977375520242</v>
          </cell>
          <cell r="X111">
            <v>5238</v>
          </cell>
          <cell r="Y111">
            <v>26.19</v>
          </cell>
          <cell r="Z111">
            <v>26190</v>
          </cell>
          <cell r="AA111">
            <v>6111</v>
          </cell>
          <cell r="AB111">
            <v>56745</v>
          </cell>
          <cell r="AC111">
            <v>5107.05</v>
          </cell>
          <cell r="AD111">
            <v>1361.88</v>
          </cell>
          <cell r="AE111">
            <v>12579.93</v>
          </cell>
          <cell r="AF111">
            <v>62.899650000000001</v>
          </cell>
        </row>
        <row r="112">
          <cell r="B112" t="str">
            <v>1.04, Disk Harrow 14'</v>
          </cell>
          <cell r="C112">
            <v>1.04</v>
          </cell>
          <cell r="D112" t="str">
            <v xml:space="preserve">, </v>
          </cell>
          <cell r="E112" t="str">
            <v xml:space="preserve">Disk Harrow </v>
          </cell>
          <cell r="F112" t="str">
            <v>14'</v>
          </cell>
          <cell r="G112" t="str">
            <v>Disk Harrow 14'</v>
          </cell>
          <cell r="H112">
            <v>39400</v>
          </cell>
          <cell r="I112">
            <v>14</v>
          </cell>
          <cell r="J112">
            <v>5.25</v>
          </cell>
          <cell r="K112">
            <v>80</v>
          </cell>
          <cell r="L112">
            <v>0.14030612244897961</v>
          </cell>
          <cell r="M112">
            <v>30</v>
          </cell>
          <cell r="N112">
            <v>50</v>
          </cell>
          <cell r="O112">
            <v>10</v>
          </cell>
          <cell r="P112">
            <v>180</v>
          </cell>
          <cell r="Q112">
            <v>0</v>
          </cell>
          <cell r="R112">
            <v>1800</v>
          </cell>
          <cell r="S112">
            <v>1</v>
          </cell>
          <cell r="T112">
            <v>0.27</v>
          </cell>
          <cell r="U112">
            <v>1.4</v>
          </cell>
          <cell r="V112">
            <v>964.36511796127184</v>
          </cell>
          <cell r="W112">
            <v>5.3575839886737322</v>
          </cell>
          <cell r="X112">
            <v>1970</v>
          </cell>
          <cell r="Y112">
            <v>10.944444444444445</v>
          </cell>
          <cell r="Z112">
            <v>11820</v>
          </cell>
          <cell r="AA112">
            <v>2758</v>
          </cell>
          <cell r="AB112">
            <v>25610</v>
          </cell>
          <cell r="AC112">
            <v>2304.9</v>
          </cell>
          <cell r="AD112">
            <v>614.64</v>
          </cell>
          <cell r="AE112">
            <v>5677.54</v>
          </cell>
          <cell r="AF112">
            <v>31.541888888888888</v>
          </cell>
        </row>
        <row r="113">
          <cell r="B113" t="str">
            <v>1.05, Disk Harrow 20'</v>
          </cell>
          <cell r="C113">
            <v>1.05</v>
          </cell>
          <cell r="D113" t="str">
            <v xml:space="preserve">, </v>
          </cell>
          <cell r="E113" t="str">
            <v xml:space="preserve">Disk Harrow </v>
          </cell>
          <cell r="F113" t="str">
            <v>20'</v>
          </cell>
          <cell r="G113" t="str">
            <v>Disk Harrow 20'</v>
          </cell>
          <cell r="H113">
            <v>83600</v>
          </cell>
          <cell r="I113">
            <v>20</v>
          </cell>
          <cell r="J113">
            <v>5.25</v>
          </cell>
          <cell r="K113">
            <v>80</v>
          </cell>
          <cell r="L113">
            <v>9.8214285714285712E-2</v>
          </cell>
          <cell r="M113">
            <v>30</v>
          </cell>
          <cell r="N113">
            <v>50</v>
          </cell>
          <cell r="O113">
            <v>10</v>
          </cell>
          <cell r="P113">
            <v>180</v>
          </cell>
          <cell r="Q113">
            <v>0</v>
          </cell>
          <cell r="R113">
            <v>1800</v>
          </cell>
          <cell r="S113">
            <v>1</v>
          </cell>
          <cell r="T113">
            <v>0.27</v>
          </cell>
          <cell r="U113">
            <v>1.4</v>
          </cell>
          <cell r="V113">
            <v>2046.2163416640183</v>
          </cell>
          <cell r="W113">
            <v>11.367868564800101</v>
          </cell>
          <cell r="X113">
            <v>4180</v>
          </cell>
          <cell r="Y113">
            <v>23.222222222222221</v>
          </cell>
          <cell r="Z113">
            <v>25080</v>
          </cell>
          <cell r="AA113">
            <v>5852</v>
          </cell>
          <cell r="AB113">
            <v>54340</v>
          </cell>
          <cell r="AC113">
            <v>4890.5999999999995</v>
          </cell>
          <cell r="AD113">
            <v>1304.1600000000001</v>
          </cell>
          <cell r="AE113">
            <v>12046.759999999998</v>
          </cell>
          <cell r="AF113">
            <v>66.926444444444442</v>
          </cell>
        </row>
        <row r="114">
          <cell r="B114" t="str">
            <v>1.06, Disk Harrow 24'</v>
          </cell>
          <cell r="C114">
            <v>1.06</v>
          </cell>
          <cell r="D114" t="str">
            <v xml:space="preserve">, </v>
          </cell>
          <cell r="E114" t="str">
            <v xml:space="preserve">Disk Harrow </v>
          </cell>
          <cell r="F114" t="str">
            <v>24'</v>
          </cell>
          <cell r="G114" t="str">
            <v>Disk Harrow 24'</v>
          </cell>
          <cell r="H114">
            <v>65600</v>
          </cell>
          <cell r="I114">
            <v>24</v>
          </cell>
          <cell r="J114">
            <v>5.25</v>
          </cell>
          <cell r="K114">
            <v>80</v>
          </cell>
          <cell r="L114">
            <v>8.1845238095238096E-2</v>
          </cell>
          <cell r="M114">
            <v>30</v>
          </cell>
          <cell r="N114">
            <v>50</v>
          </cell>
          <cell r="O114">
            <v>10</v>
          </cell>
          <cell r="P114">
            <v>180</v>
          </cell>
          <cell r="Q114">
            <v>0</v>
          </cell>
          <cell r="R114">
            <v>1800</v>
          </cell>
          <cell r="S114">
            <v>1</v>
          </cell>
          <cell r="T114">
            <v>0.27</v>
          </cell>
          <cell r="U114">
            <v>1.4</v>
          </cell>
          <cell r="V114">
            <v>1605.6434451334881</v>
          </cell>
          <cell r="W114">
            <v>8.9202413618527121</v>
          </cell>
          <cell r="X114">
            <v>3280</v>
          </cell>
          <cell r="Y114">
            <v>18.222222222222221</v>
          </cell>
          <cell r="Z114">
            <v>19680</v>
          </cell>
          <cell r="AA114">
            <v>4592</v>
          </cell>
          <cell r="AB114">
            <v>42640</v>
          </cell>
          <cell r="AC114">
            <v>3837.6</v>
          </cell>
          <cell r="AD114">
            <v>1023.36</v>
          </cell>
          <cell r="AE114">
            <v>9452.9600000000009</v>
          </cell>
          <cell r="AF114">
            <v>52.516444444444453</v>
          </cell>
        </row>
        <row r="115">
          <cell r="B115" t="str">
            <v>1.07, Disk Harrow 28'</v>
          </cell>
          <cell r="C115">
            <v>1.07</v>
          </cell>
          <cell r="D115" t="str">
            <v xml:space="preserve">, </v>
          </cell>
          <cell r="E115" t="str">
            <v xml:space="preserve">Disk Harrow </v>
          </cell>
          <cell r="F115" t="str">
            <v>28'</v>
          </cell>
          <cell r="G115" t="str">
            <v>Disk Harrow 28'</v>
          </cell>
          <cell r="H115">
            <v>74700</v>
          </cell>
          <cell r="I115">
            <v>28</v>
          </cell>
          <cell r="J115">
            <v>5.25</v>
          </cell>
          <cell r="K115">
            <v>80</v>
          </cell>
          <cell r="L115">
            <v>7.0153061224489804E-2</v>
          </cell>
          <cell r="M115">
            <v>30</v>
          </cell>
          <cell r="N115">
            <v>50</v>
          </cell>
          <cell r="O115">
            <v>10</v>
          </cell>
          <cell r="P115">
            <v>180</v>
          </cell>
          <cell r="Q115">
            <v>0</v>
          </cell>
          <cell r="R115">
            <v>1800</v>
          </cell>
          <cell r="S115">
            <v>1</v>
          </cell>
          <cell r="T115">
            <v>0.27</v>
          </cell>
          <cell r="U115">
            <v>1.4</v>
          </cell>
          <cell r="V115">
            <v>1828.3775206017006</v>
          </cell>
          <cell r="W115">
            <v>10.15765289223167</v>
          </cell>
          <cell r="X115">
            <v>3735</v>
          </cell>
          <cell r="Y115">
            <v>20.75</v>
          </cell>
          <cell r="Z115">
            <v>22410</v>
          </cell>
          <cell r="AA115">
            <v>5229</v>
          </cell>
          <cell r="AB115">
            <v>48555</v>
          </cell>
          <cell r="AC115">
            <v>4369.95</v>
          </cell>
          <cell r="AD115">
            <v>1165.32</v>
          </cell>
          <cell r="AE115">
            <v>10764.27</v>
          </cell>
          <cell r="AF115">
            <v>59.801500000000004</v>
          </cell>
        </row>
        <row r="116">
          <cell r="B116" t="str">
            <v>1.08, Disk Harrow 32'</v>
          </cell>
          <cell r="C116">
            <v>1.08</v>
          </cell>
          <cell r="D116" t="str">
            <v xml:space="preserve">, </v>
          </cell>
          <cell r="E116" t="str">
            <v xml:space="preserve">Disk Harrow </v>
          </cell>
          <cell r="F116" t="str">
            <v>32'</v>
          </cell>
          <cell r="G116" t="str">
            <v>Disk Harrow 32'</v>
          </cell>
          <cell r="H116">
            <v>81500</v>
          </cell>
          <cell r="I116">
            <v>32</v>
          </cell>
          <cell r="J116">
            <v>5.25</v>
          </cell>
          <cell r="K116">
            <v>80</v>
          </cell>
          <cell r="L116">
            <v>6.1383928571428575E-2</v>
          </cell>
          <cell r="M116">
            <v>30</v>
          </cell>
          <cell r="N116">
            <v>50</v>
          </cell>
          <cell r="O116">
            <v>10</v>
          </cell>
          <cell r="P116">
            <v>180</v>
          </cell>
          <cell r="Q116">
            <v>0</v>
          </cell>
          <cell r="R116">
            <v>1800</v>
          </cell>
          <cell r="S116">
            <v>1</v>
          </cell>
          <cell r="T116">
            <v>0.27</v>
          </cell>
          <cell r="U116">
            <v>1.4</v>
          </cell>
          <cell r="V116">
            <v>1994.8161704021231</v>
          </cell>
          <cell r="W116">
            <v>11.082312057789572</v>
          </cell>
          <cell r="X116">
            <v>4075</v>
          </cell>
          <cell r="Y116">
            <v>22.638888888888889</v>
          </cell>
          <cell r="Z116">
            <v>24450</v>
          </cell>
          <cell r="AA116">
            <v>5705</v>
          </cell>
          <cell r="AB116">
            <v>52975</v>
          </cell>
          <cell r="AC116">
            <v>4767.75</v>
          </cell>
          <cell r="AD116">
            <v>1271.4000000000001</v>
          </cell>
          <cell r="AE116">
            <v>11744.15</v>
          </cell>
          <cell r="AF116">
            <v>65.245277777777773</v>
          </cell>
        </row>
        <row r="117">
          <cell r="B117" t="str">
            <v>1.09, Disk Harrow 42'</v>
          </cell>
          <cell r="C117">
            <v>1.0900000000000001</v>
          </cell>
          <cell r="D117" t="str">
            <v xml:space="preserve">, </v>
          </cell>
          <cell r="E117" t="str">
            <v xml:space="preserve">Disk Harrow </v>
          </cell>
          <cell r="F117" t="str">
            <v>42'</v>
          </cell>
          <cell r="G117" t="str">
            <v>Disk Harrow 42'</v>
          </cell>
          <cell r="H117">
            <v>134800</v>
          </cell>
          <cell r="I117">
            <v>42</v>
          </cell>
          <cell r="J117">
            <v>5.25</v>
          </cell>
          <cell r="K117">
            <v>80</v>
          </cell>
          <cell r="L117">
            <v>4.6768707482993194E-2</v>
          </cell>
          <cell r="M117">
            <v>30</v>
          </cell>
          <cell r="N117">
            <v>50</v>
          </cell>
          <cell r="O117">
            <v>10</v>
          </cell>
          <cell r="P117">
            <v>180</v>
          </cell>
          <cell r="Q117">
            <v>0</v>
          </cell>
          <cell r="R117">
            <v>1800</v>
          </cell>
          <cell r="S117">
            <v>1</v>
          </cell>
          <cell r="T117">
            <v>0.27</v>
          </cell>
          <cell r="U117">
            <v>1.4</v>
          </cell>
          <cell r="V117">
            <v>3299.4014695730821</v>
          </cell>
          <cell r="W117">
            <v>18.330008164294899</v>
          </cell>
          <cell r="X117">
            <v>6740</v>
          </cell>
          <cell r="Y117">
            <v>37.444444444444443</v>
          </cell>
          <cell r="Z117">
            <v>40440</v>
          </cell>
          <cell r="AA117">
            <v>9436</v>
          </cell>
          <cell r="AB117">
            <v>87620</v>
          </cell>
          <cell r="AC117">
            <v>7885.7999999999993</v>
          </cell>
          <cell r="AD117">
            <v>2102.88</v>
          </cell>
          <cell r="AE117">
            <v>19424.68</v>
          </cell>
          <cell r="AF117">
            <v>107.9148888888889</v>
          </cell>
        </row>
        <row r="118">
          <cell r="B118" t="str">
            <v>1.1, Disk Harrow 40-100 hp 14'</v>
          </cell>
          <cell r="C118">
            <v>1.1000000000000001</v>
          </cell>
          <cell r="D118" t="str">
            <v xml:space="preserve">, </v>
          </cell>
          <cell r="E118" t="str">
            <v xml:space="preserve">Disk Harrow 40-100 hp </v>
          </cell>
          <cell r="F118" t="str">
            <v>14'</v>
          </cell>
          <cell r="G118" t="str">
            <v>Disk Harrow 40-100 hp 14'</v>
          </cell>
          <cell r="H118">
            <v>23100</v>
          </cell>
          <cell r="I118">
            <v>14</v>
          </cell>
          <cell r="J118">
            <v>5.25</v>
          </cell>
          <cell r="K118">
            <v>80</v>
          </cell>
          <cell r="L118">
            <v>0.14030612244897961</v>
          </cell>
          <cell r="M118">
            <v>30</v>
          </cell>
          <cell r="N118">
            <v>50</v>
          </cell>
          <cell r="O118">
            <v>10</v>
          </cell>
          <cell r="P118">
            <v>180</v>
          </cell>
          <cell r="Q118">
            <v>0</v>
          </cell>
          <cell r="R118">
            <v>1800</v>
          </cell>
          <cell r="S118">
            <v>1</v>
          </cell>
          <cell r="T118">
            <v>0.27</v>
          </cell>
          <cell r="U118">
            <v>1.4</v>
          </cell>
          <cell r="V118">
            <v>565.40188388084721</v>
          </cell>
          <cell r="W118">
            <v>3.1411215771158179</v>
          </cell>
          <cell r="X118">
            <v>1155</v>
          </cell>
          <cell r="Y118">
            <v>6.416666666666667</v>
          </cell>
          <cell r="Z118">
            <v>6930</v>
          </cell>
          <cell r="AA118">
            <v>1617</v>
          </cell>
          <cell r="AB118">
            <v>15015</v>
          </cell>
          <cell r="AC118">
            <v>1351.35</v>
          </cell>
          <cell r="AD118">
            <v>360.36</v>
          </cell>
          <cell r="AE118">
            <v>3328.71</v>
          </cell>
          <cell r="AF118">
            <v>18.492833333333333</v>
          </cell>
        </row>
        <row r="119">
          <cell r="B119" t="str">
            <v>1.11, Disk Ripper 15'</v>
          </cell>
          <cell r="C119">
            <v>1.1100000000000001</v>
          </cell>
          <cell r="D119" t="str">
            <v xml:space="preserve">, </v>
          </cell>
          <cell r="E119" t="str">
            <v xml:space="preserve">Disk Ripper </v>
          </cell>
          <cell r="F119" t="str">
            <v>15'</v>
          </cell>
          <cell r="G119" t="str">
            <v>Disk Ripper 15'</v>
          </cell>
          <cell r="H119">
            <v>50800</v>
          </cell>
          <cell r="I119">
            <v>15</v>
          </cell>
          <cell r="J119">
            <v>4.75</v>
          </cell>
          <cell r="K119">
            <v>85</v>
          </cell>
          <cell r="L119">
            <v>0.13622291021671826</v>
          </cell>
          <cell r="M119">
            <v>30</v>
          </cell>
          <cell r="N119">
            <v>50</v>
          </cell>
          <cell r="O119">
            <v>10</v>
          </cell>
          <cell r="P119">
            <v>180</v>
          </cell>
          <cell r="Q119">
            <v>0</v>
          </cell>
          <cell r="R119">
            <v>1800</v>
          </cell>
          <cell r="S119">
            <v>1</v>
          </cell>
          <cell r="T119">
            <v>0.27</v>
          </cell>
          <cell r="U119">
            <v>1.4</v>
          </cell>
          <cell r="V119">
            <v>1243.3946190972742</v>
          </cell>
          <cell r="W119">
            <v>6.9077478838737454</v>
          </cell>
          <cell r="X119">
            <v>2540</v>
          </cell>
          <cell r="Y119">
            <v>14.111111111111111</v>
          </cell>
          <cell r="Z119">
            <v>15240</v>
          </cell>
          <cell r="AA119">
            <v>3556</v>
          </cell>
          <cell r="AB119">
            <v>33020</v>
          </cell>
          <cell r="AC119">
            <v>2971.7999999999997</v>
          </cell>
          <cell r="AD119">
            <v>792.48</v>
          </cell>
          <cell r="AE119">
            <v>7320.2799999999988</v>
          </cell>
          <cell r="AF119">
            <v>40.668222222222212</v>
          </cell>
        </row>
        <row r="120">
          <cell r="B120" t="str">
            <v xml:space="preserve">1.12, Ditcher  </v>
          </cell>
          <cell r="C120">
            <v>1.1200000000000001</v>
          </cell>
          <cell r="D120" t="str">
            <v xml:space="preserve">, </v>
          </cell>
          <cell r="E120" t="str">
            <v xml:space="preserve">Ditcher </v>
          </cell>
          <cell r="F120" t="str">
            <v xml:space="preserve"> </v>
          </cell>
          <cell r="G120" t="str">
            <v xml:space="preserve">Ditcher  </v>
          </cell>
          <cell r="H120">
            <v>8760</v>
          </cell>
          <cell r="I120">
            <v>12</v>
          </cell>
          <cell r="J120">
            <v>4.75</v>
          </cell>
          <cell r="K120">
            <v>85</v>
          </cell>
          <cell r="L120">
            <v>0.17027863777089783</v>
          </cell>
          <cell r="M120">
            <v>30</v>
          </cell>
          <cell r="N120">
            <v>80</v>
          </cell>
          <cell r="O120">
            <v>10</v>
          </cell>
          <cell r="P120">
            <v>200</v>
          </cell>
          <cell r="Q120">
            <v>0</v>
          </cell>
          <cell r="R120">
            <v>2000</v>
          </cell>
          <cell r="S120">
            <v>1</v>
          </cell>
          <cell r="T120">
            <v>0.27</v>
          </cell>
          <cell r="U120">
            <v>1.4</v>
          </cell>
          <cell r="V120">
            <v>248.49054251903166</v>
          </cell>
          <cell r="W120">
            <v>1.2424527125951583</v>
          </cell>
          <cell r="X120">
            <v>700.8</v>
          </cell>
          <cell r="Y120">
            <v>3.5039999999999996</v>
          </cell>
          <cell r="Z120">
            <v>2628</v>
          </cell>
          <cell r="AA120">
            <v>613.20000000000005</v>
          </cell>
          <cell r="AB120">
            <v>5694</v>
          </cell>
          <cell r="AC120">
            <v>512.46</v>
          </cell>
          <cell r="AD120">
            <v>136.65600000000001</v>
          </cell>
          <cell r="AE120">
            <v>1262.316</v>
          </cell>
          <cell r="AF120">
            <v>6.3115800000000002</v>
          </cell>
        </row>
        <row r="121">
          <cell r="B121" t="str">
            <v xml:space="preserve">1.13, Ditcher (1m/160a)  </v>
          </cell>
          <cell r="C121">
            <v>1.1299999999999999</v>
          </cell>
          <cell r="D121" t="str">
            <v xml:space="preserve">, </v>
          </cell>
          <cell r="E121" t="str">
            <v xml:space="preserve">Ditcher (1m/160a) </v>
          </cell>
          <cell r="F121" t="str">
            <v xml:space="preserve"> </v>
          </cell>
          <cell r="G121" t="str">
            <v xml:space="preserve">Ditcher (1m/160a)  </v>
          </cell>
          <cell r="H121">
            <v>8760</v>
          </cell>
          <cell r="I121">
            <v>12</v>
          </cell>
          <cell r="J121">
            <v>4.75</v>
          </cell>
          <cell r="K121">
            <v>85</v>
          </cell>
          <cell r="L121">
            <v>0.17027863777089783</v>
          </cell>
          <cell r="M121">
            <v>30</v>
          </cell>
          <cell r="N121">
            <v>80</v>
          </cell>
          <cell r="O121">
            <v>10</v>
          </cell>
          <cell r="P121">
            <v>200</v>
          </cell>
          <cell r="Q121">
            <v>0</v>
          </cell>
          <cell r="R121">
            <v>2000</v>
          </cell>
          <cell r="S121">
            <v>1</v>
          </cell>
          <cell r="T121">
            <v>0.27</v>
          </cell>
          <cell r="U121">
            <v>1.4</v>
          </cell>
          <cell r="V121">
            <v>248.49054251903166</v>
          </cell>
          <cell r="W121">
            <v>1.2424527125951583</v>
          </cell>
          <cell r="X121">
            <v>700.8</v>
          </cell>
          <cell r="Y121">
            <v>3.5039999999999996</v>
          </cell>
          <cell r="Z121">
            <v>2628</v>
          </cell>
          <cell r="AA121">
            <v>613.20000000000005</v>
          </cell>
          <cell r="AB121">
            <v>5694</v>
          </cell>
          <cell r="AC121">
            <v>512.46</v>
          </cell>
          <cell r="AD121">
            <v>136.65600000000001</v>
          </cell>
          <cell r="AE121">
            <v>1262.316</v>
          </cell>
          <cell r="AF121">
            <v>6.3115800000000002</v>
          </cell>
        </row>
        <row r="122">
          <cell r="B122" t="str">
            <v>1.14, Fert Appl (Liquid)  4R-36</v>
          </cell>
          <cell r="C122">
            <v>1.1399999999999999</v>
          </cell>
          <cell r="D122" t="str">
            <v xml:space="preserve">, </v>
          </cell>
          <cell r="E122" t="str">
            <v xml:space="preserve">Fert Appl (Liquid) </v>
          </cell>
          <cell r="F122" t="str">
            <v xml:space="preserve"> 4R-36</v>
          </cell>
          <cell r="G122" t="str">
            <v>Fert Appl (Liquid)  4R-36</v>
          </cell>
          <cell r="H122">
            <v>25400</v>
          </cell>
          <cell r="I122">
            <v>12</v>
          </cell>
          <cell r="J122">
            <v>6</v>
          </cell>
          <cell r="K122">
            <v>70</v>
          </cell>
          <cell r="L122">
            <v>0.16369047619047619</v>
          </cell>
          <cell r="M122">
            <v>40</v>
          </cell>
          <cell r="N122">
            <v>80</v>
          </cell>
          <cell r="O122">
            <v>8</v>
          </cell>
          <cell r="P122">
            <v>150</v>
          </cell>
          <cell r="Q122">
            <v>0</v>
          </cell>
          <cell r="R122">
            <v>1200</v>
          </cell>
          <cell r="S122">
            <v>1</v>
          </cell>
          <cell r="T122">
            <v>0.27</v>
          </cell>
          <cell r="U122">
            <v>1.4</v>
          </cell>
          <cell r="V122">
            <v>481.64298962515323</v>
          </cell>
          <cell r="W122">
            <v>3.2109532641676881</v>
          </cell>
          <cell r="X122">
            <v>2540</v>
          </cell>
          <cell r="Y122">
            <v>16.933333333333334</v>
          </cell>
          <cell r="Z122">
            <v>10160</v>
          </cell>
          <cell r="AA122">
            <v>1905</v>
          </cell>
          <cell r="AB122">
            <v>17780</v>
          </cell>
          <cell r="AC122">
            <v>1600.2</v>
          </cell>
          <cell r="AD122">
            <v>426.72</v>
          </cell>
          <cell r="AE122">
            <v>3931.92</v>
          </cell>
          <cell r="AF122">
            <v>26.212800000000001</v>
          </cell>
        </row>
        <row r="123">
          <cell r="B123" t="str">
            <v>1.15, Fert Appl (Liquid)  6R-30</v>
          </cell>
          <cell r="C123">
            <v>1.1499999999999999</v>
          </cell>
          <cell r="D123" t="str">
            <v xml:space="preserve">, </v>
          </cell>
          <cell r="E123" t="str">
            <v xml:space="preserve">Fert Appl (Liquid) </v>
          </cell>
          <cell r="F123" t="str">
            <v xml:space="preserve"> 6R-30</v>
          </cell>
          <cell r="G123" t="str">
            <v>Fert Appl (Liquid)  6R-30</v>
          </cell>
          <cell r="H123">
            <v>25300</v>
          </cell>
          <cell r="I123">
            <v>15</v>
          </cell>
          <cell r="J123">
            <v>6</v>
          </cell>
          <cell r="K123">
            <v>70</v>
          </cell>
          <cell r="L123">
            <v>0.13095238095238096</v>
          </cell>
          <cell r="M123">
            <v>40</v>
          </cell>
          <cell r="N123">
            <v>80</v>
          </cell>
          <cell r="O123">
            <v>8</v>
          </cell>
          <cell r="P123">
            <v>150</v>
          </cell>
          <cell r="Q123">
            <v>0</v>
          </cell>
          <cell r="R123">
            <v>1200</v>
          </cell>
          <cell r="S123">
            <v>1</v>
          </cell>
          <cell r="T123">
            <v>0.27</v>
          </cell>
          <cell r="U123">
            <v>1.4</v>
          </cell>
          <cell r="V123">
            <v>479.7467573825345</v>
          </cell>
          <cell r="W123">
            <v>3.1983117158835634</v>
          </cell>
          <cell r="X123">
            <v>2530</v>
          </cell>
          <cell r="Y123">
            <v>16.866666666666667</v>
          </cell>
          <cell r="Z123">
            <v>10120</v>
          </cell>
          <cell r="AA123">
            <v>1897.5</v>
          </cell>
          <cell r="AB123">
            <v>17710</v>
          </cell>
          <cell r="AC123">
            <v>1593.8999999999999</v>
          </cell>
          <cell r="AD123">
            <v>425.04</v>
          </cell>
          <cell r="AE123">
            <v>3916.4399999999996</v>
          </cell>
          <cell r="AF123">
            <v>26.109599999999997</v>
          </cell>
        </row>
        <row r="124">
          <cell r="B124" t="str">
            <v>1.16, Fert Appl (Liquid)  6R-36</v>
          </cell>
          <cell r="C124">
            <v>1.1599999999999999</v>
          </cell>
          <cell r="D124" t="str">
            <v xml:space="preserve">, </v>
          </cell>
          <cell r="E124" t="str">
            <v xml:space="preserve">Fert Appl (Liquid) </v>
          </cell>
          <cell r="F124" t="str">
            <v xml:space="preserve"> 6R-36</v>
          </cell>
          <cell r="G124" t="str">
            <v>Fert Appl (Liquid)  6R-36</v>
          </cell>
          <cell r="H124">
            <v>25300</v>
          </cell>
          <cell r="I124">
            <v>18</v>
          </cell>
          <cell r="J124">
            <v>6</v>
          </cell>
          <cell r="K124">
            <v>70</v>
          </cell>
          <cell r="L124">
            <v>0.10912698412698414</v>
          </cell>
          <cell r="M124">
            <v>40</v>
          </cell>
          <cell r="N124">
            <v>80</v>
          </cell>
          <cell r="O124">
            <v>8</v>
          </cell>
          <cell r="P124">
            <v>150</v>
          </cell>
          <cell r="Q124">
            <v>0</v>
          </cell>
          <cell r="R124">
            <v>1200</v>
          </cell>
          <cell r="S124">
            <v>1</v>
          </cell>
          <cell r="T124">
            <v>0.27</v>
          </cell>
          <cell r="U124">
            <v>1.4</v>
          </cell>
          <cell r="V124">
            <v>479.7467573825345</v>
          </cell>
          <cell r="W124">
            <v>3.1983117158835634</v>
          </cell>
          <cell r="X124">
            <v>2530</v>
          </cell>
          <cell r="Y124">
            <v>16.866666666666667</v>
          </cell>
          <cell r="Z124">
            <v>10120</v>
          </cell>
          <cell r="AA124">
            <v>1897.5</v>
          </cell>
          <cell r="AB124">
            <v>17710</v>
          </cell>
          <cell r="AC124">
            <v>1593.8999999999999</v>
          </cell>
          <cell r="AD124">
            <v>425.04</v>
          </cell>
          <cell r="AE124">
            <v>3916.4399999999996</v>
          </cell>
          <cell r="AF124">
            <v>26.109599999999997</v>
          </cell>
        </row>
        <row r="125">
          <cell r="B125" t="str">
            <v>1.17, Fert Appl (Liquid)  8R-30</v>
          </cell>
          <cell r="C125">
            <v>1.17</v>
          </cell>
          <cell r="D125" t="str">
            <v xml:space="preserve">, </v>
          </cell>
          <cell r="E125" t="str">
            <v xml:space="preserve">Fert Appl (Liquid) </v>
          </cell>
          <cell r="F125" t="str">
            <v xml:space="preserve"> 8R-30</v>
          </cell>
          <cell r="G125" t="str">
            <v>Fert Appl (Liquid)  8R-30</v>
          </cell>
          <cell r="H125">
            <v>26300</v>
          </cell>
          <cell r="I125">
            <v>20</v>
          </cell>
          <cell r="J125">
            <v>6</v>
          </cell>
          <cell r="K125">
            <v>70</v>
          </cell>
          <cell r="L125">
            <v>9.8214285714285712E-2</v>
          </cell>
          <cell r="M125">
            <v>40</v>
          </cell>
          <cell r="N125">
            <v>80</v>
          </cell>
          <cell r="O125">
            <v>8</v>
          </cell>
          <cell r="P125">
            <v>150</v>
          </cell>
          <cell r="Q125">
            <v>0</v>
          </cell>
          <cell r="R125">
            <v>1200</v>
          </cell>
          <cell r="S125">
            <v>1</v>
          </cell>
          <cell r="T125">
            <v>0.27</v>
          </cell>
          <cell r="U125">
            <v>1.4</v>
          </cell>
          <cell r="V125">
            <v>498.7090798087217</v>
          </cell>
          <cell r="W125">
            <v>3.3247271987248115</v>
          </cell>
          <cell r="X125">
            <v>2630</v>
          </cell>
          <cell r="Y125">
            <v>17.533333333333335</v>
          </cell>
          <cell r="Z125">
            <v>10520</v>
          </cell>
          <cell r="AA125">
            <v>1972.5</v>
          </cell>
          <cell r="AB125">
            <v>18410</v>
          </cell>
          <cell r="AC125">
            <v>1656.8999999999999</v>
          </cell>
          <cell r="AD125">
            <v>441.84000000000003</v>
          </cell>
          <cell r="AE125">
            <v>4071.24</v>
          </cell>
          <cell r="AF125">
            <v>27.141599999999997</v>
          </cell>
        </row>
        <row r="126">
          <cell r="B126" t="str">
            <v>1.18, Fert Appl (Liquid)  8R-36</v>
          </cell>
          <cell r="C126">
            <v>1.18</v>
          </cell>
          <cell r="D126" t="str">
            <v xml:space="preserve">, </v>
          </cell>
          <cell r="E126" t="str">
            <v xml:space="preserve">Fert Appl (Liquid) </v>
          </cell>
          <cell r="F126" t="str">
            <v xml:space="preserve"> 8R-36</v>
          </cell>
          <cell r="G126" t="str">
            <v>Fert Appl (Liquid)  8R-36</v>
          </cell>
          <cell r="H126">
            <v>29500</v>
          </cell>
          <cell r="I126">
            <v>24</v>
          </cell>
          <cell r="J126">
            <v>6</v>
          </cell>
          <cell r="K126">
            <v>70</v>
          </cell>
          <cell r="L126">
            <v>8.1845238095238096E-2</v>
          </cell>
          <cell r="M126">
            <v>40</v>
          </cell>
          <cell r="N126">
            <v>80</v>
          </cell>
          <cell r="O126">
            <v>8</v>
          </cell>
          <cell r="P126">
            <v>150</v>
          </cell>
          <cell r="Q126">
            <v>0</v>
          </cell>
          <cell r="R126">
            <v>1200</v>
          </cell>
          <cell r="S126">
            <v>1</v>
          </cell>
          <cell r="T126">
            <v>0.27</v>
          </cell>
          <cell r="U126">
            <v>1.4</v>
          </cell>
          <cell r="V126">
            <v>559.38851157252054</v>
          </cell>
          <cell r="W126">
            <v>3.7292567438168036</v>
          </cell>
          <cell r="X126">
            <v>2950</v>
          </cell>
          <cell r="Y126">
            <v>19.666666666666668</v>
          </cell>
          <cell r="Z126">
            <v>11800</v>
          </cell>
          <cell r="AA126">
            <v>2212.5</v>
          </cell>
          <cell r="AB126">
            <v>20650</v>
          </cell>
          <cell r="AC126">
            <v>1858.5</v>
          </cell>
          <cell r="AD126">
            <v>495.6</v>
          </cell>
          <cell r="AE126">
            <v>4566.6000000000004</v>
          </cell>
          <cell r="AF126">
            <v>30.444000000000003</v>
          </cell>
        </row>
        <row r="127">
          <cell r="B127" t="str">
            <v>1.19, Fert Appl (Liquid) 10R-30</v>
          </cell>
          <cell r="C127">
            <v>1.19</v>
          </cell>
          <cell r="D127" t="str">
            <v xml:space="preserve">, </v>
          </cell>
          <cell r="E127" t="str">
            <v xml:space="preserve">Fert Appl (Liquid) </v>
          </cell>
          <cell r="F127" t="str">
            <v>10R-30</v>
          </cell>
          <cell r="G127" t="str">
            <v>Fert Appl (Liquid) 10R-30</v>
          </cell>
          <cell r="H127">
            <v>23000</v>
          </cell>
          <cell r="I127">
            <v>25</v>
          </cell>
          <cell r="J127">
            <v>6</v>
          </cell>
          <cell r="K127">
            <v>70</v>
          </cell>
          <cell r="L127">
            <v>7.857142857142857E-2</v>
          </cell>
          <cell r="M127">
            <v>40</v>
          </cell>
          <cell r="N127">
            <v>80</v>
          </cell>
          <cell r="O127">
            <v>8</v>
          </cell>
          <cell r="P127">
            <v>150</v>
          </cell>
          <cell r="Q127">
            <v>0</v>
          </cell>
          <cell r="R127">
            <v>1200</v>
          </cell>
          <cell r="S127">
            <v>1</v>
          </cell>
          <cell r="T127">
            <v>0.27</v>
          </cell>
          <cell r="U127">
            <v>1.4</v>
          </cell>
          <cell r="V127">
            <v>436.13341580230411</v>
          </cell>
          <cell r="W127">
            <v>2.9075561053486942</v>
          </cell>
          <cell r="X127">
            <v>2300</v>
          </cell>
          <cell r="Y127">
            <v>15.333333333333334</v>
          </cell>
          <cell r="Z127">
            <v>9200</v>
          </cell>
          <cell r="AA127">
            <v>1725</v>
          </cell>
          <cell r="AB127">
            <v>16100</v>
          </cell>
          <cell r="AC127">
            <v>1449</v>
          </cell>
          <cell r="AD127">
            <v>386.40000000000003</v>
          </cell>
          <cell r="AE127">
            <v>3560.4</v>
          </cell>
          <cell r="AF127">
            <v>23.736000000000001</v>
          </cell>
        </row>
        <row r="128">
          <cell r="B128" t="str">
            <v>1.2, Fert Appl (Liquid) 12R-30</v>
          </cell>
          <cell r="C128">
            <v>1.2</v>
          </cell>
          <cell r="D128" t="str">
            <v xml:space="preserve">, </v>
          </cell>
          <cell r="E128" t="str">
            <v xml:space="preserve">Fert Appl (Liquid) </v>
          </cell>
          <cell r="F128" t="str">
            <v>12R-30</v>
          </cell>
          <cell r="G128" t="str">
            <v>Fert Appl (Liquid) 12R-30</v>
          </cell>
          <cell r="H128">
            <v>30600</v>
          </cell>
          <cell r="I128">
            <v>25</v>
          </cell>
          <cell r="J128">
            <v>6</v>
          </cell>
          <cell r="K128">
            <v>70</v>
          </cell>
          <cell r="L128">
            <v>7.857142857142857E-2</v>
          </cell>
          <cell r="M128">
            <v>40</v>
          </cell>
          <cell r="N128">
            <v>80</v>
          </cell>
          <cell r="O128">
            <v>8</v>
          </cell>
          <cell r="P128">
            <v>150</v>
          </cell>
          <cell r="Q128">
            <v>0</v>
          </cell>
          <cell r="R128">
            <v>1200</v>
          </cell>
          <cell r="S128">
            <v>1</v>
          </cell>
          <cell r="T128">
            <v>0.27</v>
          </cell>
          <cell r="U128">
            <v>1.4</v>
          </cell>
          <cell r="V128">
            <v>580.24706624132637</v>
          </cell>
          <cell r="W128">
            <v>3.8683137749421759</v>
          </cell>
          <cell r="X128">
            <v>3060</v>
          </cell>
          <cell r="Y128">
            <v>20.399999999999999</v>
          </cell>
          <cell r="Z128">
            <v>12240</v>
          </cell>
          <cell r="AA128">
            <v>2295</v>
          </cell>
          <cell r="AB128">
            <v>21420</v>
          </cell>
          <cell r="AC128">
            <v>1927.8</v>
          </cell>
          <cell r="AD128">
            <v>514.08000000000004</v>
          </cell>
          <cell r="AE128">
            <v>4736.88</v>
          </cell>
          <cell r="AF128">
            <v>31.5792</v>
          </cell>
        </row>
        <row r="129">
          <cell r="B129" t="str">
            <v>1.21, Fert Appl (Liquid) 10R-36</v>
          </cell>
          <cell r="C129">
            <v>1.21</v>
          </cell>
          <cell r="D129" t="str">
            <v xml:space="preserve">, </v>
          </cell>
          <cell r="E129" t="str">
            <v xml:space="preserve">Fert Appl (Liquid) </v>
          </cell>
          <cell r="F129" t="str">
            <v>10R-36</v>
          </cell>
          <cell r="G129" t="str">
            <v>Fert Appl (Liquid) 10R-36</v>
          </cell>
          <cell r="H129">
            <v>24000</v>
          </cell>
          <cell r="I129">
            <v>31.7</v>
          </cell>
          <cell r="J129">
            <v>6</v>
          </cell>
          <cell r="K129">
            <v>70</v>
          </cell>
          <cell r="L129">
            <v>6.1964849031095094E-2</v>
          </cell>
          <cell r="M129">
            <v>40</v>
          </cell>
          <cell r="N129">
            <v>80</v>
          </cell>
          <cell r="O129">
            <v>8</v>
          </cell>
          <cell r="P129">
            <v>150</v>
          </cell>
          <cell r="Q129">
            <v>0</v>
          </cell>
          <cell r="R129">
            <v>1200</v>
          </cell>
          <cell r="S129">
            <v>1</v>
          </cell>
          <cell r="T129">
            <v>0.27</v>
          </cell>
          <cell r="U129">
            <v>1.4</v>
          </cell>
          <cell r="V129">
            <v>455.09573822849126</v>
          </cell>
          <cell r="W129">
            <v>3.0339715881899418</v>
          </cell>
          <cell r="X129">
            <v>2400</v>
          </cell>
          <cell r="Y129">
            <v>16</v>
          </cell>
          <cell r="Z129">
            <v>9600</v>
          </cell>
          <cell r="AA129">
            <v>1800</v>
          </cell>
          <cell r="AB129">
            <v>16800</v>
          </cell>
          <cell r="AC129">
            <v>1512</v>
          </cell>
          <cell r="AD129">
            <v>403.2</v>
          </cell>
          <cell r="AE129">
            <v>3715.2</v>
          </cell>
          <cell r="AF129">
            <v>24.767999999999997</v>
          </cell>
        </row>
        <row r="130">
          <cell r="B130" t="str">
            <v>1.22, Fert Appl (Liquid)  8R-36 2x1</v>
          </cell>
          <cell r="C130">
            <v>1.22</v>
          </cell>
          <cell r="D130" t="str">
            <v xml:space="preserve">, </v>
          </cell>
          <cell r="E130" t="str">
            <v xml:space="preserve">Fert Appl (Liquid) </v>
          </cell>
          <cell r="F130" t="str">
            <v xml:space="preserve"> 8R-36 2x1</v>
          </cell>
          <cell r="G130" t="str">
            <v>Fert Appl (Liquid)  8R-36 2x1</v>
          </cell>
          <cell r="H130">
            <v>32900</v>
          </cell>
          <cell r="I130">
            <v>36</v>
          </cell>
          <cell r="J130">
            <v>6</v>
          </cell>
          <cell r="K130">
            <v>70</v>
          </cell>
          <cell r="L130">
            <v>5.4563492063492071E-2</v>
          </cell>
          <cell r="M130">
            <v>40</v>
          </cell>
          <cell r="N130">
            <v>80</v>
          </cell>
          <cell r="O130">
            <v>8</v>
          </cell>
          <cell r="P130">
            <v>150</v>
          </cell>
          <cell r="Q130">
            <v>0</v>
          </cell>
          <cell r="R130">
            <v>1200</v>
          </cell>
          <cell r="S130">
            <v>1</v>
          </cell>
          <cell r="T130">
            <v>0.27</v>
          </cell>
          <cell r="U130">
            <v>1.4</v>
          </cell>
          <cell r="V130">
            <v>623.86040782155669</v>
          </cell>
          <cell r="W130">
            <v>4.1590693854770446</v>
          </cell>
          <cell r="X130">
            <v>3290</v>
          </cell>
          <cell r="Y130">
            <v>21.933333333333334</v>
          </cell>
          <cell r="Z130">
            <v>13160</v>
          </cell>
          <cell r="AA130">
            <v>2467.5</v>
          </cell>
          <cell r="AB130">
            <v>23030</v>
          </cell>
          <cell r="AC130">
            <v>2072.6999999999998</v>
          </cell>
          <cell r="AD130">
            <v>552.72</v>
          </cell>
          <cell r="AE130">
            <v>5092.92</v>
          </cell>
          <cell r="AF130">
            <v>33.952800000000003</v>
          </cell>
        </row>
        <row r="131">
          <cell r="B131" t="str">
            <v>1.23, Fert Appl (Liquid) 12R-36</v>
          </cell>
          <cell r="C131">
            <v>1.23</v>
          </cell>
          <cell r="D131" t="str">
            <v xml:space="preserve">, </v>
          </cell>
          <cell r="E131" t="str">
            <v xml:space="preserve">Fert Appl (Liquid) </v>
          </cell>
          <cell r="F131" t="str">
            <v>12R-36</v>
          </cell>
          <cell r="G131" t="str">
            <v>Fert Appl (Liquid) 12R-36</v>
          </cell>
          <cell r="H131">
            <v>31100</v>
          </cell>
          <cell r="I131">
            <v>36</v>
          </cell>
          <cell r="J131">
            <v>6</v>
          </cell>
          <cell r="K131">
            <v>70</v>
          </cell>
          <cell r="L131">
            <v>5.4563492063492071E-2</v>
          </cell>
          <cell r="M131">
            <v>40</v>
          </cell>
          <cell r="N131">
            <v>80</v>
          </cell>
          <cell r="O131">
            <v>8</v>
          </cell>
          <cell r="P131">
            <v>150</v>
          </cell>
          <cell r="Q131">
            <v>0</v>
          </cell>
          <cell r="R131">
            <v>1200</v>
          </cell>
          <cell r="S131">
            <v>1</v>
          </cell>
          <cell r="T131">
            <v>0.27</v>
          </cell>
          <cell r="U131">
            <v>1.4</v>
          </cell>
          <cell r="V131">
            <v>589.72822745441988</v>
          </cell>
          <cell r="W131">
            <v>3.9315215163627992</v>
          </cell>
          <cell r="X131">
            <v>3110</v>
          </cell>
          <cell r="Y131">
            <v>20.733333333333334</v>
          </cell>
          <cell r="Z131">
            <v>12440</v>
          </cell>
          <cell r="AA131">
            <v>2332.5</v>
          </cell>
          <cell r="AB131">
            <v>21770</v>
          </cell>
          <cell r="AC131">
            <v>1959.3</v>
          </cell>
          <cell r="AD131">
            <v>522.48</v>
          </cell>
          <cell r="AE131">
            <v>4814.2800000000007</v>
          </cell>
          <cell r="AF131">
            <v>32.095200000000006</v>
          </cell>
        </row>
        <row r="132">
          <cell r="B132" t="str">
            <v>1.24, Field Cult &amp; Inc 42'</v>
          </cell>
          <cell r="C132">
            <v>1.24</v>
          </cell>
          <cell r="D132" t="str">
            <v xml:space="preserve">, </v>
          </cell>
          <cell r="E132" t="str">
            <v xml:space="preserve">Field Cult &amp; Inc </v>
          </cell>
          <cell r="F132" t="str">
            <v>42'</v>
          </cell>
          <cell r="G132" t="str">
            <v>Field Cult &amp; Inc 42'</v>
          </cell>
          <cell r="H132">
            <v>82900</v>
          </cell>
          <cell r="I132">
            <v>42</v>
          </cell>
          <cell r="J132">
            <v>6.5</v>
          </cell>
          <cell r="K132">
            <v>80</v>
          </cell>
          <cell r="L132">
            <v>3.7774725274725272E-2</v>
          </cell>
          <cell r="M132">
            <v>30</v>
          </cell>
          <cell r="N132">
            <v>25</v>
          </cell>
          <cell r="O132">
            <v>10</v>
          </cell>
          <cell r="P132">
            <v>100</v>
          </cell>
          <cell r="Q132">
            <v>0</v>
          </cell>
          <cell r="R132">
            <v>1000</v>
          </cell>
          <cell r="S132">
            <v>1</v>
          </cell>
          <cell r="T132">
            <v>0.27</v>
          </cell>
          <cell r="U132">
            <v>1.4</v>
          </cell>
          <cell r="V132">
            <v>891.08327984989342</v>
          </cell>
          <cell r="W132">
            <v>8.9108327984989337</v>
          </cell>
          <cell r="X132">
            <v>2072.5</v>
          </cell>
          <cell r="Y132">
            <v>20.725000000000001</v>
          </cell>
          <cell r="Z132">
            <v>24870</v>
          </cell>
          <cell r="AA132">
            <v>5803</v>
          </cell>
          <cell r="AB132">
            <v>53885</v>
          </cell>
          <cell r="AC132">
            <v>4849.6499999999996</v>
          </cell>
          <cell r="AD132">
            <v>1293.24</v>
          </cell>
          <cell r="AE132">
            <v>11945.89</v>
          </cell>
          <cell r="AF132">
            <v>119.4589</v>
          </cell>
        </row>
        <row r="133">
          <cell r="B133" t="str">
            <v>1.25, Field Cult &amp; Inc 50'</v>
          </cell>
          <cell r="C133">
            <v>1.25</v>
          </cell>
          <cell r="D133" t="str">
            <v xml:space="preserve">, </v>
          </cell>
          <cell r="E133" t="str">
            <v xml:space="preserve">Field Cult &amp; Inc </v>
          </cell>
          <cell r="F133" t="str">
            <v>50'</v>
          </cell>
          <cell r="G133" t="str">
            <v>Field Cult &amp; Inc 50'</v>
          </cell>
          <cell r="H133">
            <v>92500</v>
          </cell>
          <cell r="I133">
            <v>50</v>
          </cell>
          <cell r="J133">
            <v>6.5</v>
          </cell>
          <cell r="K133">
            <v>80</v>
          </cell>
          <cell r="L133">
            <v>3.1730769230769229E-2</v>
          </cell>
          <cell r="M133">
            <v>30</v>
          </cell>
          <cell r="N133">
            <v>25</v>
          </cell>
          <cell r="O133">
            <v>10</v>
          </cell>
          <cell r="P133">
            <v>100</v>
          </cell>
          <cell r="Q133">
            <v>0</v>
          </cell>
          <cell r="R133">
            <v>1000</v>
          </cell>
          <cell r="S133">
            <v>1</v>
          </cell>
          <cell r="T133">
            <v>0.27</v>
          </cell>
          <cell r="U133">
            <v>1.4</v>
          </cell>
          <cell r="V133">
            <v>994.27265845735997</v>
          </cell>
          <cell r="W133">
            <v>9.9427265845735988</v>
          </cell>
          <cell r="X133">
            <v>2312.5</v>
          </cell>
          <cell r="Y133">
            <v>23.125</v>
          </cell>
          <cell r="Z133">
            <v>27750</v>
          </cell>
          <cell r="AA133">
            <v>6475</v>
          </cell>
          <cell r="AB133">
            <v>60125</v>
          </cell>
          <cell r="AC133">
            <v>5411.25</v>
          </cell>
          <cell r="AD133">
            <v>1443</v>
          </cell>
          <cell r="AE133">
            <v>13329.25</v>
          </cell>
          <cell r="AF133">
            <v>133.29249999999999</v>
          </cell>
        </row>
        <row r="134">
          <cell r="B134" t="str">
            <v>1.26, Field Cult &amp; Inc Fld 24'</v>
          </cell>
          <cell r="C134">
            <v>1.26</v>
          </cell>
          <cell r="D134" t="str">
            <v xml:space="preserve">, </v>
          </cell>
          <cell r="E134" t="str">
            <v xml:space="preserve">Field Cult &amp; Inc Fld </v>
          </cell>
          <cell r="F134" t="str">
            <v>24'</v>
          </cell>
          <cell r="G134" t="str">
            <v>Field Cult &amp; Inc Fld 24'</v>
          </cell>
          <cell r="H134">
            <v>43700</v>
          </cell>
          <cell r="I134">
            <v>24</v>
          </cell>
          <cell r="J134">
            <v>6.5</v>
          </cell>
          <cell r="K134">
            <v>80</v>
          </cell>
          <cell r="L134">
            <v>6.6105769230769232E-2</v>
          </cell>
          <cell r="M134">
            <v>30</v>
          </cell>
          <cell r="N134">
            <v>25</v>
          </cell>
          <cell r="O134">
            <v>10</v>
          </cell>
          <cell r="P134">
            <v>100</v>
          </cell>
          <cell r="Q134">
            <v>0</v>
          </cell>
          <cell r="R134">
            <v>1000</v>
          </cell>
          <cell r="S134">
            <v>1</v>
          </cell>
          <cell r="T134">
            <v>0.27</v>
          </cell>
          <cell r="U134">
            <v>1.4</v>
          </cell>
          <cell r="V134">
            <v>469.7266505360717</v>
          </cell>
          <cell r="W134">
            <v>4.6972665053607168</v>
          </cell>
          <cell r="X134">
            <v>1092.5</v>
          </cell>
          <cell r="Y134">
            <v>10.925000000000001</v>
          </cell>
          <cell r="Z134">
            <v>13110</v>
          </cell>
          <cell r="AA134">
            <v>3059</v>
          </cell>
          <cell r="AB134">
            <v>28405</v>
          </cell>
          <cell r="AC134">
            <v>2556.4499999999998</v>
          </cell>
          <cell r="AD134">
            <v>681.72</v>
          </cell>
          <cell r="AE134">
            <v>6297.17</v>
          </cell>
          <cell r="AF134">
            <v>62.971699999999998</v>
          </cell>
        </row>
        <row r="135">
          <cell r="B135" t="str">
            <v>1.27, Field Cult &amp; Inc Fld 32'</v>
          </cell>
          <cell r="C135">
            <v>1.27</v>
          </cell>
          <cell r="D135" t="str">
            <v xml:space="preserve">, </v>
          </cell>
          <cell r="E135" t="str">
            <v xml:space="preserve">Field Cult &amp; Inc Fld </v>
          </cell>
          <cell r="F135" t="str">
            <v>32'</v>
          </cell>
          <cell r="G135" t="str">
            <v>Field Cult &amp; Inc Fld 32'</v>
          </cell>
          <cell r="H135">
            <v>64800</v>
          </cell>
          <cell r="I135">
            <v>32</v>
          </cell>
          <cell r="J135">
            <v>6.5</v>
          </cell>
          <cell r="K135">
            <v>80</v>
          </cell>
          <cell r="L135">
            <v>4.9579326923076927E-2</v>
          </cell>
          <cell r="M135">
            <v>30</v>
          </cell>
          <cell r="N135">
            <v>25</v>
          </cell>
          <cell r="O135">
            <v>10</v>
          </cell>
          <cell r="P135">
            <v>100</v>
          </cell>
          <cell r="Q135">
            <v>0</v>
          </cell>
          <cell r="R135">
            <v>1000</v>
          </cell>
          <cell r="S135">
            <v>1</v>
          </cell>
          <cell r="T135">
            <v>0.27</v>
          </cell>
          <cell r="U135">
            <v>1.4</v>
          </cell>
          <cell r="V135">
            <v>696.52830560039922</v>
          </cell>
          <cell r="W135">
            <v>6.965283056003992</v>
          </cell>
          <cell r="X135">
            <v>1620</v>
          </cell>
          <cell r="Y135">
            <v>16.2</v>
          </cell>
          <cell r="Z135">
            <v>19440</v>
          </cell>
          <cell r="AA135">
            <v>4536</v>
          </cell>
          <cell r="AB135">
            <v>42120</v>
          </cell>
          <cell r="AC135">
            <v>3790.7999999999997</v>
          </cell>
          <cell r="AD135">
            <v>1010.88</v>
          </cell>
          <cell r="AE135">
            <v>9337.6799999999985</v>
          </cell>
          <cell r="AF135">
            <v>93.376799999999989</v>
          </cell>
        </row>
        <row r="136">
          <cell r="B136" t="str">
            <v>1.28, Field Cult &amp; Inc Rdg 12'</v>
          </cell>
          <cell r="C136">
            <v>1.28</v>
          </cell>
          <cell r="D136" t="str">
            <v xml:space="preserve">, </v>
          </cell>
          <cell r="E136" t="str">
            <v xml:space="preserve">Field Cult &amp; Inc Rdg </v>
          </cell>
          <cell r="F136" t="str">
            <v>12'</v>
          </cell>
          <cell r="G136" t="str">
            <v>Field Cult &amp; Inc Rdg 12'</v>
          </cell>
          <cell r="H136">
            <v>22800</v>
          </cell>
          <cell r="I136">
            <v>12</v>
          </cell>
          <cell r="J136">
            <v>6.5</v>
          </cell>
          <cell r="K136">
            <v>80</v>
          </cell>
          <cell r="L136">
            <v>0.13221153846153846</v>
          </cell>
          <cell r="M136">
            <v>30</v>
          </cell>
          <cell r="N136">
            <v>25</v>
          </cell>
          <cell r="O136">
            <v>10</v>
          </cell>
          <cell r="P136">
            <v>100</v>
          </cell>
          <cell r="Q136">
            <v>0</v>
          </cell>
          <cell r="R136">
            <v>1000</v>
          </cell>
          <cell r="S136">
            <v>1</v>
          </cell>
          <cell r="T136">
            <v>0.27</v>
          </cell>
          <cell r="U136">
            <v>1.4</v>
          </cell>
          <cell r="V136">
            <v>245.07477419273306</v>
          </cell>
          <cell r="W136">
            <v>2.4507477419273305</v>
          </cell>
          <cell r="X136">
            <v>570</v>
          </cell>
          <cell r="Y136">
            <v>5.7</v>
          </cell>
          <cell r="Z136">
            <v>6840</v>
          </cell>
          <cell r="AA136">
            <v>1596</v>
          </cell>
          <cell r="AB136">
            <v>14820</v>
          </cell>
          <cell r="AC136">
            <v>1333.8</v>
          </cell>
          <cell r="AD136">
            <v>355.68</v>
          </cell>
          <cell r="AE136">
            <v>3285.48</v>
          </cell>
          <cell r="AF136">
            <v>32.854799999999997</v>
          </cell>
        </row>
        <row r="137">
          <cell r="B137" t="str">
            <v>1.29, Field Cultivate Fld 24'</v>
          </cell>
          <cell r="C137">
            <v>1.29</v>
          </cell>
          <cell r="D137" t="str">
            <v xml:space="preserve">, </v>
          </cell>
          <cell r="E137" t="str">
            <v xml:space="preserve">Field Cultivate Fld </v>
          </cell>
          <cell r="F137" t="str">
            <v>24'</v>
          </cell>
          <cell r="G137" t="str">
            <v>Field Cultivate Fld 24'</v>
          </cell>
          <cell r="H137">
            <v>38000</v>
          </cell>
          <cell r="I137">
            <v>24</v>
          </cell>
          <cell r="J137">
            <v>6.5</v>
          </cell>
          <cell r="K137">
            <v>85</v>
          </cell>
          <cell r="L137">
            <v>6.2217194570135741E-2</v>
          </cell>
          <cell r="M137">
            <v>30</v>
          </cell>
          <cell r="N137">
            <v>25</v>
          </cell>
          <cell r="O137">
            <v>10</v>
          </cell>
          <cell r="P137">
            <v>100</v>
          </cell>
          <cell r="Q137">
            <v>0</v>
          </cell>
          <cell r="R137">
            <v>1000</v>
          </cell>
          <cell r="S137">
            <v>1</v>
          </cell>
          <cell r="T137">
            <v>0.27</v>
          </cell>
          <cell r="U137">
            <v>1.4</v>
          </cell>
          <cell r="V137">
            <v>408.45795698788839</v>
          </cell>
          <cell r="W137">
            <v>4.0845795698788843</v>
          </cell>
          <cell r="X137">
            <v>950</v>
          </cell>
          <cell r="Y137">
            <v>9.5</v>
          </cell>
          <cell r="Z137">
            <v>11400</v>
          </cell>
          <cell r="AA137">
            <v>2660</v>
          </cell>
          <cell r="AB137">
            <v>24700</v>
          </cell>
          <cell r="AC137">
            <v>2223</v>
          </cell>
          <cell r="AD137">
            <v>592.80000000000007</v>
          </cell>
          <cell r="AE137">
            <v>5475.8</v>
          </cell>
          <cell r="AF137">
            <v>54.758000000000003</v>
          </cell>
        </row>
        <row r="138">
          <cell r="B138" t="str">
            <v>1.3, Field Cultivate Fld 32'</v>
          </cell>
          <cell r="C138">
            <v>1.3</v>
          </cell>
          <cell r="D138" t="str">
            <v xml:space="preserve">, </v>
          </cell>
          <cell r="E138" t="str">
            <v xml:space="preserve">Field Cultivate Fld </v>
          </cell>
          <cell r="F138" t="str">
            <v>32'</v>
          </cell>
          <cell r="G138" t="str">
            <v>Field Cultivate Fld 32'</v>
          </cell>
          <cell r="H138">
            <v>59100</v>
          </cell>
          <cell r="I138">
            <v>32</v>
          </cell>
          <cell r="J138">
            <v>6.5</v>
          </cell>
          <cell r="K138">
            <v>85</v>
          </cell>
          <cell r="L138">
            <v>4.6662895927601804E-2</v>
          </cell>
          <cell r="M138">
            <v>30</v>
          </cell>
          <cell r="N138">
            <v>25</v>
          </cell>
          <cell r="O138">
            <v>10</v>
          </cell>
          <cell r="P138">
            <v>100</v>
          </cell>
          <cell r="Q138">
            <v>0</v>
          </cell>
          <cell r="R138">
            <v>1000</v>
          </cell>
          <cell r="S138">
            <v>1</v>
          </cell>
          <cell r="T138">
            <v>0.27</v>
          </cell>
          <cell r="U138">
            <v>1.4</v>
          </cell>
          <cell r="V138">
            <v>635.25961205221597</v>
          </cell>
          <cell r="W138">
            <v>6.3525961205221595</v>
          </cell>
          <cell r="X138">
            <v>1477.5</v>
          </cell>
          <cell r="Y138">
            <v>14.775</v>
          </cell>
          <cell r="Z138">
            <v>17730</v>
          </cell>
          <cell r="AA138">
            <v>4137</v>
          </cell>
          <cell r="AB138">
            <v>38415</v>
          </cell>
          <cell r="AC138">
            <v>3457.35</v>
          </cell>
          <cell r="AD138">
            <v>921.96</v>
          </cell>
          <cell r="AE138">
            <v>8516.3100000000013</v>
          </cell>
          <cell r="AF138">
            <v>85.163100000000014</v>
          </cell>
        </row>
        <row r="139">
          <cell r="B139" t="str">
            <v>1.31, Field Cultivate Fld 42'</v>
          </cell>
          <cell r="C139">
            <v>1.31</v>
          </cell>
          <cell r="D139" t="str">
            <v xml:space="preserve">, </v>
          </cell>
          <cell r="E139" t="str">
            <v xml:space="preserve">Field Cultivate Fld </v>
          </cell>
          <cell r="F139" t="str">
            <v>42'</v>
          </cell>
          <cell r="G139" t="str">
            <v>Field Cultivate Fld 42'</v>
          </cell>
          <cell r="H139">
            <v>73200</v>
          </cell>
          <cell r="I139">
            <v>42</v>
          </cell>
          <cell r="J139">
            <v>6.5</v>
          </cell>
          <cell r="K139">
            <v>85</v>
          </cell>
          <cell r="L139">
            <v>3.555268261150614E-2</v>
          </cell>
          <cell r="M139">
            <v>30</v>
          </cell>
          <cell r="N139">
            <v>25</v>
          </cell>
          <cell r="O139">
            <v>10</v>
          </cell>
          <cell r="P139">
            <v>100</v>
          </cell>
          <cell r="Q139">
            <v>0</v>
          </cell>
          <cell r="R139">
            <v>1000</v>
          </cell>
          <cell r="S139">
            <v>1</v>
          </cell>
          <cell r="T139">
            <v>0.27</v>
          </cell>
          <cell r="U139">
            <v>1.4</v>
          </cell>
          <cell r="V139">
            <v>786.8190118819324</v>
          </cell>
          <cell r="W139">
            <v>7.8681901188193244</v>
          </cell>
          <cell r="X139">
            <v>1830</v>
          </cell>
          <cell r="Y139">
            <v>18.3</v>
          </cell>
          <cell r="Z139">
            <v>21960</v>
          </cell>
          <cell r="AA139">
            <v>5124</v>
          </cell>
          <cell r="AB139">
            <v>47580</v>
          </cell>
          <cell r="AC139">
            <v>4282.2</v>
          </cell>
          <cell r="AD139">
            <v>1141.92</v>
          </cell>
          <cell r="AE139">
            <v>10548.12</v>
          </cell>
          <cell r="AF139">
            <v>105.4812</v>
          </cell>
        </row>
        <row r="140">
          <cell r="B140" t="str">
            <v>1.32, Field Cultivate Fld 50'</v>
          </cell>
          <cell r="C140">
            <v>1.32</v>
          </cell>
          <cell r="D140" t="str">
            <v xml:space="preserve">, </v>
          </cell>
          <cell r="E140" t="str">
            <v xml:space="preserve">Field Cultivate Fld </v>
          </cell>
          <cell r="F140" t="str">
            <v>50'</v>
          </cell>
          <cell r="G140" t="str">
            <v>Field Cultivate Fld 50'</v>
          </cell>
          <cell r="H140">
            <v>82900</v>
          </cell>
          <cell r="I140">
            <v>50</v>
          </cell>
          <cell r="J140">
            <v>6.5</v>
          </cell>
          <cell r="K140">
            <v>85</v>
          </cell>
          <cell r="L140">
            <v>2.986425339366516E-2</v>
          </cell>
          <cell r="M140">
            <v>30</v>
          </cell>
          <cell r="N140">
            <v>25</v>
          </cell>
          <cell r="O140">
            <v>10</v>
          </cell>
          <cell r="P140">
            <v>100</v>
          </cell>
          <cell r="Q140">
            <v>0</v>
          </cell>
          <cell r="R140">
            <v>1000</v>
          </cell>
          <cell r="S140">
            <v>1</v>
          </cell>
          <cell r="T140">
            <v>0.27</v>
          </cell>
          <cell r="U140">
            <v>1.4</v>
          </cell>
          <cell r="V140">
            <v>891.08327984989342</v>
          </cell>
          <cell r="W140">
            <v>8.9108327984989337</v>
          </cell>
          <cell r="X140">
            <v>2072.5</v>
          </cell>
          <cell r="Y140">
            <v>20.725000000000001</v>
          </cell>
          <cell r="Z140">
            <v>24870</v>
          </cell>
          <cell r="AA140">
            <v>5803</v>
          </cell>
          <cell r="AB140">
            <v>53885</v>
          </cell>
          <cell r="AC140">
            <v>4849.6499999999996</v>
          </cell>
          <cell r="AD140">
            <v>1293.24</v>
          </cell>
          <cell r="AE140">
            <v>11945.89</v>
          </cell>
          <cell r="AF140">
            <v>119.4589</v>
          </cell>
        </row>
        <row r="141">
          <cell r="B141" t="str">
            <v>1.33, Field Cultivate Rdg 12'</v>
          </cell>
          <cell r="C141">
            <v>1.33</v>
          </cell>
          <cell r="D141" t="str">
            <v xml:space="preserve">, </v>
          </cell>
          <cell r="E141" t="str">
            <v xml:space="preserve">Field Cultivate Rdg </v>
          </cell>
          <cell r="F141" t="str">
            <v>12'</v>
          </cell>
          <cell r="G141" t="str">
            <v>Field Cultivate Rdg 12'</v>
          </cell>
          <cell r="H141">
            <v>17100</v>
          </cell>
          <cell r="I141">
            <v>12</v>
          </cell>
          <cell r="J141">
            <v>6.5</v>
          </cell>
          <cell r="K141">
            <v>85</v>
          </cell>
          <cell r="L141">
            <v>0.12443438914027148</v>
          </cell>
          <cell r="M141">
            <v>30</v>
          </cell>
          <cell r="N141">
            <v>25</v>
          </cell>
          <cell r="O141">
            <v>10</v>
          </cell>
          <cell r="P141">
            <v>100</v>
          </cell>
          <cell r="Q141">
            <v>0</v>
          </cell>
          <cell r="R141">
            <v>1000</v>
          </cell>
          <cell r="S141">
            <v>1</v>
          </cell>
          <cell r="T141">
            <v>0.27</v>
          </cell>
          <cell r="U141">
            <v>1.4</v>
          </cell>
          <cell r="V141">
            <v>183.80608064454978</v>
          </cell>
          <cell r="W141">
            <v>1.8380608064454977</v>
          </cell>
          <cell r="X141">
            <v>427.5</v>
          </cell>
          <cell r="Y141">
            <v>4.2750000000000004</v>
          </cell>
          <cell r="Z141">
            <v>5130</v>
          </cell>
          <cell r="AA141">
            <v>1197</v>
          </cell>
          <cell r="AB141">
            <v>11115</v>
          </cell>
          <cell r="AC141">
            <v>1000.3499999999999</v>
          </cell>
          <cell r="AD141">
            <v>266.76</v>
          </cell>
          <cell r="AE141">
            <v>2464.1099999999997</v>
          </cell>
          <cell r="AF141">
            <v>24.641099999999998</v>
          </cell>
        </row>
        <row r="142">
          <cell r="B142" t="str">
            <v>1.34, Grain Drill  8'</v>
          </cell>
          <cell r="C142">
            <v>1.34</v>
          </cell>
          <cell r="D142" t="str">
            <v xml:space="preserve">, </v>
          </cell>
          <cell r="E142" t="str">
            <v xml:space="preserve">Grain Drill </v>
          </cell>
          <cell r="F142" t="str">
            <v xml:space="preserve"> 8'</v>
          </cell>
          <cell r="G142" t="str">
            <v>Grain Drill  8'</v>
          </cell>
          <cell r="H142">
            <v>26500</v>
          </cell>
          <cell r="I142">
            <v>8</v>
          </cell>
          <cell r="J142">
            <v>6.25</v>
          </cell>
          <cell r="K142">
            <v>70</v>
          </cell>
          <cell r="L142">
            <v>0.23571428571428574</v>
          </cell>
          <cell r="M142">
            <v>45</v>
          </cell>
          <cell r="N142">
            <v>45</v>
          </cell>
          <cell r="O142">
            <v>8</v>
          </cell>
          <cell r="P142">
            <v>150</v>
          </cell>
          <cell r="Q142">
            <v>0</v>
          </cell>
          <cell r="R142">
            <v>1200</v>
          </cell>
          <cell r="S142">
            <v>1</v>
          </cell>
          <cell r="T142">
            <v>0.27</v>
          </cell>
          <cell r="U142">
            <v>1.4</v>
          </cell>
          <cell r="V142">
            <v>502.50154429395917</v>
          </cell>
          <cell r="W142">
            <v>3.3500102952930613</v>
          </cell>
          <cell r="X142">
            <v>1490.625</v>
          </cell>
          <cell r="Y142">
            <v>9.9375</v>
          </cell>
          <cell r="Z142">
            <v>11925</v>
          </cell>
          <cell r="AA142">
            <v>1821.875</v>
          </cell>
          <cell r="AB142">
            <v>19212.5</v>
          </cell>
          <cell r="AC142">
            <v>1729.125</v>
          </cell>
          <cell r="AD142">
            <v>461.1</v>
          </cell>
          <cell r="AE142">
            <v>4012.1</v>
          </cell>
          <cell r="AF142">
            <v>26.747333333333334</v>
          </cell>
        </row>
        <row r="143">
          <cell r="B143" t="str">
            <v>1.35, Grain Drill 10'</v>
          </cell>
          <cell r="C143">
            <v>1.35</v>
          </cell>
          <cell r="D143" t="str">
            <v xml:space="preserve">, </v>
          </cell>
          <cell r="E143" t="str">
            <v xml:space="preserve">Grain Drill </v>
          </cell>
          <cell r="F143" t="str">
            <v>10'</v>
          </cell>
          <cell r="G143" t="str">
            <v>Grain Drill 10'</v>
          </cell>
          <cell r="H143">
            <v>33800</v>
          </cell>
          <cell r="I143">
            <v>10</v>
          </cell>
          <cell r="J143">
            <v>6.25</v>
          </cell>
          <cell r="K143">
            <v>70</v>
          </cell>
          <cell r="L143">
            <v>0.18857142857142858</v>
          </cell>
          <cell r="M143">
            <v>45</v>
          </cell>
          <cell r="N143">
            <v>45</v>
          </cell>
          <cell r="O143">
            <v>8</v>
          </cell>
          <cell r="P143">
            <v>150</v>
          </cell>
          <cell r="Q143">
            <v>0</v>
          </cell>
          <cell r="R143">
            <v>1200</v>
          </cell>
          <cell r="S143">
            <v>1</v>
          </cell>
          <cell r="T143">
            <v>0.27</v>
          </cell>
          <cell r="U143">
            <v>1.4</v>
          </cell>
          <cell r="V143">
            <v>640.92649800512515</v>
          </cell>
          <cell r="W143">
            <v>4.272843320034168</v>
          </cell>
          <cell r="X143">
            <v>1901.25</v>
          </cell>
          <cell r="Y143">
            <v>12.675000000000001</v>
          </cell>
          <cell r="Z143">
            <v>15210</v>
          </cell>
          <cell r="AA143">
            <v>2323.75</v>
          </cell>
          <cell r="AB143">
            <v>24505</v>
          </cell>
          <cell r="AC143">
            <v>2205.4499999999998</v>
          </cell>
          <cell r="AD143">
            <v>588.12</v>
          </cell>
          <cell r="AE143">
            <v>5117.32</v>
          </cell>
          <cell r="AF143">
            <v>34.115466666666663</v>
          </cell>
        </row>
        <row r="144">
          <cell r="B144" t="str">
            <v>1.36, Grain Drill 12'</v>
          </cell>
          <cell r="C144">
            <v>1.36</v>
          </cell>
          <cell r="D144" t="str">
            <v xml:space="preserve">, </v>
          </cell>
          <cell r="E144" t="str">
            <v xml:space="preserve">Grain Drill </v>
          </cell>
          <cell r="F144" t="str">
            <v>12'</v>
          </cell>
          <cell r="G144" t="str">
            <v>Grain Drill 12'</v>
          </cell>
          <cell r="H144">
            <v>40700</v>
          </cell>
          <cell r="I144">
            <v>12</v>
          </cell>
          <cell r="J144">
            <v>6.25</v>
          </cell>
          <cell r="K144">
            <v>70</v>
          </cell>
          <cell r="L144">
            <v>0.15714285714285714</v>
          </cell>
          <cell r="M144">
            <v>45</v>
          </cell>
          <cell r="N144">
            <v>45</v>
          </cell>
          <cell r="O144">
            <v>8</v>
          </cell>
          <cell r="P144">
            <v>150</v>
          </cell>
          <cell r="Q144">
            <v>0</v>
          </cell>
          <cell r="R144">
            <v>1200</v>
          </cell>
          <cell r="S144">
            <v>1</v>
          </cell>
          <cell r="T144">
            <v>0.27</v>
          </cell>
          <cell r="U144">
            <v>1.4</v>
          </cell>
          <cell r="V144">
            <v>771.76652274581636</v>
          </cell>
          <cell r="W144">
            <v>5.1451101516387761</v>
          </cell>
          <cell r="X144">
            <v>2289.375</v>
          </cell>
          <cell r="Y144">
            <v>15.262499999999999</v>
          </cell>
          <cell r="Z144">
            <v>18315</v>
          </cell>
          <cell r="AA144">
            <v>2798.125</v>
          </cell>
          <cell r="AB144">
            <v>29507.5</v>
          </cell>
          <cell r="AC144">
            <v>2655.6749999999997</v>
          </cell>
          <cell r="AD144">
            <v>708.18000000000006</v>
          </cell>
          <cell r="AE144">
            <v>6161.98</v>
          </cell>
          <cell r="AF144">
            <v>41.079866666666661</v>
          </cell>
        </row>
        <row r="145">
          <cell r="B145" t="str">
            <v>1.37, Grain Drill 15'</v>
          </cell>
          <cell r="C145">
            <v>1.37</v>
          </cell>
          <cell r="D145" t="str">
            <v xml:space="preserve">, </v>
          </cell>
          <cell r="E145" t="str">
            <v xml:space="preserve">Grain Drill </v>
          </cell>
          <cell r="F145" t="str">
            <v>15'</v>
          </cell>
          <cell r="G145" t="str">
            <v>Grain Drill 15'</v>
          </cell>
          <cell r="H145">
            <v>38900</v>
          </cell>
          <cell r="I145">
            <v>15</v>
          </cell>
          <cell r="J145">
            <v>6.25</v>
          </cell>
          <cell r="K145">
            <v>70</v>
          </cell>
          <cell r="L145">
            <v>0.12571428571428572</v>
          </cell>
          <cell r="M145">
            <v>45</v>
          </cell>
          <cell r="N145">
            <v>45</v>
          </cell>
          <cell r="O145">
            <v>8</v>
          </cell>
          <cell r="P145">
            <v>150</v>
          </cell>
          <cell r="Q145">
            <v>0</v>
          </cell>
          <cell r="R145">
            <v>1200</v>
          </cell>
          <cell r="S145">
            <v>1</v>
          </cell>
          <cell r="T145">
            <v>0.27</v>
          </cell>
          <cell r="U145">
            <v>1.4</v>
          </cell>
          <cell r="V145">
            <v>737.63434237867955</v>
          </cell>
          <cell r="W145">
            <v>4.9175622825245302</v>
          </cell>
          <cell r="X145">
            <v>2188.125</v>
          </cell>
          <cell r="Y145">
            <v>14.5875</v>
          </cell>
          <cell r="Z145">
            <v>17505</v>
          </cell>
          <cell r="AA145">
            <v>2674.375</v>
          </cell>
          <cell r="AB145">
            <v>28202.5</v>
          </cell>
          <cell r="AC145">
            <v>2538.2249999999999</v>
          </cell>
          <cell r="AD145">
            <v>676.86</v>
          </cell>
          <cell r="AE145">
            <v>5889.46</v>
          </cell>
          <cell r="AF145">
            <v>39.263066666666667</v>
          </cell>
        </row>
        <row r="146">
          <cell r="B146" t="str">
            <v>1.38, Grain Drill 20'</v>
          </cell>
          <cell r="C146">
            <v>1.38</v>
          </cell>
          <cell r="D146" t="str">
            <v xml:space="preserve">, </v>
          </cell>
          <cell r="E146" t="str">
            <v xml:space="preserve">Grain Drill </v>
          </cell>
          <cell r="F146" t="str">
            <v>20'</v>
          </cell>
          <cell r="G146" t="str">
            <v>Grain Drill 20'</v>
          </cell>
          <cell r="H146">
            <v>45400</v>
          </cell>
          <cell r="I146">
            <v>20</v>
          </cell>
          <cell r="J146">
            <v>6.25</v>
          </cell>
          <cell r="K146">
            <v>70</v>
          </cell>
          <cell r="L146">
            <v>9.4285714285714292E-2</v>
          </cell>
          <cell r="M146">
            <v>45</v>
          </cell>
          <cell r="N146">
            <v>45</v>
          </cell>
          <cell r="O146">
            <v>8</v>
          </cell>
          <cell r="P146">
            <v>150</v>
          </cell>
          <cell r="Q146">
            <v>0</v>
          </cell>
          <cell r="R146">
            <v>1200</v>
          </cell>
          <cell r="S146">
            <v>1</v>
          </cell>
          <cell r="T146">
            <v>0.27</v>
          </cell>
          <cell r="U146">
            <v>1.4</v>
          </cell>
          <cell r="V146">
            <v>860.88943814889592</v>
          </cell>
          <cell r="W146">
            <v>5.7392629209926396</v>
          </cell>
          <cell r="X146">
            <v>2553.75</v>
          </cell>
          <cell r="Y146">
            <v>17.024999999999999</v>
          </cell>
          <cell r="Z146">
            <v>20430</v>
          </cell>
          <cell r="AA146">
            <v>3121.25</v>
          </cell>
          <cell r="AB146">
            <v>32915</v>
          </cell>
          <cell r="AC146">
            <v>2962.35</v>
          </cell>
          <cell r="AD146">
            <v>789.96</v>
          </cell>
          <cell r="AE146">
            <v>6873.56</v>
          </cell>
          <cell r="AF146">
            <v>45.823733333333337</v>
          </cell>
        </row>
        <row r="147">
          <cell r="B147" t="str">
            <v>1.39, Grain Drill 24'</v>
          </cell>
          <cell r="C147">
            <v>1.39</v>
          </cell>
          <cell r="D147" t="str">
            <v xml:space="preserve">, </v>
          </cell>
          <cell r="E147" t="str">
            <v xml:space="preserve">Grain Drill </v>
          </cell>
          <cell r="F147" t="str">
            <v>24'</v>
          </cell>
          <cell r="G147" t="str">
            <v>Grain Drill 24'</v>
          </cell>
          <cell r="H147">
            <v>68900</v>
          </cell>
          <cell r="I147">
            <v>24</v>
          </cell>
          <cell r="J147">
            <v>6.25</v>
          </cell>
          <cell r="K147">
            <v>70</v>
          </cell>
          <cell r="L147">
            <v>7.857142857142857E-2</v>
          </cell>
          <cell r="M147">
            <v>45</v>
          </cell>
          <cell r="N147">
            <v>45</v>
          </cell>
          <cell r="O147">
            <v>8</v>
          </cell>
          <cell r="P147">
            <v>150</v>
          </cell>
          <cell r="Q147">
            <v>0</v>
          </cell>
          <cell r="R147">
            <v>1200</v>
          </cell>
          <cell r="S147">
            <v>1</v>
          </cell>
          <cell r="T147">
            <v>0.27</v>
          </cell>
          <cell r="U147">
            <v>1.4</v>
          </cell>
          <cell r="V147">
            <v>1306.5040151642936</v>
          </cell>
          <cell r="W147">
            <v>8.7100267677619581</v>
          </cell>
          <cell r="X147">
            <v>3875.625</v>
          </cell>
          <cell r="Y147">
            <v>25.837499999999999</v>
          </cell>
          <cell r="Z147">
            <v>31005</v>
          </cell>
          <cell r="AA147">
            <v>4736.875</v>
          </cell>
          <cell r="AB147">
            <v>49952.5</v>
          </cell>
          <cell r="AC147">
            <v>4495.7249999999995</v>
          </cell>
          <cell r="AD147">
            <v>1198.8600000000001</v>
          </cell>
          <cell r="AE147">
            <v>10431.459999999999</v>
          </cell>
          <cell r="AF147">
            <v>69.543066666666661</v>
          </cell>
        </row>
        <row r="148">
          <cell r="B148" t="str">
            <v>1.4, Grain Drill 30'</v>
          </cell>
          <cell r="C148">
            <v>1.4</v>
          </cell>
          <cell r="D148" t="str">
            <v xml:space="preserve">, </v>
          </cell>
          <cell r="E148" t="str">
            <v xml:space="preserve">Grain Drill </v>
          </cell>
          <cell r="F148" t="str">
            <v>30'</v>
          </cell>
          <cell r="G148" t="str">
            <v>Grain Drill 30'</v>
          </cell>
          <cell r="H148">
            <v>82500</v>
          </cell>
          <cell r="I148">
            <v>30</v>
          </cell>
          <cell r="J148">
            <v>6.25</v>
          </cell>
          <cell r="K148">
            <v>70</v>
          </cell>
          <cell r="L148">
            <v>6.2857142857142861E-2</v>
          </cell>
          <cell r="M148">
            <v>45</v>
          </cell>
          <cell r="N148">
            <v>45</v>
          </cell>
          <cell r="O148">
            <v>8</v>
          </cell>
          <cell r="P148">
            <v>150</v>
          </cell>
          <cell r="Q148">
            <v>0</v>
          </cell>
          <cell r="R148">
            <v>1200</v>
          </cell>
          <cell r="S148">
            <v>1</v>
          </cell>
          <cell r="T148">
            <v>0.27</v>
          </cell>
          <cell r="U148">
            <v>1.4</v>
          </cell>
          <cell r="V148">
            <v>1564.3916001604387</v>
          </cell>
          <cell r="W148">
            <v>10.429277334402924</v>
          </cell>
          <cell r="X148">
            <v>4640.625</v>
          </cell>
          <cell r="Y148">
            <v>30.9375</v>
          </cell>
          <cell r="Z148">
            <v>37125</v>
          </cell>
          <cell r="AA148">
            <v>5671.875</v>
          </cell>
          <cell r="AB148">
            <v>59812.5</v>
          </cell>
          <cell r="AC148">
            <v>5383.125</v>
          </cell>
          <cell r="AD148">
            <v>1435.5</v>
          </cell>
          <cell r="AE148">
            <v>12490.5</v>
          </cell>
          <cell r="AF148">
            <v>83.27</v>
          </cell>
        </row>
        <row r="149">
          <cell r="B149" t="str">
            <v>1.41, Grain Drill 35'</v>
          </cell>
          <cell r="C149">
            <v>1.41</v>
          </cell>
          <cell r="D149" t="str">
            <v xml:space="preserve">, </v>
          </cell>
          <cell r="E149" t="str">
            <v xml:space="preserve">Grain Drill </v>
          </cell>
          <cell r="F149" t="str">
            <v>35'</v>
          </cell>
          <cell r="G149" t="str">
            <v>Grain Drill 35'</v>
          </cell>
          <cell r="H149">
            <v>100200</v>
          </cell>
          <cell r="I149">
            <v>35</v>
          </cell>
          <cell r="J149">
            <v>6.25</v>
          </cell>
          <cell r="K149">
            <v>70</v>
          </cell>
          <cell r="L149">
            <v>5.3877551020408157E-2</v>
          </cell>
          <cell r="M149">
            <v>45</v>
          </cell>
          <cell r="N149">
            <v>45</v>
          </cell>
          <cell r="O149">
            <v>8</v>
          </cell>
          <cell r="P149">
            <v>150</v>
          </cell>
          <cell r="Q149">
            <v>0</v>
          </cell>
          <cell r="R149">
            <v>1200</v>
          </cell>
          <cell r="S149">
            <v>1</v>
          </cell>
          <cell r="T149">
            <v>0.27</v>
          </cell>
          <cell r="U149">
            <v>1.4</v>
          </cell>
          <cell r="V149">
            <v>1900.024707103951</v>
          </cell>
          <cell r="W149">
            <v>12.666831380693006</v>
          </cell>
          <cell r="X149">
            <v>5636.25</v>
          </cell>
          <cell r="Y149">
            <v>37.575000000000003</v>
          </cell>
          <cell r="Z149">
            <v>45090</v>
          </cell>
          <cell r="AA149">
            <v>6888.75</v>
          </cell>
          <cell r="AB149">
            <v>72645</v>
          </cell>
          <cell r="AC149">
            <v>6538.05</v>
          </cell>
          <cell r="AD149">
            <v>1743.48</v>
          </cell>
          <cell r="AE149">
            <v>15170.279999999999</v>
          </cell>
          <cell r="AF149">
            <v>101.1352</v>
          </cell>
        </row>
        <row r="150">
          <cell r="B150" t="str">
            <v>1.42, Grain Drill &amp; Pre  8'</v>
          </cell>
          <cell r="C150">
            <v>1.42</v>
          </cell>
          <cell r="D150" t="str">
            <v xml:space="preserve">, </v>
          </cell>
          <cell r="E150" t="str">
            <v xml:space="preserve">Grain Drill &amp; Pre </v>
          </cell>
          <cell r="F150" t="str">
            <v xml:space="preserve"> 8'</v>
          </cell>
          <cell r="G150" t="str">
            <v>Grain Drill &amp; Pre  8'</v>
          </cell>
          <cell r="H150">
            <v>30000</v>
          </cell>
          <cell r="I150">
            <v>8</v>
          </cell>
          <cell r="J150">
            <v>6.25</v>
          </cell>
          <cell r="K150">
            <v>65</v>
          </cell>
          <cell r="L150">
            <v>0.25384615384615383</v>
          </cell>
          <cell r="M150">
            <v>45</v>
          </cell>
          <cell r="N150">
            <v>45</v>
          </cell>
          <cell r="O150">
            <v>8</v>
          </cell>
          <cell r="P150">
            <v>150</v>
          </cell>
          <cell r="Q150">
            <v>0</v>
          </cell>
          <cell r="R150">
            <v>1200</v>
          </cell>
          <cell r="S150">
            <v>1</v>
          </cell>
          <cell r="T150">
            <v>0.27</v>
          </cell>
          <cell r="U150">
            <v>1.4</v>
          </cell>
          <cell r="V150">
            <v>568.86967278561417</v>
          </cell>
          <cell r="W150">
            <v>3.7924644852374279</v>
          </cell>
          <cell r="X150">
            <v>1687.5</v>
          </cell>
          <cell r="Y150">
            <v>11.25</v>
          </cell>
          <cell r="Z150">
            <v>13500</v>
          </cell>
          <cell r="AA150">
            <v>2062.5</v>
          </cell>
          <cell r="AB150">
            <v>21750</v>
          </cell>
          <cell r="AC150">
            <v>1957.5</v>
          </cell>
          <cell r="AD150">
            <v>522</v>
          </cell>
          <cell r="AE150">
            <v>4542</v>
          </cell>
          <cell r="AF150">
            <v>30.28</v>
          </cell>
        </row>
        <row r="151">
          <cell r="B151" t="str">
            <v>1.43, Grain Drill &amp; Pre 10'</v>
          </cell>
          <cell r="C151">
            <v>1.43</v>
          </cell>
          <cell r="D151" t="str">
            <v xml:space="preserve">, </v>
          </cell>
          <cell r="E151" t="str">
            <v xml:space="preserve">Grain Drill &amp; Pre </v>
          </cell>
          <cell r="F151" t="str">
            <v>10'</v>
          </cell>
          <cell r="G151" t="str">
            <v>Grain Drill &amp; Pre 10'</v>
          </cell>
          <cell r="H151">
            <v>39100</v>
          </cell>
          <cell r="I151">
            <v>10</v>
          </cell>
          <cell r="J151">
            <v>6.25</v>
          </cell>
          <cell r="K151">
            <v>65</v>
          </cell>
          <cell r="L151">
            <v>0.2030769230769231</v>
          </cell>
          <cell r="M151">
            <v>45</v>
          </cell>
          <cell r="N151">
            <v>45</v>
          </cell>
          <cell r="O151">
            <v>8</v>
          </cell>
          <cell r="P151">
            <v>150</v>
          </cell>
          <cell r="Q151">
            <v>0</v>
          </cell>
          <cell r="R151">
            <v>1200</v>
          </cell>
          <cell r="S151">
            <v>1</v>
          </cell>
          <cell r="T151">
            <v>0.27</v>
          </cell>
          <cell r="U151">
            <v>1.4</v>
          </cell>
          <cell r="V151">
            <v>741.42680686391702</v>
          </cell>
          <cell r="W151">
            <v>4.9428453790927804</v>
          </cell>
          <cell r="X151">
            <v>2199.375</v>
          </cell>
          <cell r="Y151">
            <v>14.6625</v>
          </cell>
          <cell r="Z151">
            <v>17595</v>
          </cell>
          <cell r="AA151">
            <v>2688.125</v>
          </cell>
          <cell r="AB151">
            <v>28347.5</v>
          </cell>
          <cell r="AC151">
            <v>2551.2750000000001</v>
          </cell>
          <cell r="AD151">
            <v>680.34</v>
          </cell>
          <cell r="AE151">
            <v>5919.74</v>
          </cell>
          <cell r="AF151">
            <v>39.464933333333335</v>
          </cell>
        </row>
        <row r="152">
          <cell r="B152" t="str">
            <v>1.44, Grain Drill &amp; Pre 12'</v>
          </cell>
          <cell r="C152">
            <v>1.44</v>
          </cell>
          <cell r="D152" t="str">
            <v xml:space="preserve">, </v>
          </cell>
          <cell r="E152" t="str">
            <v xml:space="preserve">Grain Drill &amp; Pre </v>
          </cell>
          <cell r="F152" t="str">
            <v>12'</v>
          </cell>
          <cell r="G152" t="str">
            <v>Grain Drill &amp; Pre 12'</v>
          </cell>
          <cell r="H152">
            <v>46100</v>
          </cell>
          <cell r="I152">
            <v>12</v>
          </cell>
          <cell r="J152">
            <v>6.25</v>
          </cell>
          <cell r="K152">
            <v>65</v>
          </cell>
          <cell r="L152">
            <v>0.16923076923076924</v>
          </cell>
          <cell r="M152">
            <v>45</v>
          </cell>
          <cell r="N152">
            <v>45</v>
          </cell>
          <cell r="O152">
            <v>8</v>
          </cell>
          <cell r="P152">
            <v>150</v>
          </cell>
          <cell r="Q152">
            <v>0</v>
          </cell>
          <cell r="R152">
            <v>1200</v>
          </cell>
          <cell r="S152">
            <v>1</v>
          </cell>
          <cell r="T152">
            <v>0.27</v>
          </cell>
          <cell r="U152">
            <v>1.4</v>
          </cell>
          <cell r="V152">
            <v>874.16306384722691</v>
          </cell>
          <cell r="W152">
            <v>5.8277537589815127</v>
          </cell>
          <cell r="X152">
            <v>2593.125</v>
          </cell>
          <cell r="Y152">
            <v>17.287500000000001</v>
          </cell>
          <cell r="Z152">
            <v>20745</v>
          </cell>
          <cell r="AA152">
            <v>3169.375</v>
          </cell>
          <cell r="AB152">
            <v>33422.5</v>
          </cell>
          <cell r="AC152">
            <v>3008.0250000000001</v>
          </cell>
          <cell r="AD152">
            <v>802.14</v>
          </cell>
          <cell r="AE152">
            <v>6979.54</v>
          </cell>
          <cell r="AF152">
            <v>46.53026666666667</v>
          </cell>
        </row>
        <row r="153">
          <cell r="B153" t="str">
            <v>1.45, Grain Drill &amp; Pre 15'</v>
          </cell>
          <cell r="C153">
            <v>1.45</v>
          </cell>
          <cell r="D153" t="str">
            <v xml:space="preserve">, </v>
          </cell>
          <cell r="E153" t="str">
            <v xml:space="preserve">Grain Drill &amp; Pre </v>
          </cell>
          <cell r="F153" t="str">
            <v>15'</v>
          </cell>
          <cell r="G153" t="str">
            <v>Grain Drill &amp; Pre 15'</v>
          </cell>
          <cell r="H153">
            <v>44200</v>
          </cell>
          <cell r="I153">
            <v>15</v>
          </cell>
          <cell r="J153">
            <v>6.25</v>
          </cell>
          <cell r="K153">
            <v>65</v>
          </cell>
          <cell r="L153">
            <v>0.13538461538461538</v>
          </cell>
          <cell r="M153">
            <v>45</v>
          </cell>
          <cell r="N153">
            <v>45</v>
          </cell>
          <cell r="O153">
            <v>8</v>
          </cell>
          <cell r="P153">
            <v>150</v>
          </cell>
          <cell r="Q153">
            <v>0</v>
          </cell>
          <cell r="R153">
            <v>1200</v>
          </cell>
          <cell r="S153">
            <v>1</v>
          </cell>
          <cell r="T153">
            <v>0.27</v>
          </cell>
          <cell r="U153">
            <v>1.4</v>
          </cell>
          <cell r="V153">
            <v>838.13465123747142</v>
          </cell>
          <cell r="W153">
            <v>5.5875643415831426</v>
          </cell>
          <cell r="X153">
            <v>2486.25</v>
          </cell>
          <cell r="Y153">
            <v>16.574999999999999</v>
          </cell>
          <cell r="Z153">
            <v>19890</v>
          </cell>
          <cell r="AA153">
            <v>3038.75</v>
          </cell>
          <cell r="AB153">
            <v>32045</v>
          </cell>
          <cell r="AC153">
            <v>2884.0499999999997</v>
          </cell>
          <cell r="AD153">
            <v>769.08</v>
          </cell>
          <cell r="AE153">
            <v>6691.8799999999992</v>
          </cell>
          <cell r="AF153">
            <v>44.612533333333324</v>
          </cell>
        </row>
        <row r="154">
          <cell r="B154" t="str">
            <v>1.46, Grain Drill &amp; Pre 20'</v>
          </cell>
          <cell r="C154">
            <v>1.46</v>
          </cell>
          <cell r="D154" t="str">
            <v xml:space="preserve">, </v>
          </cell>
          <cell r="E154" t="str">
            <v xml:space="preserve">Grain Drill &amp; Pre </v>
          </cell>
          <cell r="F154" t="str">
            <v>20'</v>
          </cell>
          <cell r="G154" t="str">
            <v>Grain Drill &amp; Pre 20'</v>
          </cell>
          <cell r="H154">
            <v>50800</v>
          </cell>
          <cell r="I154">
            <v>20</v>
          </cell>
          <cell r="J154">
            <v>6.25</v>
          </cell>
          <cell r="K154">
            <v>65</v>
          </cell>
          <cell r="L154">
            <v>0.10153846153846155</v>
          </cell>
          <cell r="M154">
            <v>45</v>
          </cell>
          <cell r="N154">
            <v>45</v>
          </cell>
          <cell r="O154">
            <v>8</v>
          </cell>
          <cell r="P154">
            <v>150</v>
          </cell>
          <cell r="Q154">
            <v>0</v>
          </cell>
          <cell r="R154">
            <v>1200</v>
          </cell>
          <cell r="S154">
            <v>1</v>
          </cell>
          <cell r="T154">
            <v>0.27</v>
          </cell>
          <cell r="U154">
            <v>1.4</v>
          </cell>
          <cell r="V154">
            <v>963.28597925030647</v>
          </cell>
          <cell r="W154">
            <v>6.4219065283353762</v>
          </cell>
          <cell r="X154">
            <v>2857.5</v>
          </cell>
          <cell r="Y154">
            <v>19.05</v>
          </cell>
          <cell r="Z154">
            <v>22860</v>
          </cell>
          <cell r="AA154">
            <v>3492.5</v>
          </cell>
          <cell r="AB154">
            <v>36830</v>
          </cell>
          <cell r="AC154">
            <v>3314.7</v>
          </cell>
          <cell r="AD154">
            <v>883.92000000000007</v>
          </cell>
          <cell r="AE154">
            <v>7691.12</v>
          </cell>
          <cell r="AF154">
            <v>51.274133333333332</v>
          </cell>
        </row>
        <row r="155">
          <cell r="B155" t="str">
            <v>1.47, Grain Drill &amp; Pre 24'</v>
          </cell>
          <cell r="C155">
            <v>1.47</v>
          </cell>
          <cell r="D155" t="str">
            <v xml:space="preserve">, </v>
          </cell>
          <cell r="E155" t="str">
            <v xml:space="preserve">Grain Drill &amp; Pre </v>
          </cell>
          <cell r="F155" t="str">
            <v>24'</v>
          </cell>
          <cell r="G155" t="str">
            <v>Grain Drill &amp; Pre 24'</v>
          </cell>
          <cell r="H155">
            <v>74200</v>
          </cell>
          <cell r="I155">
            <v>24</v>
          </cell>
          <cell r="J155">
            <v>6.25</v>
          </cell>
          <cell r="K155">
            <v>65</v>
          </cell>
          <cell r="L155">
            <v>8.461538461538462E-2</v>
          </cell>
          <cell r="M155">
            <v>45</v>
          </cell>
          <cell r="N155">
            <v>45</v>
          </cell>
          <cell r="O155">
            <v>8</v>
          </cell>
          <cell r="P155">
            <v>150</v>
          </cell>
          <cell r="Q155">
            <v>0</v>
          </cell>
          <cell r="R155">
            <v>1200</v>
          </cell>
          <cell r="S155">
            <v>1</v>
          </cell>
          <cell r="T155">
            <v>0.27</v>
          </cell>
          <cell r="U155">
            <v>1.4</v>
          </cell>
          <cell r="V155">
            <v>1407.0043240230855</v>
          </cell>
          <cell r="W155">
            <v>9.3800288268205705</v>
          </cell>
          <cell r="X155">
            <v>4173.75</v>
          </cell>
          <cell r="Y155">
            <v>27.824999999999999</v>
          </cell>
          <cell r="Z155">
            <v>33390</v>
          </cell>
          <cell r="AA155">
            <v>5101.25</v>
          </cell>
          <cell r="AB155">
            <v>53795</v>
          </cell>
          <cell r="AC155">
            <v>4841.55</v>
          </cell>
          <cell r="AD155">
            <v>1291.08</v>
          </cell>
          <cell r="AE155">
            <v>11233.88</v>
          </cell>
          <cell r="AF155">
            <v>74.892533333333333</v>
          </cell>
        </row>
        <row r="156">
          <cell r="B156" t="str">
            <v>1.48, Grain Drill &amp; Pre 30'</v>
          </cell>
          <cell r="C156">
            <v>1.48</v>
          </cell>
          <cell r="D156" t="str">
            <v xml:space="preserve">, </v>
          </cell>
          <cell r="E156" t="str">
            <v xml:space="preserve">Grain Drill &amp; Pre </v>
          </cell>
          <cell r="F156" t="str">
            <v>30'</v>
          </cell>
          <cell r="G156" t="str">
            <v>Grain Drill &amp; Pre 30'</v>
          </cell>
          <cell r="H156">
            <v>87800</v>
          </cell>
          <cell r="I156">
            <v>30</v>
          </cell>
          <cell r="J156">
            <v>6.25</v>
          </cell>
          <cell r="K156">
            <v>65</v>
          </cell>
          <cell r="L156">
            <v>6.7692307692307691E-2</v>
          </cell>
          <cell r="M156">
            <v>45</v>
          </cell>
          <cell r="N156">
            <v>45</v>
          </cell>
          <cell r="O156">
            <v>8</v>
          </cell>
          <cell r="P156">
            <v>150</v>
          </cell>
          <cell r="Q156">
            <v>0</v>
          </cell>
          <cell r="R156">
            <v>1200</v>
          </cell>
          <cell r="S156">
            <v>1</v>
          </cell>
          <cell r="T156">
            <v>0.27</v>
          </cell>
          <cell r="U156">
            <v>1.4</v>
          </cell>
          <cell r="V156">
            <v>1664.8919090192305</v>
          </cell>
          <cell r="W156">
            <v>11.099279393461536</v>
          </cell>
          <cell r="X156">
            <v>4938.75</v>
          </cell>
          <cell r="Y156">
            <v>32.924999999999997</v>
          </cell>
          <cell r="Z156">
            <v>39510</v>
          </cell>
          <cell r="AA156">
            <v>6036.25</v>
          </cell>
          <cell r="AB156">
            <v>63655</v>
          </cell>
          <cell r="AC156">
            <v>5728.95</v>
          </cell>
          <cell r="AD156">
            <v>1527.72</v>
          </cell>
          <cell r="AE156">
            <v>13292.92</v>
          </cell>
          <cell r="AF156">
            <v>88.619466666666668</v>
          </cell>
        </row>
        <row r="157">
          <cell r="B157" t="str">
            <v>1.49, Grain Drill &amp; Pre 35'</v>
          </cell>
          <cell r="C157">
            <v>1.49</v>
          </cell>
          <cell r="D157" t="str">
            <v xml:space="preserve">, </v>
          </cell>
          <cell r="E157" t="str">
            <v xml:space="preserve">Grain Drill &amp; Pre </v>
          </cell>
          <cell r="F157" t="str">
            <v>35'</v>
          </cell>
          <cell r="G157" t="str">
            <v>Grain Drill &amp; Pre 35'</v>
          </cell>
          <cell r="H157">
            <v>110400</v>
          </cell>
          <cell r="I157">
            <v>35</v>
          </cell>
          <cell r="J157">
            <v>6.25</v>
          </cell>
          <cell r="K157">
            <v>65</v>
          </cell>
          <cell r="L157">
            <v>5.8021978021978025E-2</v>
          </cell>
          <cell r="M157">
            <v>45</v>
          </cell>
          <cell r="N157">
            <v>45</v>
          </cell>
          <cell r="O157">
            <v>8</v>
          </cell>
          <cell r="P157">
            <v>150</v>
          </cell>
          <cell r="Q157">
            <v>0</v>
          </cell>
          <cell r="R157">
            <v>1200</v>
          </cell>
          <cell r="S157">
            <v>1</v>
          </cell>
          <cell r="T157">
            <v>0.27</v>
          </cell>
          <cell r="U157">
            <v>1.4</v>
          </cell>
          <cell r="V157">
            <v>2093.4403958510597</v>
          </cell>
          <cell r="W157">
            <v>13.956269305673732</v>
          </cell>
          <cell r="X157">
            <v>6210</v>
          </cell>
          <cell r="Y157">
            <v>41.4</v>
          </cell>
          <cell r="Z157">
            <v>49680</v>
          </cell>
          <cell r="AA157">
            <v>7590</v>
          </cell>
          <cell r="AB157">
            <v>80040</v>
          </cell>
          <cell r="AC157">
            <v>7203.5999999999995</v>
          </cell>
          <cell r="AD157">
            <v>1920.96</v>
          </cell>
          <cell r="AE157">
            <v>16714.559999999998</v>
          </cell>
          <cell r="AF157">
            <v>111.43039999999998</v>
          </cell>
        </row>
        <row r="158">
          <cell r="B158" t="str">
            <v>1.5, Grain Drill &amp; Pre T 8R-36</v>
          </cell>
          <cell r="C158">
            <v>1.5</v>
          </cell>
          <cell r="D158" t="str">
            <v xml:space="preserve">, </v>
          </cell>
          <cell r="E158" t="str">
            <v xml:space="preserve">Grain Drill &amp; Pre T </v>
          </cell>
          <cell r="F158" t="str">
            <v>8R-36</v>
          </cell>
          <cell r="G158" t="str">
            <v>Grain Drill &amp; Pre T 8R-36</v>
          </cell>
          <cell r="H158">
            <v>57000</v>
          </cell>
          <cell r="I158">
            <v>25</v>
          </cell>
          <cell r="J158">
            <v>6.25</v>
          </cell>
          <cell r="K158">
            <v>65</v>
          </cell>
          <cell r="L158">
            <v>8.1230769230769231E-2</v>
          </cell>
          <cell r="M158">
            <v>45</v>
          </cell>
          <cell r="N158">
            <v>45</v>
          </cell>
          <cell r="O158">
            <v>8</v>
          </cell>
          <cell r="P158">
            <v>150</v>
          </cell>
          <cell r="Q158">
            <v>0</v>
          </cell>
          <cell r="R158">
            <v>1200</v>
          </cell>
          <cell r="S158">
            <v>1</v>
          </cell>
          <cell r="T158">
            <v>0.27</v>
          </cell>
          <cell r="U158">
            <v>1.4</v>
          </cell>
          <cell r="V158">
            <v>1080.8523782926668</v>
          </cell>
          <cell r="W158">
            <v>7.205682521951112</v>
          </cell>
          <cell r="X158">
            <v>3206.25</v>
          </cell>
          <cell r="Y158">
            <v>21.375</v>
          </cell>
          <cell r="Z158">
            <v>25650</v>
          </cell>
          <cell r="AA158">
            <v>3918.75</v>
          </cell>
          <cell r="AB158">
            <v>41325</v>
          </cell>
          <cell r="AC158">
            <v>3719.25</v>
          </cell>
          <cell r="AD158">
            <v>991.80000000000007</v>
          </cell>
          <cell r="AE158">
            <v>8629.7999999999993</v>
          </cell>
          <cell r="AF158">
            <v>57.531999999999996</v>
          </cell>
        </row>
        <row r="159">
          <cell r="B159" t="str">
            <v>1.51, Harrow -  Rigid 21'</v>
          </cell>
          <cell r="C159">
            <v>1.51</v>
          </cell>
          <cell r="D159" t="str">
            <v xml:space="preserve">, </v>
          </cell>
          <cell r="E159" t="str">
            <v xml:space="preserve">Harrow -  Rigid </v>
          </cell>
          <cell r="F159" t="str">
            <v>21'</v>
          </cell>
          <cell r="G159" t="str">
            <v>Harrow -  Rigid 21'</v>
          </cell>
          <cell r="H159">
            <v>10000</v>
          </cell>
          <cell r="I159">
            <v>21</v>
          </cell>
          <cell r="J159">
            <v>6.25</v>
          </cell>
          <cell r="K159">
            <v>85</v>
          </cell>
          <cell r="L159">
            <v>7.3949579831932774E-2</v>
          </cell>
          <cell r="M159">
            <v>30</v>
          </cell>
          <cell r="N159">
            <v>70</v>
          </cell>
          <cell r="O159">
            <v>10</v>
          </cell>
          <cell r="P159">
            <v>200</v>
          </cell>
          <cell r="Q159">
            <v>0</v>
          </cell>
          <cell r="R159">
            <v>2000</v>
          </cell>
          <cell r="S159">
            <v>1</v>
          </cell>
          <cell r="T159">
            <v>0.27</v>
          </cell>
          <cell r="U159">
            <v>1.4</v>
          </cell>
          <cell r="V159">
            <v>283.66500287560689</v>
          </cell>
          <cell r="W159">
            <v>1.4183250143780344</v>
          </cell>
          <cell r="X159">
            <v>700</v>
          </cell>
          <cell r="Y159">
            <v>3.5</v>
          </cell>
          <cell r="Z159">
            <v>3000</v>
          </cell>
          <cell r="AA159">
            <v>700</v>
          </cell>
          <cell r="AB159">
            <v>6500</v>
          </cell>
          <cell r="AC159">
            <v>585</v>
          </cell>
          <cell r="AD159">
            <v>156</v>
          </cell>
          <cell r="AE159">
            <v>1441</v>
          </cell>
          <cell r="AF159">
            <v>7.2050000000000001</v>
          </cell>
        </row>
        <row r="160">
          <cell r="B160" t="str">
            <v>1.52, Harrow - Folding 16'</v>
          </cell>
          <cell r="C160">
            <v>1.52</v>
          </cell>
          <cell r="D160" t="str">
            <v xml:space="preserve">, </v>
          </cell>
          <cell r="E160" t="str">
            <v xml:space="preserve">Harrow - Folding </v>
          </cell>
          <cell r="F160" t="str">
            <v>16'</v>
          </cell>
          <cell r="G160" t="str">
            <v>Harrow - Folding 16'</v>
          </cell>
          <cell r="H160">
            <v>9500</v>
          </cell>
          <cell r="I160">
            <v>16</v>
          </cell>
          <cell r="J160">
            <v>6.25</v>
          </cell>
          <cell r="K160">
            <v>85</v>
          </cell>
          <cell r="L160">
            <v>9.7058823529411767E-2</v>
          </cell>
          <cell r="M160">
            <v>30</v>
          </cell>
          <cell r="N160">
            <v>70</v>
          </cell>
          <cell r="O160">
            <v>10</v>
          </cell>
          <cell r="P160">
            <v>200</v>
          </cell>
          <cell r="Q160">
            <v>0</v>
          </cell>
          <cell r="R160">
            <v>2000</v>
          </cell>
          <cell r="S160">
            <v>1</v>
          </cell>
          <cell r="T160">
            <v>0.27</v>
          </cell>
          <cell r="U160">
            <v>1.4</v>
          </cell>
          <cell r="V160">
            <v>269.48175273182653</v>
          </cell>
          <cell r="W160">
            <v>1.3474087636591328</v>
          </cell>
          <cell r="X160">
            <v>665</v>
          </cell>
          <cell r="Y160">
            <v>3.3250000000000002</v>
          </cell>
          <cell r="Z160">
            <v>2850</v>
          </cell>
          <cell r="AA160">
            <v>665</v>
          </cell>
          <cell r="AB160">
            <v>6175</v>
          </cell>
          <cell r="AC160">
            <v>555.75</v>
          </cell>
          <cell r="AD160">
            <v>148.20000000000002</v>
          </cell>
          <cell r="AE160">
            <v>1368.95</v>
          </cell>
          <cell r="AF160">
            <v>6.8447500000000003</v>
          </cell>
        </row>
        <row r="161">
          <cell r="B161" t="str">
            <v>1.53, Harrow - Folding 24'</v>
          </cell>
          <cell r="C161">
            <v>1.53</v>
          </cell>
          <cell r="D161" t="str">
            <v xml:space="preserve">, </v>
          </cell>
          <cell r="E161" t="str">
            <v xml:space="preserve">Harrow - Folding </v>
          </cell>
          <cell r="F161" t="str">
            <v>24'</v>
          </cell>
          <cell r="G161" t="str">
            <v>Harrow - Folding 24'</v>
          </cell>
          <cell r="H161">
            <v>13800</v>
          </cell>
          <cell r="I161">
            <v>24</v>
          </cell>
          <cell r="J161">
            <v>6.25</v>
          </cell>
          <cell r="K161">
            <v>85</v>
          </cell>
          <cell r="L161">
            <v>6.4705882352941169E-2</v>
          </cell>
          <cell r="M161">
            <v>30</v>
          </cell>
          <cell r="N161">
            <v>70</v>
          </cell>
          <cell r="O161">
            <v>10</v>
          </cell>
          <cell r="P161">
            <v>200</v>
          </cell>
          <cell r="Q161">
            <v>0</v>
          </cell>
          <cell r="R161">
            <v>2000</v>
          </cell>
          <cell r="S161">
            <v>1</v>
          </cell>
          <cell r="T161">
            <v>0.27</v>
          </cell>
          <cell r="U161">
            <v>1.4</v>
          </cell>
          <cell r="V161">
            <v>391.45770396833757</v>
          </cell>
          <cell r="W161">
            <v>1.9572885198416878</v>
          </cell>
          <cell r="X161">
            <v>966</v>
          </cell>
          <cell r="Y161">
            <v>4.83</v>
          </cell>
          <cell r="Z161">
            <v>4140</v>
          </cell>
          <cell r="AA161">
            <v>966</v>
          </cell>
          <cell r="AB161">
            <v>8970</v>
          </cell>
          <cell r="AC161">
            <v>807.3</v>
          </cell>
          <cell r="AD161">
            <v>215.28</v>
          </cell>
          <cell r="AE161">
            <v>1988.58</v>
          </cell>
          <cell r="AF161">
            <v>9.9428999999999998</v>
          </cell>
        </row>
        <row r="162">
          <cell r="B162" t="str">
            <v>1.54, Harrow - Folding 30'</v>
          </cell>
          <cell r="C162">
            <v>1.54</v>
          </cell>
          <cell r="D162" t="str">
            <v xml:space="preserve">, </v>
          </cell>
          <cell r="E162" t="str">
            <v xml:space="preserve">Harrow - Folding </v>
          </cell>
          <cell r="F162" t="str">
            <v>30'</v>
          </cell>
          <cell r="G162" t="str">
            <v>Harrow - Folding 30'</v>
          </cell>
          <cell r="H162">
            <v>15300</v>
          </cell>
          <cell r="I162">
            <v>30</v>
          </cell>
          <cell r="J162">
            <v>6.25</v>
          </cell>
          <cell r="K162">
            <v>85</v>
          </cell>
          <cell r="L162">
            <v>5.1764705882352949E-2</v>
          </cell>
          <cell r="M162">
            <v>30</v>
          </cell>
          <cell r="N162">
            <v>70</v>
          </cell>
          <cell r="O162">
            <v>10</v>
          </cell>
          <cell r="P162">
            <v>200</v>
          </cell>
          <cell r="Q162">
            <v>0</v>
          </cell>
          <cell r="R162">
            <v>2000</v>
          </cell>
          <cell r="S162">
            <v>1</v>
          </cell>
          <cell r="T162">
            <v>0.27</v>
          </cell>
          <cell r="U162">
            <v>1.4</v>
          </cell>
          <cell r="V162">
            <v>434.00745439967858</v>
          </cell>
          <cell r="W162">
            <v>2.1700372719983929</v>
          </cell>
          <cell r="X162">
            <v>1071</v>
          </cell>
          <cell r="Y162">
            <v>5.3550000000000004</v>
          </cell>
          <cell r="Z162">
            <v>4590</v>
          </cell>
          <cell r="AA162">
            <v>1071</v>
          </cell>
          <cell r="AB162">
            <v>9945</v>
          </cell>
          <cell r="AC162">
            <v>895.05</v>
          </cell>
          <cell r="AD162">
            <v>238.68</v>
          </cell>
          <cell r="AE162">
            <v>2204.73</v>
          </cell>
          <cell r="AF162">
            <v>11.02365</v>
          </cell>
        </row>
        <row r="163">
          <cell r="B163" t="str">
            <v>1.55, Harrow - Folding 40'</v>
          </cell>
          <cell r="C163">
            <v>1.55</v>
          </cell>
          <cell r="D163" t="str">
            <v xml:space="preserve">, </v>
          </cell>
          <cell r="E163" t="str">
            <v xml:space="preserve">Harrow - Folding </v>
          </cell>
          <cell r="F163" t="str">
            <v>40'</v>
          </cell>
          <cell r="G163" t="str">
            <v>Harrow - Folding 40'</v>
          </cell>
          <cell r="H163">
            <v>21300</v>
          </cell>
          <cell r="I163">
            <v>40</v>
          </cell>
          <cell r="J163">
            <v>6.25</v>
          </cell>
          <cell r="K163">
            <v>85</v>
          </cell>
          <cell r="L163">
            <v>3.8823529411764708E-2</v>
          </cell>
          <cell r="M163">
            <v>30</v>
          </cell>
          <cell r="N163">
            <v>70</v>
          </cell>
          <cell r="O163">
            <v>10</v>
          </cell>
          <cell r="P163">
            <v>200</v>
          </cell>
          <cell r="Q163">
            <v>0</v>
          </cell>
          <cell r="R163">
            <v>2000</v>
          </cell>
          <cell r="S163">
            <v>1</v>
          </cell>
          <cell r="T163">
            <v>0.27</v>
          </cell>
          <cell r="U163">
            <v>1.4</v>
          </cell>
          <cell r="V163">
            <v>604.20645612504268</v>
          </cell>
          <cell r="W163">
            <v>3.0210322806252132</v>
          </cell>
          <cell r="X163">
            <v>1491</v>
          </cell>
          <cell r="Y163">
            <v>7.4550000000000001</v>
          </cell>
          <cell r="Z163">
            <v>6390</v>
          </cell>
          <cell r="AA163">
            <v>1491</v>
          </cell>
          <cell r="AB163">
            <v>13845</v>
          </cell>
          <cell r="AC163">
            <v>1246.05</v>
          </cell>
          <cell r="AD163">
            <v>332.28000000000003</v>
          </cell>
          <cell r="AE163">
            <v>3069.3300000000004</v>
          </cell>
          <cell r="AF163">
            <v>15.346650000000002</v>
          </cell>
        </row>
        <row r="164">
          <cell r="B164" t="str">
            <v>1.56, Harrow - Folding 48'</v>
          </cell>
          <cell r="C164">
            <v>1.56</v>
          </cell>
          <cell r="D164" t="str">
            <v xml:space="preserve">, </v>
          </cell>
          <cell r="E164" t="str">
            <v xml:space="preserve">Harrow - Folding </v>
          </cell>
          <cell r="F164" t="str">
            <v>48'</v>
          </cell>
          <cell r="G164" t="str">
            <v>Harrow - Folding 48'</v>
          </cell>
          <cell r="H164">
            <v>26000</v>
          </cell>
          <cell r="I164">
            <v>48</v>
          </cell>
          <cell r="J164">
            <v>6.25</v>
          </cell>
          <cell r="K164">
            <v>85</v>
          </cell>
          <cell r="L164">
            <v>3.2352941176470584E-2</v>
          </cell>
          <cell r="M164">
            <v>30</v>
          </cell>
          <cell r="N164">
            <v>70</v>
          </cell>
          <cell r="O164">
            <v>10</v>
          </cell>
          <cell r="P164">
            <v>200</v>
          </cell>
          <cell r="Q164">
            <v>0</v>
          </cell>
          <cell r="R164">
            <v>2000</v>
          </cell>
          <cell r="S164">
            <v>1</v>
          </cell>
          <cell r="T164">
            <v>0.27</v>
          </cell>
          <cell r="U164">
            <v>1.4</v>
          </cell>
          <cell r="V164">
            <v>737.52900747657804</v>
          </cell>
          <cell r="W164">
            <v>3.6876450373828904</v>
          </cell>
          <cell r="X164">
            <v>1820</v>
          </cell>
          <cell r="Y164">
            <v>9.1</v>
          </cell>
          <cell r="Z164">
            <v>7800</v>
          </cell>
          <cell r="AA164">
            <v>1820</v>
          </cell>
          <cell r="AB164">
            <v>16900</v>
          </cell>
          <cell r="AC164">
            <v>1521</v>
          </cell>
          <cell r="AD164">
            <v>405.6</v>
          </cell>
          <cell r="AE164">
            <v>3746.6</v>
          </cell>
          <cell r="AF164">
            <v>18.733000000000001</v>
          </cell>
        </row>
        <row r="165">
          <cell r="B165" t="str">
            <v>1.57, Harrow - Rigid 13'</v>
          </cell>
          <cell r="C165">
            <v>1.57</v>
          </cell>
          <cell r="D165" t="str">
            <v xml:space="preserve">, </v>
          </cell>
          <cell r="E165" t="str">
            <v xml:space="preserve">Harrow - Rigid </v>
          </cell>
          <cell r="F165" t="str">
            <v>13'</v>
          </cell>
          <cell r="G165" t="str">
            <v>Harrow - Rigid 13'</v>
          </cell>
          <cell r="H165">
            <v>8500</v>
          </cell>
          <cell r="I165">
            <v>13</v>
          </cell>
          <cell r="J165">
            <v>6.25</v>
          </cell>
          <cell r="K165">
            <v>85</v>
          </cell>
          <cell r="L165">
            <v>0.11945701357466064</v>
          </cell>
          <cell r="M165">
            <v>30</v>
          </cell>
          <cell r="N165">
            <v>70</v>
          </cell>
          <cell r="O165">
            <v>10</v>
          </cell>
          <cell r="P165">
            <v>200</v>
          </cell>
          <cell r="Q165">
            <v>0</v>
          </cell>
          <cell r="R165">
            <v>2000</v>
          </cell>
          <cell r="S165">
            <v>1</v>
          </cell>
          <cell r="T165">
            <v>0.27</v>
          </cell>
          <cell r="U165">
            <v>1.4</v>
          </cell>
          <cell r="V165">
            <v>241.11525244426588</v>
          </cell>
          <cell r="W165">
            <v>1.2055762622213293</v>
          </cell>
          <cell r="X165">
            <v>595</v>
          </cell>
          <cell r="Y165">
            <v>2.9750000000000001</v>
          </cell>
          <cell r="Z165">
            <v>2550</v>
          </cell>
          <cell r="AA165">
            <v>595</v>
          </cell>
          <cell r="AB165">
            <v>5525</v>
          </cell>
          <cell r="AC165">
            <v>497.25</v>
          </cell>
          <cell r="AD165">
            <v>132.6</v>
          </cell>
          <cell r="AE165">
            <v>1224.8499999999999</v>
          </cell>
          <cell r="AF165">
            <v>6.12425</v>
          </cell>
        </row>
        <row r="166">
          <cell r="B166" t="str">
            <v>1.58, Heavy Disk 14'</v>
          </cell>
          <cell r="C166">
            <v>1.58</v>
          </cell>
          <cell r="D166" t="str">
            <v xml:space="preserve">, </v>
          </cell>
          <cell r="E166" t="str">
            <v xml:space="preserve">Heavy Disk </v>
          </cell>
          <cell r="F166" t="str">
            <v>14'</v>
          </cell>
          <cell r="G166" t="str">
            <v>Heavy Disk 14'</v>
          </cell>
          <cell r="H166">
            <v>39400</v>
          </cell>
          <cell r="I166">
            <v>14</v>
          </cell>
          <cell r="J166">
            <v>4.75</v>
          </cell>
          <cell r="K166">
            <v>85</v>
          </cell>
          <cell r="L166">
            <v>0.145953118089341</v>
          </cell>
          <cell r="M166">
            <v>30</v>
          </cell>
          <cell r="N166">
            <v>50</v>
          </cell>
          <cell r="O166">
            <v>10</v>
          </cell>
          <cell r="P166">
            <v>180</v>
          </cell>
          <cell r="Q166">
            <v>0</v>
          </cell>
          <cell r="R166">
            <v>1800</v>
          </cell>
          <cell r="S166">
            <v>1</v>
          </cell>
          <cell r="T166">
            <v>0.27</v>
          </cell>
          <cell r="U166">
            <v>1.4</v>
          </cell>
          <cell r="V166">
            <v>964.36511796127184</v>
          </cell>
          <cell r="W166">
            <v>5.3575839886737322</v>
          </cell>
          <cell r="X166">
            <v>1970</v>
          </cell>
          <cell r="Y166">
            <v>10.944444444444445</v>
          </cell>
          <cell r="Z166">
            <v>11820</v>
          </cell>
          <cell r="AA166">
            <v>2758</v>
          </cell>
          <cell r="AB166">
            <v>25610</v>
          </cell>
          <cell r="AC166">
            <v>2304.9</v>
          </cell>
          <cell r="AD166">
            <v>614.64</v>
          </cell>
          <cell r="AE166">
            <v>5677.54</v>
          </cell>
          <cell r="AF166">
            <v>31.541888888888888</v>
          </cell>
        </row>
        <row r="167">
          <cell r="B167" t="str">
            <v>1.59, Heavy Disk 21'</v>
          </cell>
          <cell r="C167">
            <v>1.59</v>
          </cell>
          <cell r="D167" t="str">
            <v xml:space="preserve">, </v>
          </cell>
          <cell r="E167" t="str">
            <v xml:space="preserve">Heavy Disk </v>
          </cell>
          <cell r="F167" t="str">
            <v>21'</v>
          </cell>
          <cell r="G167" t="str">
            <v>Heavy Disk 21'</v>
          </cell>
          <cell r="H167">
            <v>83600</v>
          </cell>
          <cell r="I167">
            <v>21</v>
          </cell>
          <cell r="J167">
            <v>4.75</v>
          </cell>
          <cell r="K167">
            <v>85</v>
          </cell>
          <cell r="L167">
            <v>9.7302078726227342E-2</v>
          </cell>
          <cell r="M167">
            <v>30</v>
          </cell>
          <cell r="N167">
            <v>50</v>
          </cell>
          <cell r="O167">
            <v>10</v>
          </cell>
          <cell r="P167">
            <v>180</v>
          </cell>
          <cell r="Q167">
            <v>0</v>
          </cell>
          <cell r="R167">
            <v>1800</v>
          </cell>
          <cell r="S167">
            <v>1</v>
          </cell>
          <cell r="T167">
            <v>0.27</v>
          </cell>
          <cell r="U167">
            <v>1.4</v>
          </cell>
          <cell r="V167">
            <v>2046.2163416640183</v>
          </cell>
          <cell r="W167">
            <v>11.367868564800101</v>
          </cell>
          <cell r="X167">
            <v>4180</v>
          </cell>
          <cell r="Y167">
            <v>23.222222222222221</v>
          </cell>
          <cell r="Z167">
            <v>25080</v>
          </cell>
          <cell r="AA167">
            <v>5852</v>
          </cell>
          <cell r="AB167">
            <v>54340</v>
          </cell>
          <cell r="AC167">
            <v>4890.5999999999995</v>
          </cell>
          <cell r="AD167">
            <v>1304.1600000000001</v>
          </cell>
          <cell r="AE167">
            <v>12046.759999999998</v>
          </cell>
          <cell r="AF167">
            <v>66.926444444444442</v>
          </cell>
        </row>
        <row r="168">
          <cell r="B168" t="str">
            <v>1.6, Heavy Disk 28'</v>
          </cell>
          <cell r="C168">
            <v>1.6</v>
          </cell>
          <cell r="D168" t="str">
            <v xml:space="preserve">, </v>
          </cell>
          <cell r="E168" t="str">
            <v xml:space="preserve">Heavy Disk </v>
          </cell>
          <cell r="F168" t="str">
            <v>28'</v>
          </cell>
          <cell r="G168" t="str">
            <v>Heavy Disk 28'</v>
          </cell>
          <cell r="H168">
            <v>74700</v>
          </cell>
          <cell r="I168">
            <v>27</v>
          </cell>
          <cell r="J168">
            <v>4.75</v>
          </cell>
          <cell r="K168">
            <v>85</v>
          </cell>
          <cell r="L168">
            <v>7.5679394564843488E-2</v>
          </cell>
          <cell r="M168">
            <v>30</v>
          </cell>
          <cell r="N168">
            <v>50</v>
          </cell>
          <cell r="O168">
            <v>10</v>
          </cell>
          <cell r="P168">
            <v>180</v>
          </cell>
          <cell r="Q168">
            <v>0</v>
          </cell>
          <cell r="R168">
            <v>1800</v>
          </cell>
          <cell r="S168">
            <v>1</v>
          </cell>
          <cell r="T168">
            <v>0.27</v>
          </cell>
          <cell r="U168">
            <v>1.4</v>
          </cell>
          <cell r="V168">
            <v>1828.3775206017006</v>
          </cell>
          <cell r="W168">
            <v>10.15765289223167</v>
          </cell>
          <cell r="X168">
            <v>3735</v>
          </cell>
          <cell r="Y168">
            <v>20.75</v>
          </cell>
          <cell r="Z168">
            <v>22410</v>
          </cell>
          <cell r="AA168">
            <v>5229</v>
          </cell>
          <cell r="AB168">
            <v>48555</v>
          </cell>
          <cell r="AC168">
            <v>4369.95</v>
          </cell>
          <cell r="AD168">
            <v>1165.32</v>
          </cell>
          <cell r="AE168">
            <v>10764.27</v>
          </cell>
          <cell r="AF168">
            <v>59.801500000000004</v>
          </cell>
        </row>
        <row r="169">
          <cell r="B169" t="str">
            <v>1.61, Land Plane 50'x16'</v>
          </cell>
          <cell r="C169">
            <v>1.61</v>
          </cell>
          <cell r="D169" t="str">
            <v xml:space="preserve">, </v>
          </cell>
          <cell r="E169" t="str">
            <v xml:space="preserve">Land Plane </v>
          </cell>
          <cell r="F169" t="str">
            <v>50'x16'</v>
          </cell>
          <cell r="G169" t="str">
            <v>Land Plane 50'x16'</v>
          </cell>
          <cell r="H169">
            <v>13000</v>
          </cell>
          <cell r="I169">
            <v>16</v>
          </cell>
          <cell r="J169">
            <v>4</v>
          </cell>
          <cell r="K169">
            <v>85</v>
          </cell>
          <cell r="L169">
            <v>0.1516544117647059</v>
          </cell>
          <cell r="M169">
            <v>30</v>
          </cell>
          <cell r="N169">
            <v>40</v>
          </cell>
          <cell r="O169">
            <v>10</v>
          </cell>
          <cell r="P169">
            <v>200</v>
          </cell>
          <cell r="Q169">
            <v>0</v>
          </cell>
          <cell r="R169">
            <v>2000</v>
          </cell>
          <cell r="S169">
            <v>1</v>
          </cell>
          <cell r="T169">
            <v>0.27</v>
          </cell>
          <cell r="U169">
            <v>1.4</v>
          </cell>
          <cell r="V169">
            <v>368.76450373828902</v>
          </cell>
          <cell r="W169">
            <v>1.8438225186914452</v>
          </cell>
          <cell r="X169">
            <v>520</v>
          </cell>
          <cell r="Y169">
            <v>2.6</v>
          </cell>
          <cell r="Z169">
            <v>3900</v>
          </cell>
          <cell r="AA169">
            <v>910</v>
          </cell>
          <cell r="AB169">
            <v>8450</v>
          </cell>
          <cell r="AC169">
            <v>760.5</v>
          </cell>
          <cell r="AD169">
            <v>202.8</v>
          </cell>
          <cell r="AE169">
            <v>1873.3</v>
          </cell>
          <cell r="AF169">
            <v>9.3665000000000003</v>
          </cell>
        </row>
        <row r="170">
          <cell r="B170" t="str">
            <v>1.62, Levee Pull &amp; Seed 8 Blade</v>
          </cell>
          <cell r="C170">
            <v>1.62</v>
          </cell>
          <cell r="D170" t="str">
            <v xml:space="preserve">, </v>
          </cell>
          <cell r="E170" t="str">
            <v xml:space="preserve">Levee Pull &amp; Seed </v>
          </cell>
          <cell r="F170" t="str">
            <v>8 Blade</v>
          </cell>
          <cell r="G170" t="str">
            <v>Levee Pull &amp; Seed 8 Blade</v>
          </cell>
          <cell r="H170">
            <v>12000</v>
          </cell>
          <cell r="I170">
            <v>24</v>
          </cell>
          <cell r="J170">
            <v>4</v>
          </cell>
          <cell r="K170">
            <v>85</v>
          </cell>
          <cell r="L170">
            <v>0.1011029411764706</v>
          </cell>
          <cell r="M170">
            <v>30</v>
          </cell>
          <cell r="N170">
            <v>20</v>
          </cell>
          <cell r="O170">
            <v>10</v>
          </cell>
          <cell r="P170">
            <v>100</v>
          </cell>
          <cell r="Q170">
            <v>0</v>
          </cell>
          <cell r="R170">
            <v>1000</v>
          </cell>
          <cell r="S170">
            <v>1</v>
          </cell>
          <cell r="T170">
            <v>0.27</v>
          </cell>
          <cell r="U170">
            <v>1.4</v>
          </cell>
          <cell r="V170">
            <v>128.98672325933319</v>
          </cell>
          <cell r="W170">
            <v>1.2898672325933318</v>
          </cell>
          <cell r="X170">
            <v>240</v>
          </cell>
          <cell r="Y170">
            <v>2.4</v>
          </cell>
          <cell r="Z170">
            <v>3600</v>
          </cell>
          <cell r="AA170">
            <v>840</v>
          </cell>
          <cell r="AB170">
            <v>7800</v>
          </cell>
          <cell r="AC170">
            <v>702</v>
          </cell>
          <cell r="AD170">
            <v>187.20000000000002</v>
          </cell>
          <cell r="AE170">
            <v>1729.2</v>
          </cell>
          <cell r="AF170">
            <v>17.292000000000002</v>
          </cell>
        </row>
        <row r="171">
          <cell r="B171" t="str">
            <v>1.63, Levee Pull (1m/80a) 8 blade</v>
          </cell>
          <cell r="C171">
            <v>1.63</v>
          </cell>
          <cell r="D171" t="str">
            <v xml:space="preserve">, </v>
          </cell>
          <cell r="E171" t="str">
            <v xml:space="preserve">Levee Pull (1m/80a) </v>
          </cell>
          <cell r="F171" t="str">
            <v>8 blade</v>
          </cell>
          <cell r="G171" t="str">
            <v>Levee Pull (1m/80a) 8 blade</v>
          </cell>
          <cell r="H171">
            <v>7560</v>
          </cell>
          <cell r="I171">
            <v>24</v>
          </cell>
          <cell r="J171">
            <v>4</v>
          </cell>
          <cell r="K171">
            <v>85</v>
          </cell>
          <cell r="L171">
            <v>0.1011029411764706</v>
          </cell>
          <cell r="M171">
            <v>30</v>
          </cell>
          <cell r="N171">
            <v>20</v>
          </cell>
          <cell r="O171">
            <v>10</v>
          </cell>
          <cell r="P171">
            <v>100</v>
          </cell>
          <cell r="Q171">
            <v>0</v>
          </cell>
          <cell r="R171">
            <v>1000</v>
          </cell>
          <cell r="S171">
            <v>1</v>
          </cell>
          <cell r="T171">
            <v>0.27</v>
          </cell>
          <cell r="U171">
            <v>1.4</v>
          </cell>
          <cell r="V171">
            <v>81.261635653379912</v>
          </cell>
          <cell r="W171">
            <v>0.81261635653379916</v>
          </cell>
          <cell r="X171">
            <v>151.19999999999999</v>
          </cell>
          <cell r="Y171">
            <v>1.5119999999999998</v>
          </cell>
          <cell r="Z171">
            <v>2268</v>
          </cell>
          <cell r="AA171">
            <v>529.20000000000005</v>
          </cell>
          <cell r="AB171">
            <v>4914</v>
          </cell>
          <cell r="AC171">
            <v>442.26</v>
          </cell>
          <cell r="AD171">
            <v>117.93600000000001</v>
          </cell>
          <cell r="AE171">
            <v>1089.396</v>
          </cell>
          <cell r="AF171">
            <v>10.89396</v>
          </cell>
        </row>
        <row r="172">
          <cell r="B172" t="str">
            <v>1.64, Levee Splitter (1/80a) 8 blade</v>
          </cell>
          <cell r="C172">
            <v>1.64</v>
          </cell>
          <cell r="D172" t="str">
            <v xml:space="preserve">, </v>
          </cell>
          <cell r="E172" t="str">
            <v xml:space="preserve">Levee Splitter (1/80a) </v>
          </cell>
          <cell r="F172" t="str">
            <v>8 blade</v>
          </cell>
          <cell r="G172" t="str">
            <v>Levee Splitter (1/80a) 8 blade</v>
          </cell>
          <cell r="H172">
            <v>9220</v>
          </cell>
          <cell r="I172">
            <v>24</v>
          </cell>
          <cell r="J172">
            <v>4</v>
          </cell>
          <cell r="K172">
            <v>85</v>
          </cell>
          <cell r="L172">
            <v>0.1011029411764706</v>
          </cell>
          <cell r="M172">
            <v>30</v>
          </cell>
          <cell r="N172">
            <v>20</v>
          </cell>
          <cell r="O172">
            <v>10</v>
          </cell>
          <cell r="P172">
            <v>100</v>
          </cell>
          <cell r="Q172">
            <v>0</v>
          </cell>
          <cell r="R172">
            <v>1000</v>
          </cell>
          <cell r="S172">
            <v>1</v>
          </cell>
          <cell r="T172">
            <v>0.27</v>
          </cell>
          <cell r="U172">
            <v>1.4</v>
          </cell>
          <cell r="V172">
            <v>99.104799037587668</v>
          </cell>
          <cell r="W172">
            <v>0.99104799037587665</v>
          </cell>
          <cell r="X172">
            <v>184.4</v>
          </cell>
          <cell r="Y172">
            <v>1.8440000000000001</v>
          </cell>
          <cell r="Z172">
            <v>2766</v>
          </cell>
          <cell r="AA172">
            <v>645.4</v>
          </cell>
          <cell r="AB172">
            <v>5993</v>
          </cell>
          <cell r="AC172">
            <v>539.37</v>
          </cell>
          <cell r="AD172">
            <v>143.83199999999999</v>
          </cell>
          <cell r="AE172">
            <v>1328.6019999999999</v>
          </cell>
          <cell r="AF172">
            <v>13.286019999999999</v>
          </cell>
        </row>
        <row r="173">
          <cell r="B173" t="str">
            <v>1.65, NT Grain Drill  6'</v>
          </cell>
          <cell r="C173">
            <v>1.65</v>
          </cell>
          <cell r="D173" t="str">
            <v xml:space="preserve">, </v>
          </cell>
          <cell r="E173" t="str">
            <v xml:space="preserve">NT Grain Drill </v>
          </cell>
          <cell r="F173" t="str">
            <v xml:space="preserve"> 6'</v>
          </cell>
          <cell r="G173" t="str">
            <v>NT Grain Drill  6'</v>
          </cell>
          <cell r="H173">
            <v>30000</v>
          </cell>
          <cell r="I173">
            <v>6</v>
          </cell>
          <cell r="J173">
            <v>6</v>
          </cell>
          <cell r="K173">
            <v>70</v>
          </cell>
          <cell r="L173">
            <v>0.32738095238095238</v>
          </cell>
          <cell r="M173">
            <v>45</v>
          </cell>
          <cell r="N173">
            <v>45</v>
          </cell>
          <cell r="O173">
            <v>8</v>
          </cell>
          <cell r="P173">
            <v>150</v>
          </cell>
          <cell r="Q173">
            <v>0</v>
          </cell>
          <cell r="R173">
            <v>1200</v>
          </cell>
          <cell r="S173">
            <v>1</v>
          </cell>
          <cell r="T173">
            <v>0.27</v>
          </cell>
          <cell r="U173">
            <v>1.4</v>
          </cell>
          <cell r="V173">
            <v>568.86967278561417</v>
          </cell>
          <cell r="W173">
            <v>3.7924644852374279</v>
          </cell>
          <cell r="X173">
            <v>1687.5</v>
          </cell>
          <cell r="Y173">
            <v>11.25</v>
          </cell>
          <cell r="Z173">
            <v>13500</v>
          </cell>
          <cell r="AA173">
            <v>2062.5</v>
          </cell>
          <cell r="AB173">
            <v>21750</v>
          </cell>
          <cell r="AC173">
            <v>1957.5</v>
          </cell>
          <cell r="AD173">
            <v>522</v>
          </cell>
          <cell r="AE173">
            <v>4542</v>
          </cell>
          <cell r="AF173">
            <v>30.28</v>
          </cell>
        </row>
        <row r="174">
          <cell r="B174" t="str">
            <v>1.66, NT Grain Drill 10'</v>
          </cell>
          <cell r="C174">
            <v>1.66</v>
          </cell>
          <cell r="D174" t="str">
            <v xml:space="preserve">, </v>
          </cell>
          <cell r="E174" t="str">
            <v xml:space="preserve">NT Grain Drill </v>
          </cell>
          <cell r="F174" t="str">
            <v>10'</v>
          </cell>
          <cell r="G174" t="str">
            <v>NT Grain Drill 10'</v>
          </cell>
          <cell r="H174">
            <v>37700</v>
          </cell>
          <cell r="I174">
            <v>10</v>
          </cell>
          <cell r="J174">
            <v>6</v>
          </cell>
          <cell r="K174">
            <v>70</v>
          </cell>
          <cell r="L174">
            <v>0.19642857142857142</v>
          </cell>
          <cell r="M174">
            <v>45</v>
          </cell>
          <cell r="N174">
            <v>45</v>
          </cell>
          <cell r="O174">
            <v>8</v>
          </cell>
          <cell r="P174">
            <v>150</v>
          </cell>
          <cell r="Q174">
            <v>0</v>
          </cell>
          <cell r="R174">
            <v>1200</v>
          </cell>
          <cell r="S174">
            <v>1</v>
          </cell>
          <cell r="T174">
            <v>0.27</v>
          </cell>
          <cell r="U174">
            <v>1.4</v>
          </cell>
          <cell r="V174">
            <v>714.87955546725505</v>
          </cell>
          <cell r="W174">
            <v>4.7658637031150333</v>
          </cell>
          <cell r="X174">
            <v>2120.625</v>
          </cell>
          <cell r="Y174">
            <v>14.137499999999999</v>
          </cell>
          <cell r="Z174">
            <v>16965</v>
          </cell>
          <cell r="AA174">
            <v>2591.875</v>
          </cell>
          <cell r="AB174">
            <v>27332.5</v>
          </cell>
          <cell r="AC174">
            <v>2459.9249999999997</v>
          </cell>
          <cell r="AD174">
            <v>655.98</v>
          </cell>
          <cell r="AE174">
            <v>5707.7799999999988</v>
          </cell>
          <cell r="AF174">
            <v>38.051866666666662</v>
          </cell>
        </row>
        <row r="175">
          <cell r="B175" t="str">
            <v>1.67, NT Grain Drill 12'</v>
          </cell>
          <cell r="C175">
            <v>1.67</v>
          </cell>
          <cell r="D175" t="str">
            <v xml:space="preserve">, </v>
          </cell>
          <cell r="E175" t="str">
            <v xml:space="preserve">NT Grain Drill </v>
          </cell>
          <cell r="F175" t="str">
            <v>12'</v>
          </cell>
          <cell r="G175" t="str">
            <v>NT Grain Drill 12'</v>
          </cell>
          <cell r="H175">
            <v>50200</v>
          </cell>
          <cell r="I175">
            <v>12</v>
          </cell>
          <cell r="J175">
            <v>6</v>
          </cell>
          <cell r="K175">
            <v>70</v>
          </cell>
          <cell r="L175">
            <v>0.16369047619047619</v>
          </cell>
          <cell r="M175">
            <v>45</v>
          </cell>
          <cell r="N175">
            <v>45</v>
          </cell>
          <cell r="O175">
            <v>8</v>
          </cell>
          <cell r="P175">
            <v>150</v>
          </cell>
          <cell r="Q175">
            <v>0</v>
          </cell>
          <cell r="R175">
            <v>1200</v>
          </cell>
          <cell r="S175">
            <v>1</v>
          </cell>
          <cell r="T175">
            <v>0.27</v>
          </cell>
          <cell r="U175">
            <v>1.4</v>
          </cell>
          <cell r="V175">
            <v>951.90858579459416</v>
          </cell>
          <cell r="W175">
            <v>6.3460572386306273</v>
          </cell>
          <cell r="X175">
            <v>2823.75</v>
          </cell>
          <cell r="Y175">
            <v>18.824999999999999</v>
          </cell>
          <cell r="Z175">
            <v>22590</v>
          </cell>
          <cell r="AA175">
            <v>3451.25</v>
          </cell>
          <cell r="AB175">
            <v>36395</v>
          </cell>
          <cell r="AC175">
            <v>3275.5499999999997</v>
          </cell>
          <cell r="AD175">
            <v>873.48</v>
          </cell>
          <cell r="AE175">
            <v>7600.2799999999988</v>
          </cell>
          <cell r="AF175">
            <v>50.668533333333329</v>
          </cell>
        </row>
        <row r="176">
          <cell r="B176" t="str">
            <v>1.68, NT Grain Drill 15'</v>
          </cell>
          <cell r="C176">
            <v>1.68</v>
          </cell>
          <cell r="D176" t="str">
            <v xml:space="preserve">, </v>
          </cell>
          <cell r="E176" t="str">
            <v xml:space="preserve">NT Grain Drill </v>
          </cell>
          <cell r="F176" t="str">
            <v>15'</v>
          </cell>
          <cell r="G176" t="str">
            <v>NT Grain Drill 15'</v>
          </cell>
          <cell r="H176">
            <v>63300</v>
          </cell>
          <cell r="I176">
            <v>15</v>
          </cell>
          <cell r="J176">
            <v>6</v>
          </cell>
          <cell r="K176">
            <v>70</v>
          </cell>
          <cell r="L176">
            <v>0.13095238095238096</v>
          </cell>
          <cell r="M176">
            <v>45</v>
          </cell>
          <cell r="N176">
            <v>45</v>
          </cell>
          <cell r="O176">
            <v>8</v>
          </cell>
          <cell r="P176">
            <v>150</v>
          </cell>
          <cell r="Q176">
            <v>0</v>
          </cell>
          <cell r="R176">
            <v>1200</v>
          </cell>
          <cell r="S176">
            <v>1</v>
          </cell>
          <cell r="T176">
            <v>0.27</v>
          </cell>
          <cell r="U176">
            <v>1.4</v>
          </cell>
          <cell r="V176">
            <v>1200.3150095776457</v>
          </cell>
          <cell r="W176">
            <v>8.0021000638509712</v>
          </cell>
          <cell r="X176">
            <v>3560.625</v>
          </cell>
          <cell r="Y176">
            <v>23.737500000000001</v>
          </cell>
          <cell r="Z176">
            <v>28485</v>
          </cell>
          <cell r="AA176">
            <v>4351.875</v>
          </cell>
          <cell r="AB176">
            <v>45892.5</v>
          </cell>
          <cell r="AC176">
            <v>4130.3249999999998</v>
          </cell>
          <cell r="AD176">
            <v>1101.42</v>
          </cell>
          <cell r="AE176">
            <v>9583.6200000000008</v>
          </cell>
          <cell r="AF176">
            <v>63.890800000000006</v>
          </cell>
        </row>
        <row r="177">
          <cell r="B177" t="str">
            <v>1.69, NT Grain Drill 20'</v>
          </cell>
          <cell r="C177">
            <v>1.69</v>
          </cell>
          <cell r="D177" t="str">
            <v xml:space="preserve">, </v>
          </cell>
          <cell r="E177" t="str">
            <v xml:space="preserve">NT Grain Drill </v>
          </cell>
          <cell r="F177" t="str">
            <v>20'</v>
          </cell>
          <cell r="G177" t="str">
            <v>NT Grain Drill 20'</v>
          </cell>
          <cell r="H177">
            <v>81200</v>
          </cell>
          <cell r="I177">
            <v>20</v>
          </cell>
          <cell r="J177">
            <v>6</v>
          </cell>
          <cell r="K177">
            <v>70</v>
          </cell>
          <cell r="L177">
            <v>9.8214285714285712E-2</v>
          </cell>
          <cell r="M177">
            <v>45</v>
          </cell>
          <cell r="N177">
            <v>45</v>
          </cell>
          <cell r="O177">
            <v>8</v>
          </cell>
          <cell r="P177">
            <v>150</v>
          </cell>
          <cell r="Q177">
            <v>0</v>
          </cell>
          <cell r="R177">
            <v>1200</v>
          </cell>
          <cell r="S177">
            <v>1</v>
          </cell>
          <cell r="T177">
            <v>0.27</v>
          </cell>
          <cell r="U177">
            <v>1.4</v>
          </cell>
          <cell r="V177">
            <v>1539.7405810063954</v>
          </cell>
          <cell r="W177">
            <v>10.264937206709302</v>
          </cell>
          <cell r="X177">
            <v>4567.5</v>
          </cell>
          <cell r="Y177">
            <v>30.45</v>
          </cell>
          <cell r="Z177">
            <v>36540</v>
          </cell>
          <cell r="AA177">
            <v>5582.5</v>
          </cell>
          <cell r="AB177">
            <v>58870</v>
          </cell>
          <cell r="AC177">
            <v>5298.3</v>
          </cell>
          <cell r="AD177">
            <v>1412.88</v>
          </cell>
          <cell r="AE177">
            <v>12293.68</v>
          </cell>
          <cell r="AF177">
            <v>81.957866666666675</v>
          </cell>
        </row>
        <row r="178">
          <cell r="B178" t="str">
            <v>1.7, NT Grain Drill 24'</v>
          </cell>
          <cell r="C178">
            <v>1.7</v>
          </cell>
          <cell r="D178" t="str">
            <v xml:space="preserve">, </v>
          </cell>
          <cell r="E178" t="str">
            <v xml:space="preserve">NT Grain Drill </v>
          </cell>
          <cell r="F178" t="str">
            <v>24'</v>
          </cell>
          <cell r="G178" t="str">
            <v>NT Grain Drill 24'</v>
          </cell>
          <cell r="H178">
            <v>111300</v>
          </cell>
          <cell r="I178">
            <v>24</v>
          </cell>
          <cell r="J178">
            <v>6</v>
          </cell>
          <cell r="K178">
            <v>70</v>
          </cell>
          <cell r="L178">
            <v>8.1845238095238096E-2</v>
          </cell>
          <cell r="M178">
            <v>45</v>
          </cell>
          <cell r="N178">
            <v>45</v>
          </cell>
          <cell r="O178">
            <v>8</v>
          </cell>
          <cell r="P178">
            <v>150</v>
          </cell>
          <cell r="Q178">
            <v>0</v>
          </cell>
          <cell r="R178">
            <v>1200</v>
          </cell>
          <cell r="S178">
            <v>1</v>
          </cell>
          <cell r="T178">
            <v>0.27</v>
          </cell>
          <cell r="U178">
            <v>1.4</v>
          </cell>
          <cell r="V178">
            <v>2110.5064860346283</v>
          </cell>
          <cell r="W178">
            <v>14.070043240230856</v>
          </cell>
          <cell r="X178">
            <v>6260.625</v>
          </cell>
          <cell r="Y178">
            <v>41.737499999999997</v>
          </cell>
          <cell r="Z178">
            <v>50085</v>
          </cell>
          <cell r="AA178">
            <v>7651.875</v>
          </cell>
          <cell r="AB178">
            <v>80692.5</v>
          </cell>
          <cell r="AC178">
            <v>7262.3249999999998</v>
          </cell>
          <cell r="AD178">
            <v>1936.6200000000001</v>
          </cell>
          <cell r="AE178">
            <v>16850.82</v>
          </cell>
          <cell r="AF178">
            <v>112.33879999999999</v>
          </cell>
        </row>
        <row r="179">
          <cell r="B179" t="str">
            <v>1.71, NT Grain Drill 30'</v>
          </cell>
          <cell r="C179">
            <v>1.71</v>
          </cell>
          <cell r="D179" t="str">
            <v xml:space="preserve">, </v>
          </cell>
          <cell r="E179" t="str">
            <v xml:space="preserve">NT Grain Drill </v>
          </cell>
          <cell r="F179" t="str">
            <v>30'</v>
          </cell>
          <cell r="G179" t="str">
            <v>NT Grain Drill 30'</v>
          </cell>
          <cell r="H179">
            <v>110200</v>
          </cell>
          <cell r="I179">
            <v>30</v>
          </cell>
          <cell r="J179">
            <v>6</v>
          </cell>
          <cell r="K179">
            <v>70</v>
          </cell>
          <cell r="L179">
            <v>6.5476190476190479E-2</v>
          </cell>
          <cell r="M179">
            <v>45</v>
          </cell>
          <cell r="N179">
            <v>45</v>
          </cell>
          <cell r="O179">
            <v>8</v>
          </cell>
          <cell r="P179">
            <v>150</v>
          </cell>
          <cell r="Q179">
            <v>0</v>
          </cell>
          <cell r="R179">
            <v>1200</v>
          </cell>
          <cell r="S179">
            <v>1</v>
          </cell>
          <cell r="T179">
            <v>0.27</v>
          </cell>
          <cell r="U179">
            <v>1.4</v>
          </cell>
          <cell r="V179">
            <v>2089.6479313658224</v>
          </cell>
          <cell r="W179">
            <v>13.930986209105482</v>
          </cell>
          <cell r="X179">
            <v>6198.75</v>
          </cell>
          <cell r="Y179">
            <v>41.325000000000003</v>
          </cell>
          <cell r="Z179">
            <v>49590</v>
          </cell>
          <cell r="AA179">
            <v>7576.25</v>
          </cell>
          <cell r="AB179">
            <v>79895</v>
          </cell>
          <cell r="AC179">
            <v>7190.55</v>
          </cell>
          <cell r="AD179">
            <v>1917.48</v>
          </cell>
          <cell r="AE179">
            <v>16684.28</v>
          </cell>
          <cell r="AF179">
            <v>111.22853333333333</v>
          </cell>
        </row>
        <row r="180">
          <cell r="B180" t="str">
            <v>1.72, NT Grain Drill &amp; Pre  6'</v>
          </cell>
          <cell r="C180">
            <v>1.72</v>
          </cell>
          <cell r="D180" t="str">
            <v xml:space="preserve">, </v>
          </cell>
          <cell r="E180" t="str">
            <v xml:space="preserve">NT Grain Drill &amp; Pre </v>
          </cell>
          <cell r="F180" t="str">
            <v xml:space="preserve"> 6'</v>
          </cell>
          <cell r="G180" t="str">
            <v>NT Grain Drill &amp; Pre  6'</v>
          </cell>
          <cell r="H180">
            <v>36000</v>
          </cell>
          <cell r="I180">
            <v>6</v>
          </cell>
          <cell r="J180">
            <v>6</v>
          </cell>
          <cell r="K180">
            <v>65</v>
          </cell>
          <cell r="L180">
            <v>0.35256410256410259</v>
          </cell>
          <cell r="M180">
            <v>45</v>
          </cell>
          <cell r="N180">
            <v>45</v>
          </cell>
          <cell r="O180">
            <v>8</v>
          </cell>
          <cell r="P180">
            <v>150</v>
          </cell>
          <cell r="Q180">
            <v>0</v>
          </cell>
          <cell r="R180">
            <v>1200</v>
          </cell>
          <cell r="S180">
            <v>1</v>
          </cell>
          <cell r="T180">
            <v>0.27</v>
          </cell>
          <cell r="U180">
            <v>1.4</v>
          </cell>
          <cell r="V180">
            <v>682.64360734273691</v>
          </cell>
          <cell r="W180">
            <v>4.5509573822849125</v>
          </cell>
          <cell r="X180">
            <v>2025</v>
          </cell>
          <cell r="Y180">
            <v>13.5</v>
          </cell>
          <cell r="Z180">
            <v>16200</v>
          </cell>
          <cell r="AA180">
            <v>2475</v>
          </cell>
          <cell r="AB180">
            <v>26100</v>
          </cell>
          <cell r="AC180">
            <v>2349</v>
          </cell>
          <cell r="AD180">
            <v>626.4</v>
          </cell>
          <cell r="AE180">
            <v>5450.4</v>
          </cell>
          <cell r="AF180">
            <v>36.335999999999999</v>
          </cell>
        </row>
        <row r="181">
          <cell r="B181" t="str">
            <v>1.73, NT Grain Drill &amp; Pre 10'</v>
          </cell>
          <cell r="C181">
            <v>1.73</v>
          </cell>
          <cell r="D181" t="str">
            <v xml:space="preserve">, </v>
          </cell>
          <cell r="E181" t="str">
            <v xml:space="preserve">NT Grain Drill &amp; Pre </v>
          </cell>
          <cell r="F181" t="str">
            <v>10'</v>
          </cell>
          <cell r="G181" t="str">
            <v>NT Grain Drill &amp; Pre 10'</v>
          </cell>
          <cell r="H181">
            <v>43000</v>
          </cell>
          <cell r="I181">
            <v>10</v>
          </cell>
          <cell r="J181">
            <v>6</v>
          </cell>
          <cell r="K181">
            <v>65</v>
          </cell>
          <cell r="L181">
            <v>0.21153846153846154</v>
          </cell>
          <cell r="M181">
            <v>45</v>
          </cell>
          <cell r="N181">
            <v>45</v>
          </cell>
          <cell r="O181">
            <v>8</v>
          </cell>
          <cell r="P181">
            <v>150</v>
          </cell>
          <cell r="Q181">
            <v>0</v>
          </cell>
          <cell r="R181">
            <v>1200</v>
          </cell>
          <cell r="S181">
            <v>1</v>
          </cell>
          <cell r="T181">
            <v>0.27</v>
          </cell>
          <cell r="U181">
            <v>1.4</v>
          </cell>
          <cell r="V181">
            <v>815.3798643260468</v>
          </cell>
          <cell r="W181">
            <v>5.4358657621736457</v>
          </cell>
          <cell r="X181">
            <v>2418.75</v>
          </cell>
          <cell r="Y181">
            <v>16.125</v>
          </cell>
          <cell r="Z181">
            <v>19350</v>
          </cell>
          <cell r="AA181">
            <v>2956.25</v>
          </cell>
          <cell r="AB181">
            <v>31175</v>
          </cell>
          <cell r="AC181">
            <v>2805.75</v>
          </cell>
          <cell r="AD181">
            <v>748.2</v>
          </cell>
          <cell r="AE181">
            <v>6510.2</v>
          </cell>
          <cell r="AF181">
            <v>43.401333333333334</v>
          </cell>
        </row>
        <row r="182">
          <cell r="B182" t="str">
            <v>1.74, NT Grain Drill &amp; Pre 12'</v>
          </cell>
          <cell r="C182">
            <v>1.74</v>
          </cell>
          <cell r="D182" t="str">
            <v xml:space="preserve">, </v>
          </cell>
          <cell r="E182" t="str">
            <v xml:space="preserve">NT Grain Drill &amp; Pre </v>
          </cell>
          <cell r="F182" t="str">
            <v>12'</v>
          </cell>
          <cell r="G182" t="str">
            <v>NT Grain Drill &amp; Pre 12'</v>
          </cell>
          <cell r="H182">
            <v>55600</v>
          </cell>
          <cell r="I182">
            <v>12</v>
          </cell>
          <cell r="J182">
            <v>6</v>
          </cell>
          <cell r="K182">
            <v>65</v>
          </cell>
          <cell r="L182">
            <v>0.17628205128205129</v>
          </cell>
          <cell r="M182">
            <v>45</v>
          </cell>
          <cell r="N182">
            <v>45</v>
          </cell>
          <cell r="O182">
            <v>8</v>
          </cell>
          <cell r="P182">
            <v>150</v>
          </cell>
          <cell r="Q182">
            <v>0</v>
          </cell>
          <cell r="R182">
            <v>1200</v>
          </cell>
          <cell r="S182">
            <v>1</v>
          </cell>
          <cell r="T182">
            <v>0.27</v>
          </cell>
          <cell r="U182">
            <v>1.4</v>
          </cell>
          <cell r="V182">
            <v>1054.3051268960048</v>
          </cell>
          <cell r="W182">
            <v>7.0287008459733658</v>
          </cell>
          <cell r="X182">
            <v>3127.5</v>
          </cell>
          <cell r="Y182">
            <v>20.85</v>
          </cell>
          <cell r="Z182">
            <v>25020</v>
          </cell>
          <cell r="AA182">
            <v>3822.5</v>
          </cell>
          <cell r="AB182">
            <v>40310</v>
          </cell>
          <cell r="AC182">
            <v>3627.9</v>
          </cell>
          <cell r="AD182">
            <v>967.44</v>
          </cell>
          <cell r="AE182">
            <v>8417.84</v>
          </cell>
          <cell r="AF182">
            <v>56.118933333333331</v>
          </cell>
        </row>
        <row r="183">
          <cell r="B183" t="str">
            <v>1.75, NT Grain Drill &amp; Pre 15'</v>
          </cell>
          <cell r="C183">
            <v>1.75</v>
          </cell>
          <cell r="D183" t="str">
            <v xml:space="preserve">, </v>
          </cell>
          <cell r="E183" t="str">
            <v xml:space="preserve">NT Grain Drill &amp; Pre </v>
          </cell>
          <cell r="F183" t="str">
            <v>15'</v>
          </cell>
          <cell r="G183" t="str">
            <v>NT Grain Drill &amp; Pre 15'</v>
          </cell>
          <cell r="H183">
            <v>68700</v>
          </cell>
          <cell r="I183">
            <v>15</v>
          </cell>
          <cell r="J183">
            <v>6</v>
          </cell>
          <cell r="K183">
            <v>65</v>
          </cell>
          <cell r="L183">
            <v>0.14102564102564102</v>
          </cell>
          <cell r="M183">
            <v>45</v>
          </cell>
          <cell r="N183">
            <v>45</v>
          </cell>
          <cell r="O183">
            <v>8</v>
          </cell>
          <cell r="P183">
            <v>150</v>
          </cell>
          <cell r="Q183">
            <v>0</v>
          </cell>
          <cell r="R183">
            <v>1200</v>
          </cell>
          <cell r="S183">
            <v>1</v>
          </cell>
          <cell r="T183">
            <v>0.27</v>
          </cell>
          <cell r="U183">
            <v>1.4</v>
          </cell>
          <cell r="V183">
            <v>1302.7115506790562</v>
          </cell>
          <cell r="W183">
            <v>8.6847436711937078</v>
          </cell>
          <cell r="X183">
            <v>3864.375</v>
          </cell>
          <cell r="Y183">
            <v>25.762499999999999</v>
          </cell>
          <cell r="Z183">
            <v>30915</v>
          </cell>
          <cell r="AA183">
            <v>4723.125</v>
          </cell>
          <cell r="AB183">
            <v>49807.5</v>
          </cell>
          <cell r="AC183">
            <v>4482.6750000000002</v>
          </cell>
          <cell r="AD183">
            <v>1195.3800000000001</v>
          </cell>
          <cell r="AE183">
            <v>10401.18</v>
          </cell>
          <cell r="AF183">
            <v>69.341200000000001</v>
          </cell>
        </row>
        <row r="184">
          <cell r="B184" t="str">
            <v>1.76, NT Grain Drill &amp; Pre 20'</v>
          </cell>
          <cell r="C184">
            <v>1.76</v>
          </cell>
          <cell r="D184" t="str">
            <v xml:space="preserve">, </v>
          </cell>
          <cell r="E184" t="str">
            <v xml:space="preserve">NT Grain Drill &amp; Pre </v>
          </cell>
          <cell r="F184" t="str">
            <v>20'</v>
          </cell>
          <cell r="G184" t="str">
            <v>NT Grain Drill &amp; Pre 20'</v>
          </cell>
          <cell r="H184">
            <v>86500</v>
          </cell>
          <cell r="I184">
            <v>20</v>
          </cell>
          <cell r="J184">
            <v>6</v>
          </cell>
          <cell r="K184">
            <v>65</v>
          </cell>
          <cell r="L184">
            <v>0.10576923076923077</v>
          </cell>
          <cell r="M184">
            <v>45</v>
          </cell>
          <cell r="N184">
            <v>45</v>
          </cell>
          <cell r="O184">
            <v>8</v>
          </cell>
          <cell r="P184">
            <v>150</v>
          </cell>
          <cell r="Q184">
            <v>0</v>
          </cell>
          <cell r="R184">
            <v>1200</v>
          </cell>
          <cell r="S184">
            <v>1</v>
          </cell>
          <cell r="T184">
            <v>0.27</v>
          </cell>
          <cell r="U184">
            <v>1.4</v>
          </cell>
          <cell r="V184">
            <v>1640.2408898651872</v>
          </cell>
          <cell r="W184">
            <v>10.934939265767914</v>
          </cell>
          <cell r="X184">
            <v>4865.625</v>
          </cell>
          <cell r="Y184">
            <v>32.4375</v>
          </cell>
          <cell r="Z184">
            <v>38925</v>
          </cell>
          <cell r="AA184">
            <v>5946.875</v>
          </cell>
          <cell r="AB184">
            <v>62712.5</v>
          </cell>
          <cell r="AC184">
            <v>5644.125</v>
          </cell>
          <cell r="AD184">
            <v>1505.1000000000001</v>
          </cell>
          <cell r="AE184">
            <v>13096.1</v>
          </cell>
          <cell r="AF184">
            <v>87.307333333333332</v>
          </cell>
        </row>
        <row r="185">
          <cell r="B185" t="str">
            <v>1.77, NT Grain Drill &amp; Pre 24'</v>
          </cell>
          <cell r="C185">
            <v>1.77</v>
          </cell>
          <cell r="D185" t="str">
            <v xml:space="preserve">, </v>
          </cell>
          <cell r="E185" t="str">
            <v xml:space="preserve">NT Grain Drill &amp; Pre </v>
          </cell>
          <cell r="F185" t="str">
            <v>24'</v>
          </cell>
          <cell r="G185" t="str">
            <v>NT Grain Drill &amp; Pre 24'</v>
          </cell>
          <cell r="H185">
            <v>116600</v>
          </cell>
          <cell r="I185">
            <v>24</v>
          </cell>
          <cell r="J185">
            <v>6</v>
          </cell>
          <cell r="K185">
            <v>65</v>
          </cell>
          <cell r="L185">
            <v>8.8141025641025647E-2</v>
          </cell>
          <cell r="M185">
            <v>45</v>
          </cell>
          <cell r="N185">
            <v>45</v>
          </cell>
          <cell r="O185">
            <v>8</v>
          </cell>
          <cell r="P185">
            <v>150</v>
          </cell>
          <cell r="Q185">
            <v>0</v>
          </cell>
          <cell r="R185">
            <v>1200</v>
          </cell>
          <cell r="S185">
            <v>1</v>
          </cell>
          <cell r="T185">
            <v>0.27</v>
          </cell>
          <cell r="U185">
            <v>1.4</v>
          </cell>
          <cell r="V185">
            <v>2211.0067948934202</v>
          </cell>
          <cell r="W185">
            <v>14.740045299289468</v>
          </cell>
          <cell r="X185">
            <v>6558.75</v>
          </cell>
          <cell r="Y185">
            <v>43.725000000000001</v>
          </cell>
          <cell r="Z185">
            <v>52470</v>
          </cell>
          <cell r="AA185">
            <v>8016.25</v>
          </cell>
          <cell r="AB185">
            <v>84535</v>
          </cell>
          <cell r="AC185">
            <v>7608.15</v>
          </cell>
          <cell r="AD185">
            <v>2028.8400000000001</v>
          </cell>
          <cell r="AE185">
            <v>17653.239999999998</v>
          </cell>
          <cell r="AF185">
            <v>117.68826666666665</v>
          </cell>
        </row>
        <row r="186">
          <cell r="B186" t="str">
            <v>1.78, NT Grain Drill &amp; Pre 30'</v>
          </cell>
          <cell r="C186">
            <v>1.78</v>
          </cell>
          <cell r="D186" t="str">
            <v xml:space="preserve">, </v>
          </cell>
          <cell r="E186" t="str">
            <v xml:space="preserve">NT Grain Drill &amp; Pre </v>
          </cell>
          <cell r="F186" t="str">
            <v>30'</v>
          </cell>
          <cell r="G186" t="str">
            <v>NT Grain Drill &amp; Pre 30'</v>
          </cell>
          <cell r="H186">
            <v>115500</v>
          </cell>
          <cell r="I186">
            <v>30</v>
          </cell>
          <cell r="J186">
            <v>6</v>
          </cell>
          <cell r="K186">
            <v>65</v>
          </cell>
          <cell r="L186">
            <v>7.0512820512820512E-2</v>
          </cell>
          <cell r="M186">
            <v>45</v>
          </cell>
          <cell r="N186">
            <v>45</v>
          </cell>
          <cell r="O186">
            <v>8</v>
          </cell>
          <cell r="P186">
            <v>150</v>
          </cell>
          <cell r="Q186">
            <v>0</v>
          </cell>
          <cell r="R186">
            <v>1200</v>
          </cell>
          <cell r="S186">
            <v>1</v>
          </cell>
          <cell r="T186">
            <v>0.27</v>
          </cell>
          <cell r="U186">
            <v>1.4</v>
          </cell>
          <cell r="V186">
            <v>2190.1482402246143</v>
          </cell>
          <cell r="W186">
            <v>14.600988268164095</v>
          </cell>
          <cell r="X186">
            <v>6496.875</v>
          </cell>
          <cell r="Y186">
            <v>43.3125</v>
          </cell>
          <cell r="Z186">
            <v>51975</v>
          </cell>
          <cell r="AA186">
            <v>7940.625</v>
          </cell>
          <cell r="AB186">
            <v>83737.5</v>
          </cell>
          <cell r="AC186">
            <v>7536.375</v>
          </cell>
          <cell r="AD186">
            <v>2009.7</v>
          </cell>
          <cell r="AE186">
            <v>17486.7</v>
          </cell>
          <cell r="AF186">
            <v>116.578</v>
          </cell>
        </row>
        <row r="187">
          <cell r="B187" t="str">
            <v>1.79, NT Plant &amp; Pre-Folding 12R-20</v>
          </cell>
          <cell r="C187">
            <v>1.79</v>
          </cell>
          <cell r="D187" t="str">
            <v xml:space="preserve">, </v>
          </cell>
          <cell r="E187" t="str">
            <v xml:space="preserve">NT Plant &amp; Pre-Folding </v>
          </cell>
          <cell r="F187" t="str">
            <v>12R-20</v>
          </cell>
          <cell r="G187" t="str">
            <v>NT Plant &amp; Pre-Folding 12R-20</v>
          </cell>
          <cell r="H187">
            <v>82800</v>
          </cell>
          <cell r="I187">
            <v>20</v>
          </cell>
          <cell r="J187">
            <v>6</v>
          </cell>
          <cell r="K187">
            <v>65</v>
          </cell>
          <cell r="L187">
            <v>0.10576923076923077</v>
          </cell>
          <cell r="M187">
            <v>45</v>
          </cell>
          <cell r="N187">
            <v>45</v>
          </cell>
          <cell r="O187">
            <v>8</v>
          </cell>
          <cell r="P187">
            <v>150</v>
          </cell>
          <cell r="Q187">
            <v>0</v>
          </cell>
          <cell r="R187">
            <v>1200</v>
          </cell>
          <cell r="S187">
            <v>1</v>
          </cell>
          <cell r="T187">
            <v>0.27</v>
          </cell>
          <cell r="U187">
            <v>1.4</v>
          </cell>
          <cell r="V187">
            <v>1570.0802968882947</v>
          </cell>
          <cell r="W187">
            <v>10.467201979255298</v>
          </cell>
          <cell r="X187">
            <v>4657.5</v>
          </cell>
          <cell r="Y187">
            <v>31.05</v>
          </cell>
          <cell r="Z187">
            <v>37260</v>
          </cell>
          <cell r="AA187">
            <v>5692.5</v>
          </cell>
          <cell r="AB187">
            <v>60030</v>
          </cell>
          <cell r="AC187">
            <v>5402.7</v>
          </cell>
          <cell r="AD187">
            <v>1440.72</v>
          </cell>
          <cell r="AE187">
            <v>12535.92</v>
          </cell>
          <cell r="AF187">
            <v>83.572800000000001</v>
          </cell>
        </row>
        <row r="188">
          <cell r="B188" t="str">
            <v>1.8, NT Plant &amp; Pre-Folding  8R-36</v>
          </cell>
          <cell r="C188">
            <v>1.8</v>
          </cell>
          <cell r="D188" t="str">
            <v xml:space="preserve">, </v>
          </cell>
          <cell r="E188" t="str">
            <v xml:space="preserve">NT Plant &amp; Pre-Folding </v>
          </cell>
          <cell r="F188" t="str">
            <v xml:space="preserve"> 8R-36</v>
          </cell>
          <cell r="G188" t="str">
            <v>NT Plant &amp; Pre-Folding  8R-36</v>
          </cell>
          <cell r="H188">
            <v>67800</v>
          </cell>
          <cell r="I188">
            <v>24</v>
          </cell>
          <cell r="J188">
            <v>6</v>
          </cell>
          <cell r="K188">
            <v>65</v>
          </cell>
          <cell r="L188">
            <v>8.8141025641025647E-2</v>
          </cell>
          <cell r="M188">
            <v>45</v>
          </cell>
          <cell r="N188">
            <v>45</v>
          </cell>
          <cell r="O188">
            <v>8</v>
          </cell>
          <cell r="P188">
            <v>150</v>
          </cell>
          <cell r="Q188">
            <v>0</v>
          </cell>
          <cell r="R188">
            <v>1200</v>
          </cell>
          <cell r="S188">
            <v>1</v>
          </cell>
          <cell r="T188">
            <v>0.27</v>
          </cell>
          <cell r="U188">
            <v>1.4</v>
          </cell>
          <cell r="V188">
            <v>1285.6454604954877</v>
          </cell>
          <cell r="W188">
            <v>8.5709697366365845</v>
          </cell>
          <cell r="X188">
            <v>3813.75</v>
          </cell>
          <cell r="Y188">
            <v>25.425000000000001</v>
          </cell>
          <cell r="Z188">
            <v>30510</v>
          </cell>
          <cell r="AA188">
            <v>4661.25</v>
          </cell>
          <cell r="AB188">
            <v>49155</v>
          </cell>
          <cell r="AC188">
            <v>4423.95</v>
          </cell>
          <cell r="AD188">
            <v>1179.72</v>
          </cell>
          <cell r="AE188">
            <v>10264.92</v>
          </cell>
          <cell r="AF188">
            <v>68.4328</v>
          </cell>
        </row>
        <row r="189">
          <cell r="B189" t="str">
            <v>1.81, NT Plant &amp; Pre-Folding 23R-15</v>
          </cell>
          <cell r="C189">
            <v>1.81</v>
          </cell>
          <cell r="D189" t="str">
            <v xml:space="preserve">, </v>
          </cell>
          <cell r="E189" t="str">
            <v xml:space="preserve">NT Plant &amp; Pre-Folding </v>
          </cell>
          <cell r="F189" t="str">
            <v>23R-15</v>
          </cell>
          <cell r="G189" t="str">
            <v>NT Plant &amp; Pre-Folding 23R-15</v>
          </cell>
          <cell r="H189">
            <v>202900</v>
          </cell>
          <cell r="I189">
            <v>28.8</v>
          </cell>
          <cell r="J189">
            <v>6</v>
          </cell>
          <cell r="K189">
            <v>65</v>
          </cell>
          <cell r="L189">
            <v>7.3450854700854704E-2</v>
          </cell>
          <cell r="M189">
            <v>45</v>
          </cell>
          <cell r="N189">
            <v>45</v>
          </cell>
          <cell r="O189">
            <v>8</v>
          </cell>
          <cell r="P189">
            <v>150</v>
          </cell>
          <cell r="Q189">
            <v>0</v>
          </cell>
          <cell r="R189">
            <v>1200</v>
          </cell>
          <cell r="S189">
            <v>1</v>
          </cell>
          <cell r="T189">
            <v>0.27</v>
          </cell>
          <cell r="U189">
            <v>1.4</v>
          </cell>
          <cell r="V189">
            <v>3847.4552202733698</v>
          </cell>
          <cell r="W189">
            <v>25.64970146848913</v>
          </cell>
          <cell r="X189">
            <v>11413.125</v>
          </cell>
          <cell r="Y189">
            <v>76.087500000000006</v>
          </cell>
          <cell r="Z189">
            <v>91305</v>
          </cell>
          <cell r="AA189">
            <v>13949.375</v>
          </cell>
          <cell r="AB189">
            <v>147102.5</v>
          </cell>
          <cell r="AC189">
            <v>13239.225</v>
          </cell>
          <cell r="AD189">
            <v>3530.46</v>
          </cell>
          <cell r="AE189">
            <v>30719.059999999998</v>
          </cell>
          <cell r="AF189">
            <v>204.79373333333331</v>
          </cell>
        </row>
        <row r="190">
          <cell r="B190" t="str">
            <v>1.82, NT Plant &amp; Pre-Folding 12R-30</v>
          </cell>
          <cell r="C190">
            <v>1.82</v>
          </cell>
          <cell r="D190" t="str">
            <v xml:space="preserve">, </v>
          </cell>
          <cell r="E190" t="str">
            <v xml:space="preserve">NT Plant &amp; Pre-Folding </v>
          </cell>
          <cell r="F190" t="str">
            <v>12R-30</v>
          </cell>
          <cell r="G190" t="str">
            <v>NT Plant &amp; Pre-Folding 12R-30</v>
          </cell>
          <cell r="H190">
            <v>101000</v>
          </cell>
          <cell r="I190">
            <v>30</v>
          </cell>
          <cell r="J190">
            <v>6</v>
          </cell>
          <cell r="K190">
            <v>65</v>
          </cell>
          <cell r="L190">
            <v>7.0512820512820512E-2</v>
          </cell>
          <cell r="M190">
            <v>45</v>
          </cell>
          <cell r="N190">
            <v>45</v>
          </cell>
          <cell r="O190">
            <v>8</v>
          </cell>
          <cell r="P190">
            <v>150</v>
          </cell>
          <cell r="Q190">
            <v>0</v>
          </cell>
          <cell r="R190">
            <v>1200</v>
          </cell>
          <cell r="S190">
            <v>1</v>
          </cell>
          <cell r="T190">
            <v>0.27</v>
          </cell>
          <cell r="U190">
            <v>1.4</v>
          </cell>
          <cell r="V190">
            <v>1915.1945650449006</v>
          </cell>
          <cell r="W190">
            <v>12.767963766966004</v>
          </cell>
          <cell r="X190">
            <v>5681.25</v>
          </cell>
          <cell r="Y190">
            <v>37.875</v>
          </cell>
          <cell r="Z190">
            <v>45450</v>
          </cell>
          <cell r="AA190">
            <v>6943.75</v>
          </cell>
          <cell r="AB190">
            <v>73225</v>
          </cell>
          <cell r="AC190">
            <v>6590.25</v>
          </cell>
          <cell r="AD190">
            <v>1757.4</v>
          </cell>
          <cell r="AE190">
            <v>15291.4</v>
          </cell>
          <cell r="AF190">
            <v>101.94266666666667</v>
          </cell>
        </row>
        <row r="191">
          <cell r="B191" t="str">
            <v>1.83, NT Plant &amp; Pre-Folding 24R-15</v>
          </cell>
          <cell r="C191">
            <v>1.83</v>
          </cell>
          <cell r="D191" t="str">
            <v xml:space="preserve">, </v>
          </cell>
          <cell r="E191" t="str">
            <v xml:space="preserve">NT Plant &amp; Pre-Folding </v>
          </cell>
          <cell r="F191" t="str">
            <v>24R-15</v>
          </cell>
          <cell r="G191" t="str">
            <v>NT Plant &amp; Pre-Folding 24R-15</v>
          </cell>
          <cell r="H191">
            <v>200000</v>
          </cell>
          <cell r="I191">
            <v>30</v>
          </cell>
          <cell r="J191">
            <v>6</v>
          </cell>
          <cell r="K191">
            <v>65</v>
          </cell>
          <cell r="L191">
            <v>7.0512820512820512E-2</v>
          </cell>
          <cell r="M191">
            <v>45</v>
          </cell>
          <cell r="N191">
            <v>45</v>
          </cell>
          <cell r="O191">
            <v>8</v>
          </cell>
          <cell r="P191">
            <v>150</v>
          </cell>
          <cell r="Q191">
            <v>0</v>
          </cell>
          <cell r="R191">
            <v>1200</v>
          </cell>
          <cell r="S191">
            <v>1</v>
          </cell>
          <cell r="T191">
            <v>0.27</v>
          </cell>
          <cell r="U191">
            <v>1.4</v>
          </cell>
          <cell r="V191">
            <v>3792.4644852374272</v>
          </cell>
          <cell r="W191">
            <v>25.283096568249515</v>
          </cell>
          <cell r="X191">
            <v>11250</v>
          </cell>
          <cell r="Y191">
            <v>75</v>
          </cell>
          <cell r="Z191">
            <v>90000</v>
          </cell>
          <cell r="AA191">
            <v>13750</v>
          </cell>
          <cell r="AB191">
            <v>145000</v>
          </cell>
          <cell r="AC191">
            <v>13050</v>
          </cell>
          <cell r="AD191">
            <v>3480</v>
          </cell>
          <cell r="AE191">
            <v>30280</v>
          </cell>
          <cell r="AF191">
            <v>201.86666666666667</v>
          </cell>
        </row>
        <row r="192">
          <cell r="B192" t="str">
            <v>1.84, NT Plant &amp; Pre-Folding  8R-36 2x1</v>
          </cell>
          <cell r="C192">
            <v>1.84</v>
          </cell>
          <cell r="D192" t="str">
            <v xml:space="preserve">, </v>
          </cell>
          <cell r="E192" t="str">
            <v xml:space="preserve">NT Plant &amp; Pre-Folding </v>
          </cell>
          <cell r="F192" t="str">
            <v xml:space="preserve"> 8R-36 2x1</v>
          </cell>
          <cell r="G192" t="str">
            <v>NT Plant &amp; Pre-Folding  8R-36 2x1</v>
          </cell>
          <cell r="H192">
            <v>107000</v>
          </cell>
          <cell r="I192">
            <v>36</v>
          </cell>
          <cell r="J192">
            <v>6</v>
          </cell>
          <cell r="K192">
            <v>65</v>
          </cell>
          <cell r="L192">
            <v>5.8760683760683753E-2</v>
          </cell>
          <cell r="M192">
            <v>45</v>
          </cell>
          <cell r="N192">
            <v>45</v>
          </cell>
          <cell r="O192">
            <v>8</v>
          </cell>
          <cell r="P192">
            <v>150</v>
          </cell>
          <cell r="Q192">
            <v>0</v>
          </cell>
          <cell r="R192">
            <v>1200</v>
          </cell>
          <cell r="S192">
            <v>1</v>
          </cell>
          <cell r="T192">
            <v>0.27</v>
          </cell>
          <cell r="U192">
            <v>1.4</v>
          </cell>
          <cell r="V192">
            <v>2028.9684996020237</v>
          </cell>
          <cell r="W192">
            <v>13.526456664013491</v>
          </cell>
          <cell r="X192">
            <v>6018.75</v>
          </cell>
          <cell r="Y192">
            <v>40.125</v>
          </cell>
          <cell r="Z192">
            <v>48150</v>
          </cell>
          <cell r="AA192">
            <v>7356.25</v>
          </cell>
          <cell r="AB192">
            <v>77575</v>
          </cell>
          <cell r="AC192">
            <v>6981.75</v>
          </cell>
          <cell r="AD192">
            <v>1861.8</v>
          </cell>
          <cell r="AE192">
            <v>16199.8</v>
          </cell>
          <cell r="AF192">
            <v>107.99866666666667</v>
          </cell>
        </row>
        <row r="193">
          <cell r="B193" t="str">
            <v>1.85, NT Plant &amp; Pre-Folding 12R-36</v>
          </cell>
          <cell r="C193">
            <v>1.85</v>
          </cell>
          <cell r="D193" t="str">
            <v xml:space="preserve">, </v>
          </cell>
          <cell r="E193" t="str">
            <v xml:space="preserve">NT Plant &amp; Pre-Folding </v>
          </cell>
          <cell r="F193" t="str">
            <v>12R-36</v>
          </cell>
          <cell r="G193" t="str">
            <v>NT Plant &amp; Pre-Folding 12R-36</v>
          </cell>
          <cell r="H193">
            <v>111800</v>
          </cell>
          <cell r="I193">
            <v>36</v>
          </cell>
          <cell r="J193">
            <v>6</v>
          </cell>
          <cell r="K193">
            <v>65</v>
          </cell>
          <cell r="L193">
            <v>5.8760683760683753E-2</v>
          </cell>
          <cell r="M193">
            <v>45</v>
          </cell>
          <cell r="N193">
            <v>45</v>
          </cell>
          <cell r="O193">
            <v>8</v>
          </cell>
          <cell r="P193">
            <v>150</v>
          </cell>
          <cell r="Q193">
            <v>0</v>
          </cell>
          <cell r="R193">
            <v>1200</v>
          </cell>
          <cell r="S193">
            <v>1</v>
          </cell>
          <cell r="T193">
            <v>0.27</v>
          </cell>
          <cell r="U193">
            <v>1.4</v>
          </cell>
          <cell r="V193">
            <v>2119.9876472477222</v>
          </cell>
          <cell r="W193">
            <v>14.13325098165148</v>
          </cell>
          <cell r="X193">
            <v>6288.75</v>
          </cell>
          <cell r="Y193">
            <v>41.924999999999997</v>
          </cell>
          <cell r="Z193">
            <v>50310</v>
          </cell>
          <cell r="AA193">
            <v>7686.25</v>
          </cell>
          <cell r="AB193">
            <v>81055</v>
          </cell>
          <cell r="AC193">
            <v>7294.95</v>
          </cell>
          <cell r="AD193">
            <v>1945.32</v>
          </cell>
          <cell r="AE193">
            <v>16926.52</v>
          </cell>
          <cell r="AF193">
            <v>112.84346666666667</v>
          </cell>
        </row>
        <row r="194">
          <cell r="B194" t="str">
            <v>1.86, NT Plant &amp; Pre-Folding 31R-15</v>
          </cell>
          <cell r="C194">
            <v>1.86</v>
          </cell>
          <cell r="D194" t="str">
            <v xml:space="preserve">, </v>
          </cell>
          <cell r="E194" t="str">
            <v xml:space="preserve">NT Plant &amp; Pre-Folding </v>
          </cell>
          <cell r="F194" t="str">
            <v>31R-15</v>
          </cell>
          <cell r="G194" t="str">
            <v>NT Plant &amp; Pre-Folding 31R-15</v>
          </cell>
          <cell r="H194">
            <v>244300</v>
          </cell>
          <cell r="I194">
            <v>38.700000000000003</v>
          </cell>
          <cell r="J194">
            <v>6</v>
          </cell>
          <cell r="K194">
            <v>65</v>
          </cell>
          <cell r="L194">
            <v>5.4661101172729071E-2</v>
          </cell>
          <cell r="M194">
            <v>45</v>
          </cell>
          <cell r="N194">
            <v>45</v>
          </cell>
          <cell r="O194">
            <v>8</v>
          </cell>
          <cell r="P194">
            <v>150</v>
          </cell>
          <cell r="Q194">
            <v>0</v>
          </cell>
          <cell r="R194">
            <v>1200</v>
          </cell>
          <cell r="S194">
            <v>1</v>
          </cell>
          <cell r="T194">
            <v>0.27</v>
          </cell>
          <cell r="U194">
            <v>1.4</v>
          </cell>
          <cell r="V194">
            <v>4632.4953687175175</v>
          </cell>
          <cell r="W194">
            <v>30.883302458116784</v>
          </cell>
          <cell r="X194">
            <v>13741.875</v>
          </cell>
          <cell r="Y194">
            <v>91.612499999999997</v>
          </cell>
          <cell r="Z194">
            <v>109935</v>
          </cell>
          <cell r="AA194">
            <v>16795.625</v>
          </cell>
          <cell r="AB194">
            <v>177117.5</v>
          </cell>
          <cell r="AC194">
            <v>15940.574999999999</v>
          </cell>
          <cell r="AD194">
            <v>4250.82</v>
          </cell>
          <cell r="AE194">
            <v>36987.019999999997</v>
          </cell>
          <cell r="AF194">
            <v>246.58013333333332</v>
          </cell>
        </row>
        <row r="195">
          <cell r="B195" t="str">
            <v>1.87, NT Plant &amp; Pre-Folding 16R-30</v>
          </cell>
          <cell r="C195">
            <v>1.87</v>
          </cell>
          <cell r="D195" t="str">
            <v xml:space="preserve">, </v>
          </cell>
          <cell r="E195" t="str">
            <v xml:space="preserve">NT Plant &amp; Pre-Folding </v>
          </cell>
          <cell r="F195" t="str">
            <v>16R-30</v>
          </cell>
          <cell r="G195" t="str">
            <v>NT Plant &amp; Pre-Folding 16R-30</v>
          </cell>
          <cell r="H195">
            <v>149400</v>
          </cell>
          <cell r="I195">
            <v>40</v>
          </cell>
          <cell r="J195">
            <v>6</v>
          </cell>
          <cell r="K195">
            <v>65</v>
          </cell>
          <cell r="L195">
            <v>5.2884615384615384E-2</v>
          </cell>
          <cell r="M195">
            <v>45</v>
          </cell>
          <cell r="N195">
            <v>45</v>
          </cell>
          <cell r="O195">
            <v>8</v>
          </cell>
          <cell r="P195">
            <v>150</v>
          </cell>
          <cell r="Q195">
            <v>0</v>
          </cell>
          <cell r="R195">
            <v>1200</v>
          </cell>
          <cell r="S195">
            <v>1</v>
          </cell>
          <cell r="T195">
            <v>0.27</v>
          </cell>
          <cell r="U195">
            <v>1.4</v>
          </cell>
          <cell r="V195">
            <v>2832.9709704723582</v>
          </cell>
          <cell r="W195">
            <v>18.886473136482387</v>
          </cell>
          <cell r="X195">
            <v>8403.75</v>
          </cell>
          <cell r="Y195">
            <v>56.024999999999999</v>
          </cell>
          <cell r="Z195">
            <v>67230</v>
          </cell>
          <cell r="AA195">
            <v>10271.25</v>
          </cell>
          <cell r="AB195">
            <v>108315</v>
          </cell>
          <cell r="AC195">
            <v>9748.35</v>
          </cell>
          <cell r="AD195">
            <v>2599.56</v>
          </cell>
          <cell r="AE195">
            <v>22619.16</v>
          </cell>
          <cell r="AF195">
            <v>150.7944</v>
          </cell>
        </row>
        <row r="196">
          <cell r="B196" t="str">
            <v>1.88, NT Plant &amp; Pre-Folding 24R-20</v>
          </cell>
          <cell r="C196">
            <v>1.88</v>
          </cell>
          <cell r="D196" t="str">
            <v xml:space="preserve">, </v>
          </cell>
          <cell r="E196" t="str">
            <v xml:space="preserve">NT Plant &amp; Pre-Folding </v>
          </cell>
          <cell r="F196" t="str">
            <v>24R-20</v>
          </cell>
          <cell r="G196" t="str">
            <v>NT Plant &amp; Pre-Folding 24R-20</v>
          </cell>
          <cell r="H196">
            <v>238100</v>
          </cell>
          <cell r="I196">
            <v>40</v>
          </cell>
          <cell r="J196">
            <v>6</v>
          </cell>
          <cell r="K196">
            <v>65</v>
          </cell>
          <cell r="L196">
            <v>5.2884615384615384E-2</v>
          </cell>
          <cell r="M196">
            <v>45</v>
          </cell>
          <cell r="N196">
            <v>45</v>
          </cell>
          <cell r="O196">
            <v>8</v>
          </cell>
          <cell r="P196">
            <v>150</v>
          </cell>
          <cell r="Q196">
            <v>0</v>
          </cell>
          <cell r="R196">
            <v>1200</v>
          </cell>
          <cell r="S196">
            <v>1</v>
          </cell>
          <cell r="T196">
            <v>0.27</v>
          </cell>
          <cell r="U196">
            <v>1.4</v>
          </cell>
          <cell r="V196">
            <v>4514.9289696751575</v>
          </cell>
          <cell r="W196">
            <v>30.09952646450105</v>
          </cell>
          <cell r="X196">
            <v>13393.125</v>
          </cell>
          <cell r="Y196">
            <v>89.287499999999994</v>
          </cell>
          <cell r="Z196">
            <v>107145</v>
          </cell>
          <cell r="AA196">
            <v>16369.375</v>
          </cell>
          <cell r="AB196">
            <v>172622.5</v>
          </cell>
          <cell r="AC196">
            <v>15536.025</v>
          </cell>
          <cell r="AD196">
            <v>4142.9400000000005</v>
          </cell>
          <cell r="AE196">
            <v>36048.340000000004</v>
          </cell>
          <cell r="AF196">
            <v>240.32226666666668</v>
          </cell>
        </row>
        <row r="197">
          <cell r="B197" t="str">
            <v>1.89, NT Plant &amp; Pre-Folding 32R-15</v>
          </cell>
          <cell r="C197">
            <v>1.89</v>
          </cell>
          <cell r="D197" t="str">
            <v xml:space="preserve">, </v>
          </cell>
          <cell r="E197" t="str">
            <v xml:space="preserve">NT Plant &amp; Pre-Folding </v>
          </cell>
          <cell r="F197" t="str">
            <v>32R-15</v>
          </cell>
          <cell r="G197" t="str">
            <v>NT Plant &amp; Pre-Folding 32R-15</v>
          </cell>
          <cell r="H197">
            <v>248700</v>
          </cell>
          <cell r="I197">
            <v>40</v>
          </cell>
          <cell r="J197">
            <v>6</v>
          </cell>
          <cell r="K197">
            <v>65</v>
          </cell>
          <cell r="L197">
            <v>5.2884615384615384E-2</v>
          </cell>
          <cell r="M197">
            <v>45</v>
          </cell>
          <cell r="N197">
            <v>45</v>
          </cell>
          <cell r="O197">
            <v>8</v>
          </cell>
          <cell r="P197">
            <v>150</v>
          </cell>
          <cell r="Q197">
            <v>0</v>
          </cell>
          <cell r="R197">
            <v>1200</v>
          </cell>
          <cell r="S197">
            <v>1</v>
          </cell>
          <cell r="T197">
            <v>0.27</v>
          </cell>
          <cell r="U197">
            <v>1.4</v>
          </cell>
          <cell r="V197">
            <v>4715.9295873927404</v>
          </cell>
          <cell r="W197">
            <v>31.439530582618268</v>
          </cell>
          <cell r="X197">
            <v>13989.375</v>
          </cell>
          <cell r="Y197">
            <v>93.262500000000003</v>
          </cell>
          <cell r="Z197">
            <v>111915</v>
          </cell>
          <cell r="AA197">
            <v>17098.125</v>
          </cell>
          <cell r="AB197">
            <v>180307.5</v>
          </cell>
          <cell r="AC197">
            <v>16227.674999999999</v>
          </cell>
          <cell r="AD197">
            <v>4327.38</v>
          </cell>
          <cell r="AE197">
            <v>37653.18</v>
          </cell>
          <cell r="AF197">
            <v>251.02119999999999</v>
          </cell>
        </row>
        <row r="198">
          <cell r="B198" t="str">
            <v>1.9, NT Plant &amp; Pre-Folding 24R-30</v>
          </cell>
          <cell r="C198">
            <v>1.9</v>
          </cell>
          <cell r="D198" t="str">
            <v xml:space="preserve">, </v>
          </cell>
          <cell r="E198" t="str">
            <v xml:space="preserve">NT Plant &amp; Pre-Folding </v>
          </cell>
          <cell r="F198" t="str">
            <v>24R-30</v>
          </cell>
          <cell r="G198" t="str">
            <v>NT Plant &amp; Pre-Folding 24R-30</v>
          </cell>
          <cell r="H198">
            <v>224900</v>
          </cell>
          <cell r="I198">
            <v>60</v>
          </cell>
          <cell r="J198">
            <v>6</v>
          </cell>
          <cell r="K198">
            <v>65</v>
          </cell>
          <cell r="L198">
            <v>3.5256410256410256E-2</v>
          </cell>
          <cell r="M198">
            <v>45</v>
          </cell>
          <cell r="N198">
            <v>45</v>
          </cell>
          <cell r="O198">
            <v>8</v>
          </cell>
          <cell r="P198">
            <v>150</v>
          </cell>
          <cell r="Q198">
            <v>0</v>
          </cell>
          <cell r="R198">
            <v>1200</v>
          </cell>
          <cell r="S198">
            <v>1</v>
          </cell>
          <cell r="T198">
            <v>0.27</v>
          </cell>
          <cell r="U198">
            <v>1.4</v>
          </cell>
          <cell r="V198">
            <v>4264.6263136494872</v>
          </cell>
          <cell r="W198">
            <v>28.430842090996581</v>
          </cell>
          <cell r="X198">
            <v>12650.625</v>
          </cell>
          <cell r="Y198">
            <v>84.337500000000006</v>
          </cell>
          <cell r="Z198">
            <v>101205</v>
          </cell>
          <cell r="AA198">
            <v>15461.875</v>
          </cell>
          <cell r="AB198">
            <v>163052.5</v>
          </cell>
          <cell r="AC198">
            <v>14674.725</v>
          </cell>
          <cell r="AD198">
            <v>3913.26</v>
          </cell>
          <cell r="AE198">
            <v>34049.86</v>
          </cell>
          <cell r="AF198">
            <v>226.99906666666666</v>
          </cell>
        </row>
        <row r="199">
          <cell r="B199" t="str">
            <v>1.91, NT Plant &amp; Pre-Folding 36R-20</v>
          </cell>
          <cell r="C199">
            <v>1.91</v>
          </cell>
          <cell r="D199" t="str">
            <v xml:space="preserve">, </v>
          </cell>
          <cell r="E199" t="str">
            <v xml:space="preserve">NT Plant &amp; Pre-Folding </v>
          </cell>
          <cell r="F199" t="str">
            <v>36R-20</v>
          </cell>
          <cell r="G199" t="str">
            <v>NT Plant &amp; Pre-Folding 36R-20</v>
          </cell>
          <cell r="H199">
            <v>214000</v>
          </cell>
          <cell r="I199">
            <v>60</v>
          </cell>
          <cell r="J199">
            <v>6</v>
          </cell>
          <cell r="K199">
            <v>65</v>
          </cell>
          <cell r="L199">
            <v>3.5256410256410256E-2</v>
          </cell>
          <cell r="M199">
            <v>45</v>
          </cell>
          <cell r="N199">
            <v>45</v>
          </cell>
          <cell r="O199">
            <v>8</v>
          </cell>
          <cell r="P199">
            <v>150</v>
          </cell>
          <cell r="Q199">
            <v>0</v>
          </cell>
          <cell r="R199">
            <v>1200</v>
          </cell>
          <cell r="S199">
            <v>1</v>
          </cell>
          <cell r="T199">
            <v>0.27</v>
          </cell>
          <cell r="U199">
            <v>1.4</v>
          </cell>
          <cell r="V199">
            <v>4057.9369992040474</v>
          </cell>
          <cell r="W199">
            <v>27.052913328026982</v>
          </cell>
          <cell r="X199">
            <v>12037.5</v>
          </cell>
          <cell r="Y199">
            <v>80.25</v>
          </cell>
          <cell r="Z199">
            <v>96300</v>
          </cell>
          <cell r="AA199">
            <v>14712.5</v>
          </cell>
          <cell r="AB199">
            <v>155150</v>
          </cell>
          <cell r="AC199">
            <v>13963.5</v>
          </cell>
          <cell r="AD199">
            <v>3723.6</v>
          </cell>
          <cell r="AE199">
            <v>32399.599999999999</v>
          </cell>
          <cell r="AF199">
            <v>215.99733333333333</v>
          </cell>
        </row>
        <row r="200">
          <cell r="B200" t="str">
            <v>1.92, NT Plant &amp; Pre-Rigid  4R-30</v>
          </cell>
          <cell r="C200">
            <v>1.92</v>
          </cell>
          <cell r="D200" t="str">
            <v xml:space="preserve">, </v>
          </cell>
          <cell r="E200" t="str">
            <v xml:space="preserve">NT Plant &amp; Pre-Rigid </v>
          </cell>
          <cell r="F200" t="str">
            <v xml:space="preserve"> 4R-30</v>
          </cell>
          <cell r="G200" t="str">
            <v>NT Plant &amp; Pre-Rigid  4R-30</v>
          </cell>
          <cell r="H200">
            <v>37700</v>
          </cell>
          <cell r="I200">
            <v>10</v>
          </cell>
          <cell r="J200">
            <v>6</v>
          </cell>
          <cell r="K200">
            <v>65</v>
          </cell>
          <cell r="L200">
            <v>0.21153846153846154</v>
          </cell>
          <cell r="M200">
            <v>45</v>
          </cell>
          <cell r="N200">
            <v>45</v>
          </cell>
          <cell r="O200">
            <v>8</v>
          </cell>
          <cell r="P200">
            <v>150</v>
          </cell>
          <cell r="Q200">
            <v>0</v>
          </cell>
          <cell r="R200">
            <v>1200</v>
          </cell>
          <cell r="S200">
            <v>1</v>
          </cell>
          <cell r="T200">
            <v>0.27</v>
          </cell>
          <cell r="U200">
            <v>1.4</v>
          </cell>
          <cell r="V200">
            <v>714.87955546725505</v>
          </cell>
          <cell r="W200">
            <v>4.7658637031150333</v>
          </cell>
          <cell r="X200">
            <v>2120.625</v>
          </cell>
          <cell r="Y200">
            <v>14.137499999999999</v>
          </cell>
          <cell r="Z200">
            <v>16965</v>
          </cell>
          <cell r="AA200">
            <v>2591.875</v>
          </cell>
          <cell r="AB200">
            <v>27332.5</v>
          </cell>
          <cell r="AC200">
            <v>2459.9249999999997</v>
          </cell>
          <cell r="AD200">
            <v>655.98</v>
          </cell>
          <cell r="AE200">
            <v>5707.7799999999988</v>
          </cell>
          <cell r="AF200">
            <v>38.051866666666662</v>
          </cell>
        </row>
        <row r="201">
          <cell r="B201" t="str">
            <v>1.93, NT Plant &amp; Pre-Rigid  4R-36</v>
          </cell>
          <cell r="C201">
            <v>1.93</v>
          </cell>
          <cell r="D201" t="str">
            <v xml:space="preserve">, </v>
          </cell>
          <cell r="E201" t="str">
            <v xml:space="preserve">NT Plant &amp; Pre-Rigid </v>
          </cell>
          <cell r="F201" t="str">
            <v xml:space="preserve"> 4R-36</v>
          </cell>
          <cell r="G201" t="str">
            <v>NT Plant &amp; Pre-Rigid  4R-36</v>
          </cell>
          <cell r="H201">
            <v>34500</v>
          </cell>
          <cell r="I201">
            <v>12</v>
          </cell>
          <cell r="J201">
            <v>6</v>
          </cell>
          <cell r="K201">
            <v>65</v>
          </cell>
          <cell r="L201">
            <v>0.17628205128205129</v>
          </cell>
          <cell r="M201">
            <v>45</v>
          </cell>
          <cell r="N201">
            <v>45</v>
          </cell>
          <cell r="O201">
            <v>8</v>
          </cell>
          <cell r="P201">
            <v>150</v>
          </cell>
          <cell r="Q201">
            <v>0</v>
          </cell>
          <cell r="R201">
            <v>1200</v>
          </cell>
          <cell r="S201">
            <v>1</v>
          </cell>
          <cell r="T201">
            <v>0.27</v>
          </cell>
          <cell r="U201">
            <v>1.4</v>
          </cell>
          <cell r="V201">
            <v>654.20012370345614</v>
          </cell>
          <cell r="W201">
            <v>4.3613341580230411</v>
          </cell>
          <cell r="X201">
            <v>1940.625</v>
          </cell>
          <cell r="Y201">
            <v>12.9375</v>
          </cell>
          <cell r="Z201">
            <v>15525</v>
          </cell>
          <cell r="AA201">
            <v>2371.875</v>
          </cell>
          <cell r="AB201">
            <v>25012.5</v>
          </cell>
          <cell r="AC201">
            <v>2251.125</v>
          </cell>
          <cell r="AD201">
            <v>600.30000000000007</v>
          </cell>
          <cell r="AE201">
            <v>5223.3</v>
          </cell>
          <cell r="AF201">
            <v>34.822000000000003</v>
          </cell>
        </row>
        <row r="202">
          <cell r="B202" t="str">
            <v>1.94, NT Plant &amp; Pre-Rigid 11R-15</v>
          </cell>
          <cell r="C202">
            <v>1.94</v>
          </cell>
          <cell r="D202" t="str">
            <v xml:space="preserve">, </v>
          </cell>
          <cell r="E202" t="str">
            <v xml:space="preserve">NT Plant &amp; Pre-Rigid </v>
          </cell>
          <cell r="F202" t="str">
            <v>11R-15</v>
          </cell>
          <cell r="G202" t="str">
            <v>NT Plant &amp; Pre-Rigid 11R-15</v>
          </cell>
          <cell r="H202">
            <v>67300</v>
          </cell>
          <cell r="I202">
            <v>14.7</v>
          </cell>
          <cell r="J202">
            <v>6</v>
          </cell>
          <cell r="K202">
            <v>65</v>
          </cell>
          <cell r="L202">
            <v>0.14390371533228677</v>
          </cell>
          <cell r="M202">
            <v>45</v>
          </cell>
          <cell r="N202">
            <v>45</v>
          </cell>
          <cell r="O202">
            <v>8</v>
          </cell>
          <cell r="P202">
            <v>150</v>
          </cell>
          <cell r="Q202">
            <v>0</v>
          </cell>
          <cell r="R202">
            <v>1200</v>
          </cell>
          <cell r="S202">
            <v>1</v>
          </cell>
          <cell r="T202">
            <v>0.27</v>
          </cell>
          <cell r="U202">
            <v>1.4</v>
          </cell>
          <cell r="V202">
            <v>1276.1642992823943</v>
          </cell>
          <cell r="W202">
            <v>8.5077619952159615</v>
          </cell>
          <cell r="X202">
            <v>3785.625</v>
          </cell>
          <cell r="Y202">
            <v>25.237500000000001</v>
          </cell>
          <cell r="Z202">
            <v>30285</v>
          </cell>
          <cell r="AA202">
            <v>4626.875</v>
          </cell>
          <cell r="AB202">
            <v>48792.5</v>
          </cell>
          <cell r="AC202">
            <v>4391.3249999999998</v>
          </cell>
          <cell r="AD202">
            <v>1171.02</v>
          </cell>
          <cell r="AE202">
            <v>10189.220000000001</v>
          </cell>
          <cell r="AF202">
            <v>67.928133333333335</v>
          </cell>
        </row>
        <row r="203">
          <cell r="B203" t="str">
            <v>1.95, NT Plant &amp; Pre-Rigid  6R-30</v>
          </cell>
          <cell r="C203">
            <v>1.95</v>
          </cell>
          <cell r="D203" t="str">
            <v xml:space="preserve">, </v>
          </cell>
          <cell r="E203" t="str">
            <v xml:space="preserve">NT Plant &amp; Pre-Rigid </v>
          </cell>
          <cell r="F203" t="str">
            <v xml:space="preserve"> 6R-30</v>
          </cell>
          <cell r="G203" t="str">
            <v>NT Plant &amp; Pre-Rigid  6R-30</v>
          </cell>
          <cell r="H203">
            <v>47400</v>
          </cell>
          <cell r="I203">
            <v>15</v>
          </cell>
          <cell r="J203">
            <v>6</v>
          </cell>
          <cell r="K203">
            <v>65</v>
          </cell>
          <cell r="L203">
            <v>0.14102564102564102</v>
          </cell>
          <cell r="M203">
            <v>45</v>
          </cell>
          <cell r="N203">
            <v>45</v>
          </cell>
          <cell r="O203">
            <v>8</v>
          </cell>
          <cell r="P203">
            <v>150</v>
          </cell>
          <cell r="Q203">
            <v>0</v>
          </cell>
          <cell r="R203">
            <v>1200</v>
          </cell>
          <cell r="S203">
            <v>1</v>
          </cell>
          <cell r="T203">
            <v>0.27</v>
          </cell>
          <cell r="U203">
            <v>1.4</v>
          </cell>
          <cell r="V203">
            <v>898.81408300127021</v>
          </cell>
          <cell r="W203">
            <v>5.9920938866751348</v>
          </cell>
          <cell r="X203">
            <v>2666.25</v>
          </cell>
          <cell r="Y203">
            <v>17.774999999999999</v>
          </cell>
          <cell r="Z203">
            <v>21330</v>
          </cell>
          <cell r="AA203">
            <v>3258.75</v>
          </cell>
          <cell r="AB203">
            <v>34365</v>
          </cell>
          <cell r="AC203">
            <v>3092.85</v>
          </cell>
          <cell r="AD203">
            <v>824.76</v>
          </cell>
          <cell r="AE203">
            <v>7176.3600000000006</v>
          </cell>
          <cell r="AF203">
            <v>47.842400000000005</v>
          </cell>
        </row>
        <row r="204">
          <cell r="B204" t="str">
            <v>1.96, NT Plant &amp; Pre-Rigid  6R-36</v>
          </cell>
          <cell r="C204">
            <v>1.96</v>
          </cell>
          <cell r="D204" t="str">
            <v xml:space="preserve">, </v>
          </cell>
          <cell r="E204" t="str">
            <v xml:space="preserve">NT Plant &amp; Pre-Rigid </v>
          </cell>
          <cell r="F204" t="str">
            <v xml:space="preserve"> 6R-36</v>
          </cell>
          <cell r="G204" t="str">
            <v>NT Plant &amp; Pre-Rigid  6R-36</v>
          </cell>
          <cell r="H204">
            <v>47500</v>
          </cell>
          <cell r="I204">
            <v>18</v>
          </cell>
          <cell r="J204">
            <v>6</v>
          </cell>
          <cell r="K204">
            <v>65</v>
          </cell>
          <cell r="L204">
            <v>0.11752136752136751</v>
          </cell>
          <cell r="M204">
            <v>45</v>
          </cell>
          <cell r="N204">
            <v>45</v>
          </cell>
          <cell r="O204">
            <v>8</v>
          </cell>
          <cell r="P204">
            <v>150</v>
          </cell>
          <cell r="Q204">
            <v>0</v>
          </cell>
          <cell r="R204">
            <v>1200</v>
          </cell>
          <cell r="S204">
            <v>1</v>
          </cell>
          <cell r="T204">
            <v>0.27</v>
          </cell>
          <cell r="U204">
            <v>1.4</v>
          </cell>
          <cell r="V204">
            <v>900.71031524388889</v>
          </cell>
          <cell r="W204">
            <v>6.004735434959259</v>
          </cell>
          <cell r="X204">
            <v>2671.875</v>
          </cell>
          <cell r="Y204">
            <v>17.8125</v>
          </cell>
          <cell r="Z204">
            <v>21375</v>
          </cell>
          <cell r="AA204">
            <v>3265.625</v>
          </cell>
          <cell r="AB204">
            <v>34437.5</v>
          </cell>
          <cell r="AC204">
            <v>3099.375</v>
          </cell>
          <cell r="AD204">
            <v>826.5</v>
          </cell>
          <cell r="AE204">
            <v>7191.5</v>
          </cell>
          <cell r="AF204">
            <v>47.943333333333335</v>
          </cell>
        </row>
        <row r="205">
          <cell r="B205" t="str">
            <v>1.97, NT Plant &amp; Pre-Rigid 11R-20</v>
          </cell>
          <cell r="C205">
            <v>1.97</v>
          </cell>
          <cell r="D205" t="str">
            <v xml:space="preserve">, </v>
          </cell>
          <cell r="E205" t="str">
            <v xml:space="preserve">NT Plant &amp; Pre-Rigid </v>
          </cell>
          <cell r="F205" t="str">
            <v>11R-20</v>
          </cell>
          <cell r="G205" t="str">
            <v>NT Plant &amp; Pre-Rigid 11R-20</v>
          </cell>
          <cell r="H205">
            <v>68500</v>
          </cell>
          <cell r="I205">
            <v>18.3</v>
          </cell>
          <cell r="J205">
            <v>6</v>
          </cell>
          <cell r="K205">
            <v>65</v>
          </cell>
          <cell r="L205">
            <v>0.11559478772593525</v>
          </cell>
          <cell r="M205">
            <v>45</v>
          </cell>
          <cell r="N205">
            <v>45</v>
          </cell>
          <cell r="O205">
            <v>8</v>
          </cell>
          <cell r="P205">
            <v>150</v>
          </cell>
          <cell r="Q205">
            <v>0</v>
          </cell>
          <cell r="R205">
            <v>1200</v>
          </cell>
          <cell r="S205">
            <v>1</v>
          </cell>
          <cell r="T205">
            <v>0.27</v>
          </cell>
          <cell r="U205">
            <v>1.4</v>
          </cell>
          <cell r="V205">
            <v>1298.9190861938187</v>
          </cell>
          <cell r="W205">
            <v>8.6594605746254576</v>
          </cell>
          <cell r="X205">
            <v>3853.125</v>
          </cell>
          <cell r="Y205">
            <v>25.6875</v>
          </cell>
          <cell r="Z205">
            <v>30825</v>
          </cell>
          <cell r="AA205">
            <v>4709.375</v>
          </cell>
          <cell r="AB205">
            <v>49662.5</v>
          </cell>
          <cell r="AC205">
            <v>4469.625</v>
          </cell>
          <cell r="AD205">
            <v>1191.9000000000001</v>
          </cell>
          <cell r="AE205">
            <v>10370.9</v>
          </cell>
          <cell r="AF205">
            <v>69.139333333333326</v>
          </cell>
        </row>
        <row r="206">
          <cell r="B206" t="str">
            <v>1.98, NT Plant &amp; Pre-Rigid 15R-15</v>
          </cell>
          <cell r="C206">
            <v>1.98</v>
          </cell>
          <cell r="D206" t="str">
            <v xml:space="preserve">, </v>
          </cell>
          <cell r="E206" t="str">
            <v xml:space="preserve">NT Plant &amp; Pre-Rigid </v>
          </cell>
          <cell r="F206" t="str">
            <v>15R-15</v>
          </cell>
          <cell r="G206" t="str">
            <v>NT Plant &amp; Pre-Rigid 15R-15</v>
          </cell>
          <cell r="H206">
            <v>89600</v>
          </cell>
          <cell r="I206">
            <v>18.7</v>
          </cell>
          <cell r="J206">
            <v>6</v>
          </cell>
          <cell r="K206">
            <v>65</v>
          </cell>
          <cell r="L206">
            <v>0.11312217194570136</v>
          </cell>
          <cell r="M206">
            <v>45</v>
          </cell>
          <cell r="N206">
            <v>45</v>
          </cell>
          <cell r="O206">
            <v>8</v>
          </cell>
          <cell r="P206">
            <v>150</v>
          </cell>
          <cell r="Q206">
            <v>0</v>
          </cell>
          <cell r="R206">
            <v>1200</v>
          </cell>
          <cell r="S206">
            <v>1</v>
          </cell>
          <cell r="T206">
            <v>0.27</v>
          </cell>
          <cell r="U206">
            <v>1.4</v>
          </cell>
          <cell r="V206">
            <v>1699.0240893863672</v>
          </cell>
          <cell r="W206">
            <v>11.326827262575781</v>
          </cell>
          <cell r="X206">
            <v>5040</v>
          </cell>
          <cell r="Y206">
            <v>33.6</v>
          </cell>
          <cell r="Z206">
            <v>40320</v>
          </cell>
          <cell r="AA206">
            <v>6160</v>
          </cell>
          <cell r="AB206">
            <v>64960</v>
          </cell>
          <cell r="AC206">
            <v>5846.4</v>
          </cell>
          <cell r="AD206">
            <v>1559.04</v>
          </cell>
          <cell r="AE206">
            <v>13565.439999999999</v>
          </cell>
          <cell r="AF206">
            <v>90.436266666666654</v>
          </cell>
        </row>
        <row r="207">
          <cell r="B207" t="str">
            <v>1.99, NT Plant &amp; Pre-Rigid  8R-30</v>
          </cell>
          <cell r="C207">
            <v>1.99</v>
          </cell>
          <cell r="D207" t="str">
            <v xml:space="preserve">, </v>
          </cell>
          <cell r="E207" t="str">
            <v xml:space="preserve">NT Plant &amp; Pre-Rigid </v>
          </cell>
          <cell r="F207" t="str">
            <v xml:space="preserve"> 8R-30</v>
          </cell>
          <cell r="G207" t="str">
            <v>NT Plant &amp; Pre-Rigid  8R-30</v>
          </cell>
          <cell r="H207">
            <v>60300</v>
          </cell>
          <cell r="I207">
            <v>20</v>
          </cell>
          <cell r="J207">
            <v>6</v>
          </cell>
          <cell r="K207">
            <v>65</v>
          </cell>
          <cell r="L207">
            <v>0.10576923076923077</v>
          </cell>
          <cell r="M207">
            <v>45</v>
          </cell>
          <cell r="N207">
            <v>45</v>
          </cell>
          <cell r="O207">
            <v>8</v>
          </cell>
          <cell r="P207">
            <v>150</v>
          </cell>
          <cell r="Q207">
            <v>0</v>
          </cell>
          <cell r="R207">
            <v>1200</v>
          </cell>
          <cell r="S207">
            <v>1</v>
          </cell>
          <cell r="T207">
            <v>0.27</v>
          </cell>
          <cell r="U207">
            <v>1.4</v>
          </cell>
          <cell r="V207">
            <v>1143.4280422990844</v>
          </cell>
          <cell r="W207">
            <v>7.6228536153272293</v>
          </cell>
          <cell r="X207">
            <v>3391.875</v>
          </cell>
          <cell r="Y207">
            <v>22.612500000000001</v>
          </cell>
          <cell r="Z207">
            <v>27135</v>
          </cell>
          <cell r="AA207">
            <v>4145.625</v>
          </cell>
          <cell r="AB207">
            <v>43717.5</v>
          </cell>
          <cell r="AC207">
            <v>3934.5749999999998</v>
          </cell>
          <cell r="AD207">
            <v>1049.22</v>
          </cell>
          <cell r="AE207">
            <v>9129.42</v>
          </cell>
          <cell r="AF207">
            <v>60.8628</v>
          </cell>
        </row>
        <row r="208">
          <cell r="B208" t="str">
            <v>2, NT Plant &amp; Pre-Rigid 12R-20</v>
          </cell>
          <cell r="C208">
            <v>2</v>
          </cell>
          <cell r="D208" t="str">
            <v xml:space="preserve">, </v>
          </cell>
          <cell r="E208" t="str">
            <v xml:space="preserve">NT Plant &amp; Pre-Rigid </v>
          </cell>
          <cell r="F208" t="str">
            <v>12R-20</v>
          </cell>
          <cell r="G208" t="str">
            <v>NT Plant &amp; Pre-Rigid 12R-20</v>
          </cell>
          <cell r="H208">
            <v>73000</v>
          </cell>
          <cell r="I208">
            <v>20</v>
          </cell>
          <cell r="J208">
            <v>6</v>
          </cell>
          <cell r="K208">
            <v>65</v>
          </cell>
          <cell r="L208">
            <v>0.10576923076923077</v>
          </cell>
          <cell r="M208">
            <v>45</v>
          </cell>
          <cell r="N208">
            <v>45</v>
          </cell>
          <cell r="O208">
            <v>8</v>
          </cell>
          <cell r="P208">
            <v>150</v>
          </cell>
          <cell r="Q208">
            <v>0</v>
          </cell>
          <cell r="R208">
            <v>1200</v>
          </cell>
          <cell r="S208">
            <v>1</v>
          </cell>
          <cell r="T208">
            <v>0.27</v>
          </cell>
          <cell r="U208">
            <v>1.4</v>
          </cell>
          <cell r="V208">
            <v>1384.2495371116609</v>
          </cell>
          <cell r="W208">
            <v>9.2283302474110727</v>
          </cell>
          <cell r="X208">
            <v>4106.25</v>
          </cell>
          <cell r="Y208">
            <v>27.375</v>
          </cell>
          <cell r="Z208">
            <v>32850</v>
          </cell>
          <cell r="AA208">
            <v>5018.75</v>
          </cell>
          <cell r="AB208">
            <v>52925</v>
          </cell>
          <cell r="AC208">
            <v>4763.25</v>
          </cell>
          <cell r="AD208">
            <v>1270.2</v>
          </cell>
          <cell r="AE208">
            <v>11052.2</v>
          </cell>
          <cell r="AF208">
            <v>73.681333333333342</v>
          </cell>
        </row>
        <row r="209">
          <cell r="B209" t="str">
            <v>2.01, NT Plant &amp; Pre-Rigid 13R-18/20</v>
          </cell>
          <cell r="C209">
            <v>2.0099999999999998</v>
          </cell>
          <cell r="D209" t="str">
            <v xml:space="preserve">, </v>
          </cell>
          <cell r="E209" t="str">
            <v xml:space="preserve">NT Plant &amp; Pre-Rigid </v>
          </cell>
          <cell r="F209" t="str">
            <v>13R-18/20</v>
          </cell>
          <cell r="G209" t="str">
            <v>NT Plant &amp; Pre-Rigid 13R-18/20</v>
          </cell>
          <cell r="H209">
            <v>67000</v>
          </cell>
          <cell r="I209">
            <v>21.7</v>
          </cell>
          <cell r="J209">
            <v>6</v>
          </cell>
          <cell r="K209">
            <v>65</v>
          </cell>
          <cell r="L209">
            <v>9.7483161999291038E-2</v>
          </cell>
          <cell r="M209">
            <v>45</v>
          </cell>
          <cell r="N209">
            <v>45</v>
          </cell>
          <cell r="O209">
            <v>8</v>
          </cell>
          <cell r="P209">
            <v>150</v>
          </cell>
          <cell r="Q209">
            <v>0</v>
          </cell>
          <cell r="R209">
            <v>1200</v>
          </cell>
          <cell r="S209">
            <v>1</v>
          </cell>
          <cell r="T209">
            <v>0.27</v>
          </cell>
          <cell r="U209">
            <v>1.4</v>
          </cell>
          <cell r="V209">
            <v>1270.475602554538</v>
          </cell>
          <cell r="W209">
            <v>8.4698373503635871</v>
          </cell>
          <cell r="X209">
            <v>3768.75</v>
          </cell>
          <cell r="Y209">
            <v>25.125</v>
          </cell>
          <cell r="Z209">
            <v>30150</v>
          </cell>
          <cell r="AA209">
            <v>4606.25</v>
          </cell>
          <cell r="AB209">
            <v>48575</v>
          </cell>
          <cell r="AC209">
            <v>4371.75</v>
          </cell>
          <cell r="AD209">
            <v>1165.8</v>
          </cell>
          <cell r="AE209">
            <v>10143.799999999999</v>
          </cell>
          <cell r="AF209">
            <v>67.62533333333333</v>
          </cell>
        </row>
        <row r="210">
          <cell r="B210" t="str">
            <v>2.02, NT Plant &amp; Pre-Rigid  8R-36</v>
          </cell>
          <cell r="C210">
            <v>2.02</v>
          </cell>
          <cell r="D210" t="str">
            <v xml:space="preserve">, </v>
          </cell>
          <cell r="E210" t="str">
            <v xml:space="preserve">NT Plant &amp; Pre-Rigid </v>
          </cell>
          <cell r="F210" t="str">
            <v xml:space="preserve"> 8R-36</v>
          </cell>
          <cell r="G210" t="str">
            <v>NT Plant &amp; Pre-Rigid  8R-36</v>
          </cell>
          <cell r="H210">
            <v>56200</v>
          </cell>
          <cell r="I210">
            <v>24</v>
          </cell>
          <cell r="J210">
            <v>6</v>
          </cell>
          <cell r="K210">
            <v>65</v>
          </cell>
          <cell r="L210">
            <v>8.8141025641025647E-2</v>
          </cell>
          <cell r="M210">
            <v>45</v>
          </cell>
          <cell r="N210">
            <v>45</v>
          </cell>
          <cell r="O210">
            <v>8</v>
          </cell>
          <cell r="P210">
            <v>150</v>
          </cell>
          <cell r="Q210">
            <v>0</v>
          </cell>
          <cell r="R210">
            <v>1200</v>
          </cell>
          <cell r="S210">
            <v>1</v>
          </cell>
          <cell r="T210">
            <v>0.27</v>
          </cell>
          <cell r="U210">
            <v>1.4</v>
          </cell>
          <cell r="V210">
            <v>1065.6825203517171</v>
          </cell>
          <cell r="W210">
            <v>7.1045501356781138</v>
          </cell>
          <cell r="X210">
            <v>3161.25</v>
          </cell>
          <cell r="Y210">
            <v>21.074999999999999</v>
          </cell>
          <cell r="Z210">
            <v>25290</v>
          </cell>
          <cell r="AA210">
            <v>3863.75</v>
          </cell>
          <cell r="AB210">
            <v>40745</v>
          </cell>
          <cell r="AC210">
            <v>3667.0499999999997</v>
          </cell>
          <cell r="AD210">
            <v>977.88</v>
          </cell>
          <cell r="AE210">
            <v>8508.6799999999985</v>
          </cell>
          <cell r="AF210">
            <v>56.724533333333326</v>
          </cell>
        </row>
        <row r="211">
          <cell r="B211" t="str">
            <v>2.03, NT Plant &amp; Pre-Rigid 10R-30</v>
          </cell>
          <cell r="C211">
            <v>2.0299999999999998</v>
          </cell>
          <cell r="D211" t="str">
            <v xml:space="preserve">, </v>
          </cell>
          <cell r="E211" t="str">
            <v xml:space="preserve">NT Plant &amp; Pre-Rigid </v>
          </cell>
          <cell r="F211" t="str">
            <v>10R-30</v>
          </cell>
          <cell r="G211" t="str">
            <v>NT Plant &amp; Pre-Rigid 10R-30</v>
          </cell>
          <cell r="H211">
            <v>55000</v>
          </cell>
          <cell r="I211">
            <v>25</v>
          </cell>
          <cell r="J211">
            <v>6</v>
          </cell>
          <cell r="K211">
            <v>65</v>
          </cell>
          <cell r="L211">
            <v>8.461538461538462E-2</v>
          </cell>
          <cell r="M211">
            <v>45</v>
          </cell>
          <cell r="N211">
            <v>45</v>
          </cell>
          <cell r="O211">
            <v>8</v>
          </cell>
          <cell r="P211">
            <v>150</v>
          </cell>
          <cell r="Q211">
            <v>0</v>
          </cell>
          <cell r="R211">
            <v>1200</v>
          </cell>
          <cell r="S211">
            <v>1</v>
          </cell>
          <cell r="T211">
            <v>0.27</v>
          </cell>
          <cell r="U211">
            <v>1.4</v>
          </cell>
          <cell r="V211">
            <v>1042.9277334402925</v>
          </cell>
          <cell r="W211">
            <v>6.9528515562686168</v>
          </cell>
          <cell r="X211">
            <v>3093.75</v>
          </cell>
          <cell r="Y211">
            <v>20.625</v>
          </cell>
          <cell r="Z211">
            <v>24750</v>
          </cell>
          <cell r="AA211">
            <v>3781.25</v>
          </cell>
          <cell r="AB211">
            <v>39875</v>
          </cell>
          <cell r="AC211">
            <v>3588.75</v>
          </cell>
          <cell r="AD211">
            <v>957</v>
          </cell>
          <cell r="AE211">
            <v>8327</v>
          </cell>
          <cell r="AF211">
            <v>55.513333333333335</v>
          </cell>
        </row>
        <row r="212">
          <cell r="B212" t="str">
            <v>2.04, NT Plant &amp; Pre-Rigid 12R-30</v>
          </cell>
          <cell r="C212">
            <v>2.04</v>
          </cell>
          <cell r="D212" t="str">
            <v xml:space="preserve">, </v>
          </cell>
          <cell r="E212" t="str">
            <v xml:space="preserve">NT Plant &amp; Pre-Rigid </v>
          </cell>
          <cell r="F212" t="str">
            <v>12R-30</v>
          </cell>
          <cell r="G212" t="str">
            <v>NT Plant &amp; Pre-Rigid 12R-30</v>
          </cell>
          <cell r="H212">
            <v>86600</v>
          </cell>
          <cell r="I212">
            <v>30</v>
          </cell>
          <cell r="J212">
            <v>6</v>
          </cell>
          <cell r="K212">
            <v>65</v>
          </cell>
          <cell r="L212">
            <v>7.0512820512820512E-2</v>
          </cell>
          <cell r="M212">
            <v>45</v>
          </cell>
          <cell r="N212">
            <v>45</v>
          </cell>
          <cell r="O212">
            <v>8</v>
          </cell>
          <cell r="P212">
            <v>150</v>
          </cell>
          <cell r="Q212">
            <v>0</v>
          </cell>
          <cell r="R212">
            <v>1200</v>
          </cell>
          <cell r="S212">
            <v>1</v>
          </cell>
          <cell r="T212">
            <v>0.27</v>
          </cell>
          <cell r="U212">
            <v>1.4</v>
          </cell>
          <cell r="V212">
            <v>1642.1371221078059</v>
          </cell>
          <cell r="W212">
            <v>10.947580814052039</v>
          </cell>
          <cell r="X212">
            <v>4871.25</v>
          </cell>
          <cell r="Y212">
            <v>32.475000000000001</v>
          </cell>
          <cell r="Z212">
            <v>38970</v>
          </cell>
          <cell r="AA212">
            <v>5953.75</v>
          </cell>
          <cell r="AB212">
            <v>62785</v>
          </cell>
          <cell r="AC212">
            <v>5650.65</v>
          </cell>
          <cell r="AD212">
            <v>1506.84</v>
          </cell>
          <cell r="AE212">
            <v>13111.24</v>
          </cell>
          <cell r="AF212">
            <v>87.408266666666663</v>
          </cell>
        </row>
        <row r="213">
          <cell r="B213" t="str">
            <v>2.05, NT Plant &amp; Pre-Twin Row 8R-36</v>
          </cell>
          <cell r="C213">
            <v>2.0499999999999998</v>
          </cell>
          <cell r="D213" t="str">
            <v xml:space="preserve">, </v>
          </cell>
          <cell r="E213" t="str">
            <v xml:space="preserve">NT Plant &amp; Pre-Twin Row </v>
          </cell>
          <cell r="F213" t="str">
            <v>8R-36</v>
          </cell>
          <cell r="G213" t="str">
            <v>NT Plant &amp; Pre-Twin Row 8R-36</v>
          </cell>
          <cell r="H213">
            <v>135300</v>
          </cell>
          <cell r="I213">
            <v>24</v>
          </cell>
          <cell r="J213">
            <v>6</v>
          </cell>
          <cell r="K213">
            <v>65</v>
          </cell>
          <cell r="L213">
            <v>8.8141025641025647E-2</v>
          </cell>
          <cell r="M213">
            <v>45</v>
          </cell>
          <cell r="N213">
            <v>45</v>
          </cell>
          <cell r="O213">
            <v>8</v>
          </cell>
          <cell r="P213">
            <v>150</v>
          </cell>
          <cell r="Q213">
            <v>0</v>
          </cell>
          <cell r="R213">
            <v>1200</v>
          </cell>
          <cell r="S213">
            <v>1</v>
          </cell>
          <cell r="T213">
            <v>0.27</v>
          </cell>
          <cell r="U213">
            <v>1.4</v>
          </cell>
          <cell r="V213">
            <v>2565.6022242631193</v>
          </cell>
          <cell r="W213">
            <v>17.104014828420794</v>
          </cell>
          <cell r="X213">
            <v>7610.625</v>
          </cell>
          <cell r="Y213">
            <v>50.737499999999997</v>
          </cell>
          <cell r="Z213">
            <v>60885</v>
          </cell>
          <cell r="AA213">
            <v>9301.875</v>
          </cell>
          <cell r="AB213">
            <v>98092.5</v>
          </cell>
          <cell r="AC213">
            <v>8828.3249999999989</v>
          </cell>
          <cell r="AD213">
            <v>2354.2200000000003</v>
          </cell>
          <cell r="AE213">
            <v>20484.419999999998</v>
          </cell>
          <cell r="AF213">
            <v>136.56279999999998</v>
          </cell>
        </row>
        <row r="214">
          <cell r="B214" t="str">
            <v>2.06, NT Plant &amp; Pre-Twin Row 12R-36</v>
          </cell>
          <cell r="C214">
            <v>2.06</v>
          </cell>
          <cell r="D214" t="str">
            <v xml:space="preserve">, </v>
          </cell>
          <cell r="E214" t="str">
            <v xml:space="preserve">NT Plant &amp; Pre-Twin Row </v>
          </cell>
          <cell r="F214" t="str">
            <v>12R-36</v>
          </cell>
          <cell r="G214" t="str">
            <v>NT Plant &amp; Pre-Twin Row 12R-36</v>
          </cell>
          <cell r="H214">
            <v>172500</v>
          </cell>
          <cell r="I214">
            <v>36</v>
          </cell>
          <cell r="J214">
            <v>6</v>
          </cell>
          <cell r="K214">
            <v>65</v>
          </cell>
          <cell r="L214">
            <v>5.8760683760683753E-2</v>
          </cell>
          <cell r="M214">
            <v>45</v>
          </cell>
          <cell r="N214">
            <v>45</v>
          </cell>
          <cell r="O214">
            <v>8</v>
          </cell>
          <cell r="P214">
            <v>150</v>
          </cell>
          <cell r="Q214">
            <v>0</v>
          </cell>
          <cell r="R214">
            <v>1200</v>
          </cell>
          <cell r="S214">
            <v>1</v>
          </cell>
          <cell r="T214">
            <v>0.27</v>
          </cell>
          <cell r="U214">
            <v>1.4</v>
          </cell>
          <cell r="V214">
            <v>3271.0006185172806</v>
          </cell>
          <cell r="W214">
            <v>21.806670790115206</v>
          </cell>
          <cell r="X214">
            <v>9703.125</v>
          </cell>
          <cell r="Y214">
            <v>64.6875</v>
          </cell>
          <cell r="Z214">
            <v>77625</v>
          </cell>
          <cell r="AA214">
            <v>11859.375</v>
          </cell>
          <cell r="AB214">
            <v>125062.5</v>
          </cell>
          <cell r="AC214">
            <v>11255.625</v>
          </cell>
          <cell r="AD214">
            <v>3001.5</v>
          </cell>
          <cell r="AE214">
            <v>26116.5</v>
          </cell>
          <cell r="AF214">
            <v>174.11</v>
          </cell>
        </row>
        <row r="215">
          <cell r="B215" t="str">
            <v>2.07, NT Plant-Folding 12R-20</v>
          </cell>
          <cell r="C215">
            <v>2.0699999999999998</v>
          </cell>
          <cell r="D215" t="str">
            <v xml:space="preserve">, </v>
          </cell>
          <cell r="E215" t="str">
            <v xml:space="preserve">NT Plant-Folding </v>
          </cell>
          <cell r="F215" t="str">
            <v>12R-20</v>
          </cell>
          <cell r="G215" t="str">
            <v>NT Plant-Folding 12R-20</v>
          </cell>
          <cell r="H215">
            <v>77500</v>
          </cell>
          <cell r="I215">
            <v>20</v>
          </cell>
          <cell r="J215">
            <v>6</v>
          </cell>
          <cell r="K215">
            <v>70</v>
          </cell>
          <cell r="L215">
            <v>9.8214285714285712E-2</v>
          </cell>
          <cell r="M215">
            <v>45</v>
          </cell>
          <cell r="N215">
            <v>45</v>
          </cell>
          <cell r="O215">
            <v>8</v>
          </cell>
          <cell r="P215">
            <v>150</v>
          </cell>
          <cell r="Q215">
            <v>0</v>
          </cell>
          <cell r="R215">
            <v>1200</v>
          </cell>
          <cell r="S215">
            <v>1</v>
          </cell>
          <cell r="T215">
            <v>0.27</v>
          </cell>
          <cell r="U215">
            <v>1.4</v>
          </cell>
          <cell r="V215">
            <v>1469.5799880295031</v>
          </cell>
          <cell r="W215">
            <v>9.7971999201966877</v>
          </cell>
          <cell r="X215">
            <v>4359.375</v>
          </cell>
          <cell r="Y215">
            <v>29.0625</v>
          </cell>
          <cell r="Z215">
            <v>34875</v>
          </cell>
          <cell r="AA215">
            <v>5328.125</v>
          </cell>
          <cell r="AB215">
            <v>56187.5</v>
          </cell>
          <cell r="AC215">
            <v>5056.875</v>
          </cell>
          <cell r="AD215">
            <v>1348.5</v>
          </cell>
          <cell r="AE215">
            <v>11733.5</v>
          </cell>
          <cell r="AF215">
            <v>78.223333333333329</v>
          </cell>
        </row>
        <row r="216">
          <cell r="B216" t="str">
            <v>2.08, NT Plant-Folding  8R-36</v>
          </cell>
          <cell r="C216">
            <v>2.08</v>
          </cell>
          <cell r="D216" t="str">
            <v xml:space="preserve">, </v>
          </cell>
          <cell r="E216" t="str">
            <v xml:space="preserve">NT Plant-Folding </v>
          </cell>
          <cell r="F216" t="str">
            <v xml:space="preserve"> 8R-36</v>
          </cell>
          <cell r="G216" t="str">
            <v>NT Plant-Folding  8R-36</v>
          </cell>
          <cell r="H216">
            <v>72900</v>
          </cell>
          <cell r="I216">
            <v>24</v>
          </cell>
          <cell r="J216">
            <v>6</v>
          </cell>
          <cell r="K216">
            <v>70</v>
          </cell>
          <cell r="L216">
            <v>8.1845238095238096E-2</v>
          </cell>
          <cell r="M216">
            <v>45</v>
          </cell>
          <cell r="N216">
            <v>45</v>
          </cell>
          <cell r="O216">
            <v>8</v>
          </cell>
          <cell r="P216">
            <v>150</v>
          </cell>
          <cell r="Q216">
            <v>0</v>
          </cell>
          <cell r="R216">
            <v>1200</v>
          </cell>
          <cell r="S216">
            <v>1</v>
          </cell>
          <cell r="T216">
            <v>0.27</v>
          </cell>
          <cell r="U216">
            <v>1.4</v>
          </cell>
          <cell r="V216">
            <v>1382.3533048690422</v>
          </cell>
          <cell r="W216">
            <v>9.2156886991269484</v>
          </cell>
          <cell r="X216">
            <v>4100.625</v>
          </cell>
          <cell r="Y216">
            <v>27.337499999999999</v>
          </cell>
          <cell r="Z216">
            <v>32805</v>
          </cell>
          <cell r="AA216">
            <v>5011.875</v>
          </cell>
          <cell r="AB216">
            <v>52852.5</v>
          </cell>
          <cell r="AC216">
            <v>4756.7249999999995</v>
          </cell>
          <cell r="AD216">
            <v>1268.46</v>
          </cell>
          <cell r="AE216">
            <v>11037.059999999998</v>
          </cell>
          <cell r="AF216">
            <v>73.580399999999983</v>
          </cell>
        </row>
        <row r="217">
          <cell r="B217" t="str">
            <v>2.09, NT Plant-Folding 23R-15</v>
          </cell>
          <cell r="C217">
            <v>2.09</v>
          </cell>
          <cell r="D217" t="str">
            <v xml:space="preserve">, </v>
          </cell>
          <cell r="E217" t="str">
            <v xml:space="preserve">NT Plant-Folding </v>
          </cell>
          <cell r="F217" t="str">
            <v>23R-15</v>
          </cell>
          <cell r="G217" t="str">
            <v>NT Plant-Folding 23R-15</v>
          </cell>
          <cell r="H217">
            <v>193000</v>
          </cell>
          <cell r="I217">
            <v>28.8</v>
          </cell>
          <cell r="J217">
            <v>6</v>
          </cell>
          <cell r="K217">
            <v>70</v>
          </cell>
          <cell r="L217">
            <v>6.8204365079365087E-2</v>
          </cell>
          <cell r="M217">
            <v>45</v>
          </cell>
          <cell r="N217">
            <v>45</v>
          </cell>
          <cell r="O217">
            <v>8</v>
          </cell>
          <cell r="P217">
            <v>150</v>
          </cell>
          <cell r="Q217">
            <v>0</v>
          </cell>
          <cell r="R217">
            <v>1200</v>
          </cell>
          <cell r="S217">
            <v>1</v>
          </cell>
          <cell r="T217">
            <v>0.27</v>
          </cell>
          <cell r="U217">
            <v>1.4</v>
          </cell>
          <cell r="V217">
            <v>3659.7282282541169</v>
          </cell>
          <cell r="W217">
            <v>24.398188188360781</v>
          </cell>
          <cell r="X217">
            <v>10856.25</v>
          </cell>
          <cell r="Y217">
            <v>72.375</v>
          </cell>
          <cell r="Z217">
            <v>86850</v>
          </cell>
          <cell r="AA217">
            <v>13268.75</v>
          </cell>
          <cell r="AB217">
            <v>139925</v>
          </cell>
          <cell r="AC217">
            <v>12593.25</v>
          </cell>
          <cell r="AD217">
            <v>3358.2000000000003</v>
          </cell>
          <cell r="AE217">
            <v>29220.2</v>
          </cell>
          <cell r="AF217">
            <v>194.80133333333333</v>
          </cell>
        </row>
        <row r="218">
          <cell r="B218" t="str">
            <v>2.1, NT Plant-Folding 12R-30</v>
          </cell>
          <cell r="C218">
            <v>2.1</v>
          </cell>
          <cell r="D218" t="str">
            <v xml:space="preserve">, </v>
          </cell>
          <cell r="E218" t="str">
            <v xml:space="preserve">NT Plant-Folding </v>
          </cell>
          <cell r="F218" t="str">
            <v>12R-30</v>
          </cell>
          <cell r="G218" t="str">
            <v>NT Plant-Folding 12R-30</v>
          </cell>
          <cell r="H218">
            <v>91300</v>
          </cell>
          <cell r="I218">
            <v>30</v>
          </cell>
          <cell r="J218">
            <v>6</v>
          </cell>
          <cell r="K218">
            <v>70</v>
          </cell>
          <cell r="L218">
            <v>6.5476190476190479E-2</v>
          </cell>
          <cell r="M218">
            <v>45</v>
          </cell>
          <cell r="N218">
            <v>45</v>
          </cell>
          <cell r="O218">
            <v>8</v>
          </cell>
          <cell r="P218">
            <v>150</v>
          </cell>
          <cell r="Q218">
            <v>0</v>
          </cell>
          <cell r="R218">
            <v>1200</v>
          </cell>
          <cell r="S218">
            <v>1</v>
          </cell>
          <cell r="T218">
            <v>0.27</v>
          </cell>
          <cell r="U218">
            <v>1.4</v>
          </cell>
          <cell r="V218">
            <v>1731.2600375108855</v>
          </cell>
          <cell r="W218">
            <v>11.541733583405904</v>
          </cell>
          <cell r="X218">
            <v>5135.625</v>
          </cell>
          <cell r="Y218">
            <v>34.237499999999997</v>
          </cell>
          <cell r="Z218">
            <v>41085</v>
          </cell>
          <cell r="AA218">
            <v>6276.875</v>
          </cell>
          <cell r="AB218">
            <v>66192.5</v>
          </cell>
          <cell r="AC218">
            <v>5957.3249999999998</v>
          </cell>
          <cell r="AD218">
            <v>1588.6200000000001</v>
          </cell>
          <cell r="AE218">
            <v>13822.820000000002</v>
          </cell>
          <cell r="AF218">
            <v>92.152133333333339</v>
          </cell>
        </row>
        <row r="219">
          <cell r="B219" t="str">
            <v>2.11, NT Plant-Folding 24R-15</v>
          </cell>
          <cell r="C219">
            <v>2.11</v>
          </cell>
          <cell r="D219" t="str">
            <v xml:space="preserve">, </v>
          </cell>
          <cell r="E219" t="str">
            <v xml:space="preserve">NT Plant-Folding </v>
          </cell>
          <cell r="F219" t="str">
            <v>24R-15</v>
          </cell>
          <cell r="G219" t="str">
            <v>NT Plant-Folding 24R-15</v>
          </cell>
          <cell r="H219">
            <v>146000</v>
          </cell>
          <cell r="I219">
            <v>30</v>
          </cell>
          <cell r="J219">
            <v>6</v>
          </cell>
          <cell r="K219">
            <v>70</v>
          </cell>
          <cell r="L219">
            <v>6.5476190476190479E-2</v>
          </cell>
          <cell r="M219">
            <v>45</v>
          </cell>
          <cell r="N219">
            <v>45</v>
          </cell>
          <cell r="O219">
            <v>8</v>
          </cell>
          <cell r="P219">
            <v>150</v>
          </cell>
          <cell r="Q219">
            <v>0</v>
          </cell>
          <cell r="R219">
            <v>1200</v>
          </cell>
          <cell r="S219">
            <v>1</v>
          </cell>
          <cell r="T219">
            <v>0.27</v>
          </cell>
          <cell r="U219">
            <v>1.4</v>
          </cell>
          <cell r="V219">
            <v>2768.4990742233217</v>
          </cell>
          <cell r="W219">
            <v>18.456660494822145</v>
          </cell>
          <cell r="X219">
            <v>8212.5</v>
          </cell>
          <cell r="Y219">
            <v>54.75</v>
          </cell>
          <cell r="Z219">
            <v>65700</v>
          </cell>
          <cell r="AA219">
            <v>10037.5</v>
          </cell>
          <cell r="AB219">
            <v>105850</v>
          </cell>
          <cell r="AC219">
            <v>9526.5</v>
          </cell>
          <cell r="AD219">
            <v>2540.4</v>
          </cell>
          <cell r="AE219">
            <v>22104.400000000001</v>
          </cell>
          <cell r="AF219">
            <v>147.36266666666668</v>
          </cell>
        </row>
        <row r="220">
          <cell r="B220" t="str">
            <v>2.12, NT Plant-Folding  8R-36 2x1</v>
          </cell>
          <cell r="C220">
            <v>2.12</v>
          </cell>
          <cell r="D220" t="str">
            <v xml:space="preserve">, </v>
          </cell>
          <cell r="E220" t="str">
            <v xml:space="preserve">NT Plant-Folding </v>
          </cell>
          <cell r="F220" t="str">
            <v xml:space="preserve"> 8R-36 2x1</v>
          </cell>
          <cell r="G220" t="str">
            <v>NT Plant-Folding  8R-36 2x1</v>
          </cell>
          <cell r="H220">
            <v>102000</v>
          </cell>
          <cell r="I220">
            <v>36</v>
          </cell>
          <cell r="J220">
            <v>6</v>
          </cell>
          <cell r="K220">
            <v>70</v>
          </cell>
          <cell r="L220">
            <v>5.4563492063492071E-2</v>
          </cell>
          <cell r="M220">
            <v>45</v>
          </cell>
          <cell r="N220">
            <v>45</v>
          </cell>
          <cell r="O220">
            <v>8</v>
          </cell>
          <cell r="P220">
            <v>150</v>
          </cell>
          <cell r="Q220">
            <v>0</v>
          </cell>
          <cell r="R220">
            <v>1200</v>
          </cell>
          <cell r="S220">
            <v>1</v>
          </cell>
          <cell r="T220">
            <v>0.27</v>
          </cell>
          <cell r="U220">
            <v>1.4</v>
          </cell>
          <cell r="V220">
            <v>1934.1568874710879</v>
          </cell>
          <cell r="W220">
            <v>12.894379249807253</v>
          </cell>
          <cell r="X220">
            <v>5737.5</v>
          </cell>
          <cell r="Y220">
            <v>38.25</v>
          </cell>
          <cell r="Z220">
            <v>45900</v>
          </cell>
          <cell r="AA220">
            <v>7012.5</v>
          </cell>
          <cell r="AB220">
            <v>73950</v>
          </cell>
          <cell r="AC220">
            <v>6655.5</v>
          </cell>
          <cell r="AD220">
            <v>1774.8</v>
          </cell>
          <cell r="AE220">
            <v>15442.8</v>
          </cell>
          <cell r="AF220">
            <v>102.952</v>
          </cell>
        </row>
        <row r="221">
          <cell r="B221" t="str">
            <v>2.13, NT Plant-Folding 12R-36</v>
          </cell>
          <cell r="C221">
            <v>2.13</v>
          </cell>
          <cell r="D221" t="str">
            <v xml:space="preserve">, </v>
          </cell>
          <cell r="E221" t="str">
            <v xml:space="preserve">NT Plant-Folding </v>
          </cell>
          <cell r="F221" t="str">
            <v>12R-36</v>
          </cell>
          <cell r="G221" t="str">
            <v>NT Plant-Folding 12R-36</v>
          </cell>
          <cell r="H221">
            <v>102000</v>
          </cell>
          <cell r="I221">
            <v>36</v>
          </cell>
          <cell r="J221">
            <v>6</v>
          </cell>
          <cell r="K221">
            <v>70</v>
          </cell>
          <cell r="L221">
            <v>5.4563492063492071E-2</v>
          </cell>
          <cell r="M221">
            <v>45</v>
          </cell>
          <cell r="N221">
            <v>45</v>
          </cell>
          <cell r="O221">
            <v>8</v>
          </cell>
          <cell r="P221">
            <v>150</v>
          </cell>
          <cell r="Q221">
            <v>0</v>
          </cell>
          <cell r="R221">
            <v>1200</v>
          </cell>
          <cell r="S221">
            <v>1</v>
          </cell>
          <cell r="T221">
            <v>0.27</v>
          </cell>
          <cell r="U221">
            <v>1.4</v>
          </cell>
          <cell r="V221">
            <v>1934.1568874710879</v>
          </cell>
          <cell r="W221">
            <v>12.894379249807253</v>
          </cell>
          <cell r="X221">
            <v>5737.5</v>
          </cell>
          <cell r="Y221">
            <v>38.25</v>
          </cell>
          <cell r="Z221">
            <v>45900</v>
          </cell>
          <cell r="AA221">
            <v>7012.5</v>
          </cell>
          <cell r="AB221">
            <v>73950</v>
          </cell>
          <cell r="AC221">
            <v>6655.5</v>
          </cell>
          <cell r="AD221">
            <v>1774.8</v>
          </cell>
          <cell r="AE221">
            <v>15442.8</v>
          </cell>
          <cell r="AF221">
            <v>102.952</v>
          </cell>
        </row>
        <row r="222">
          <cell r="B222" t="str">
            <v>2.14, NT Plant-Folding 31R-15</v>
          </cell>
          <cell r="C222">
            <v>2.14</v>
          </cell>
          <cell r="D222" t="str">
            <v xml:space="preserve">, </v>
          </cell>
          <cell r="E222" t="str">
            <v xml:space="preserve">NT Plant-Folding </v>
          </cell>
          <cell r="F222" t="str">
            <v>31R-15</v>
          </cell>
          <cell r="G222" t="str">
            <v>NT Plant-Folding 31R-15</v>
          </cell>
          <cell r="H222">
            <v>234500</v>
          </cell>
          <cell r="I222">
            <v>38.700000000000003</v>
          </cell>
          <cell r="J222">
            <v>6</v>
          </cell>
          <cell r="K222">
            <v>70</v>
          </cell>
          <cell r="L222">
            <v>5.075673680324843E-2</v>
          </cell>
          <cell r="M222">
            <v>45</v>
          </cell>
          <cell r="N222">
            <v>45</v>
          </cell>
          <cell r="O222">
            <v>8</v>
          </cell>
          <cell r="P222">
            <v>150</v>
          </cell>
          <cell r="Q222">
            <v>0</v>
          </cell>
          <cell r="R222">
            <v>1200</v>
          </cell>
          <cell r="S222">
            <v>1</v>
          </cell>
          <cell r="T222">
            <v>0.27</v>
          </cell>
          <cell r="U222">
            <v>1.4</v>
          </cell>
          <cell r="V222">
            <v>4446.6646089408841</v>
          </cell>
          <cell r="W222">
            <v>29.64443072627256</v>
          </cell>
          <cell r="X222">
            <v>13190.625</v>
          </cell>
          <cell r="Y222">
            <v>87.9375</v>
          </cell>
          <cell r="Z222">
            <v>105525</v>
          </cell>
          <cell r="AA222">
            <v>16121.875</v>
          </cell>
          <cell r="AB222">
            <v>170012.5</v>
          </cell>
          <cell r="AC222">
            <v>15301.125</v>
          </cell>
          <cell r="AD222">
            <v>4080.3</v>
          </cell>
          <cell r="AE222">
            <v>35503.300000000003</v>
          </cell>
          <cell r="AF222">
            <v>236.68866666666668</v>
          </cell>
        </row>
        <row r="223">
          <cell r="B223" t="str">
            <v>2.15, NT Plant-Folding 16R-30</v>
          </cell>
          <cell r="C223">
            <v>2.15</v>
          </cell>
          <cell r="D223" t="str">
            <v xml:space="preserve">, </v>
          </cell>
          <cell r="E223" t="str">
            <v xml:space="preserve">NT Plant-Folding </v>
          </cell>
          <cell r="F223" t="str">
            <v>16R-30</v>
          </cell>
          <cell r="G223" t="str">
            <v>NT Plant-Folding 16R-30</v>
          </cell>
          <cell r="H223">
            <v>139600</v>
          </cell>
          <cell r="I223">
            <v>40</v>
          </cell>
          <cell r="J223">
            <v>6</v>
          </cell>
          <cell r="K223">
            <v>70</v>
          </cell>
          <cell r="L223">
            <v>4.9107142857142856E-2</v>
          </cell>
          <cell r="M223">
            <v>45</v>
          </cell>
          <cell r="N223">
            <v>45</v>
          </cell>
          <cell r="O223">
            <v>8</v>
          </cell>
          <cell r="P223">
            <v>150</v>
          </cell>
          <cell r="Q223">
            <v>0</v>
          </cell>
          <cell r="R223">
            <v>1200</v>
          </cell>
          <cell r="S223">
            <v>1</v>
          </cell>
          <cell r="T223">
            <v>0.27</v>
          </cell>
          <cell r="U223">
            <v>1.4</v>
          </cell>
          <cell r="V223">
            <v>2647.1402106957239</v>
          </cell>
          <cell r="W223">
            <v>17.647601404638159</v>
          </cell>
          <cell r="X223">
            <v>7852.5</v>
          </cell>
          <cell r="Y223">
            <v>52.35</v>
          </cell>
          <cell r="Z223">
            <v>62820</v>
          </cell>
          <cell r="AA223">
            <v>9597.5</v>
          </cell>
          <cell r="AB223">
            <v>101210</v>
          </cell>
          <cell r="AC223">
            <v>9108.9</v>
          </cell>
          <cell r="AD223">
            <v>2429.04</v>
          </cell>
          <cell r="AE223">
            <v>21135.440000000002</v>
          </cell>
          <cell r="AF223">
            <v>140.90293333333335</v>
          </cell>
        </row>
        <row r="224">
          <cell r="B224" t="str">
            <v>2.16, NT Plant-Folding 24R-20</v>
          </cell>
          <cell r="C224">
            <v>2.16</v>
          </cell>
          <cell r="D224" t="str">
            <v xml:space="preserve">, </v>
          </cell>
          <cell r="E224" t="str">
            <v xml:space="preserve">NT Plant-Folding </v>
          </cell>
          <cell r="F224" t="str">
            <v>24R-20</v>
          </cell>
          <cell r="G224" t="str">
            <v>NT Plant-Folding 24R-20</v>
          </cell>
          <cell r="H224">
            <v>228000</v>
          </cell>
          <cell r="I224">
            <v>40</v>
          </cell>
          <cell r="J224">
            <v>6</v>
          </cell>
          <cell r="K224">
            <v>70</v>
          </cell>
          <cell r="L224">
            <v>4.9107142857142856E-2</v>
          </cell>
          <cell r="M224">
            <v>45</v>
          </cell>
          <cell r="N224">
            <v>45</v>
          </cell>
          <cell r="O224">
            <v>8</v>
          </cell>
          <cell r="P224">
            <v>150</v>
          </cell>
          <cell r="Q224">
            <v>0</v>
          </cell>
          <cell r="R224">
            <v>1200</v>
          </cell>
          <cell r="S224">
            <v>1</v>
          </cell>
          <cell r="T224">
            <v>0.27</v>
          </cell>
          <cell r="U224">
            <v>1.4</v>
          </cell>
          <cell r="V224">
            <v>4323.4095131706672</v>
          </cell>
          <cell r="W224">
            <v>28.822730087804448</v>
          </cell>
          <cell r="X224">
            <v>12825</v>
          </cell>
          <cell r="Y224">
            <v>85.5</v>
          </cell>
          <cell r="Z224">
            <v>102600</v>
          </cell>
          <cell r="AA224">
            <v>15675</v>
          </cell>
          <cell r="AB224">
            <v>165300</v>
          </cell>
          <cell r="AC224">
            <v>14877</v>
          </cell>
          <cell r="AD224">
            <v>3967.2000000000003</v>
          </cell>
          <cell r="AE224">
            <v>34519.199999999997</v>
          </cell>
          <cell r="AF224">
            <v>230.12799999999999</v>
          </cell>
        </row>
        <row r="225">
          <cell r="B225" t="str">
            <v>2.17, NT Plant-Folding 32R-15</v>
          </cell>
          <cell r="C225">
            <v>2.17</v>
          </cell>
          <cell r="D225" t="str">
            <v xml:space="preserve">, </v>
          </cell>
          <cell r="E225" t="str">
            <v xml:space="preserve">NT Plant-Folding </v>
          </cell>
          <cell r="F225" t="str">
            <v>32R-15</v>
          </cell>
          <cell r="G225" t="str">
            <v>NT Plant-Folding 32R-15</v>
          </cell>
          <cell r="H225">
            <v>239000</v>
          </cell>
          <cell r="I225">
            <v>40</v>
          </cell>
          <cell r="J225">
            <v>6</v>
          </cell>
          <cell r="K225">
            <v>70</v>
          </cell>
          <cell r="L225">
            <v>4.9107142857142856E-2</v>
          </cell>
          <cell r="M225">
            <v>45</v>
          </cell>
          <cell r="N225">
            <v>45</v>
          </cell>
          <cell r="O225">
            <v>8</v>
          </cell>
          <cell r="P225">
            <v>150</v>
          </cell>
          <cell r="Q225">
            <v>0</v>
          </cell>
          <cell r="R225">
            <v>1200</v>
          </cell>
          <cell r="S225">
            <v>1</v>
          </cell>
          <cell r="T225">
            <v>0.27</v>
          </cell>
          <cell r="U225">
            <v>1.4</v>
          </cell>
          <cell r="V225">
            <v>4531.9950598587257</v>
          </cell>
          <cell r="W225">
            <v>30.21330039905817</v>
          </cell>
          <cell r="X225">
            <v>13443.75</v>
          </cell>
          <cell r="Y225">
            <v>89.625</v>
          </cell>
          <cell r="Z225">
            <v>107550</v>
          </cell>
          <cell r="AA225">
            <v>16431.25</v>
          </cell>
          <cell r="AB225">
            <v>173275</v>
          </cell>
          <cell r="AC225">
            <v>15594.75</v>
          </cell>
          <cell r="AD225">
            <v>4158.6000000000004</v>
          </cell>
          <cell r="AE225">
            <v>36184.6</v>
          </cell>
          <cell r="AF225">
            <v>241.23066666666665</v>
          </cell>
        </row>
        <row r="226">
          <cell r="B226" t="str">
            <v>2.18, NT Plant-Folding 24R-30</v>
          </cell>
          <cell r="C226">
            <v>2.1800000000000002</v>
          </cell>
          <cell r="D226" t="str">
            <v xml:space="preserve">, </v>
          </cell>
          <cell r="E226" t="str">
            <v xml:space="preserve">NT Plant-Folding </v>
          </cell>
          <cell r="F226" t="str">
            <v>24R-30</v>
          </cell>
          <cell r="G226" t="str">
            <v>NT Plant-Folding 24R-30</v>
          </cell>
          <cell r="H226">
            <v>208000</v>
          </cell>
          <cell r="I226">
            <v>60</v>
          </cell>
          <cell r="J226">
            <v>6</v>
          </cell>
          <cell r="K226">
            <v>70</v>
          </cell>
          <cell r="L226">
            <v>3.273809523809524E-2</v>
          </cell>
          <cell r="M226">
            <v>45</v>
          </cell>
          <cell r="N226">
            <v>45</v>
          </cell>
          <cell r="O226">
            <v>8</v>
          </cell>
          <cell r="P226">
            <v>150</v>
          </cell>
          <cell r="Q226">
            <v>0</v>
          </cell>
          <cell r="R226">
            <v>1200</v>
          </cell>
          <cell r="S226">
            <v>1</v>
          </cell>
          <cell r="T226">
            <v>0.27</v>
          </cell>
          <cell r="U226">
            <v>1.4</v>
          </cell>
          <cell r="V226">
            <v>3944.1630646469248</v>
          </cell>
          <cell r="W226">
            <v>26.2944204309795</v>
          </cell>
          <cell r="X226">
            <v>11700</v>
          </cell>
          <cell r="Y226">
            <v>78</v>
          </cell>
          <cell r="Z226">
            <v>93600</v>
          </cell>
          <cell r="AA226">
            <v>14300</v>
          </cell>
          <cell r="AB226">
            <v>150800</v>
          </cell>
          <cell r="AC226">
            <v>13572</v>
          </cell>
          <cell r="AD226">
            <v>3619.2000000000003</v>
          </cell>
          <cell r="AE226">
            <v>31491.200000000001</v>
          </cell>
          <cell r="AF226">
            <v>209.94133333333335</v>
          </cell>
        </row>
        <row r="227">
          <cell r="B227" t="str">
            <v>2.19, NT Plant-Folding 36R-20</v>
          </cell>
          <cell r="C227">
            <v>2.19</v>
          </cell>
          <cell r="D227" t="str">
            <v xml:space="preserve">, </v>
          </cell>
          <cell r="E227" t="str">
            <v xml:space="preserve">NT Plant-Folding </v>
          </cell>
          <cell r="F227" t="str">
            <v>36R-20</v>
          </cell>
          <cell r="G227" t="str">
            <v>NT Plant-Folding 36R-20</v>
          </cell>
          <cell r="H227">
            <v>210000</v>
          </cell>
          <cell r="I227">
            <v>60</v>
          </cell>
          <cell r="J227">
            <v>6</v>
          </cell>
          <cell r="K227">
            <v>70</v>
          </cell>
          <cell r="L227">
            <v>3.273809523809524E-2</v>
          </cell>
          <cell r="M227">
            <v>45</v>
          </cell>
          <cell r="N227">
            <v>45</v>
          </cell>
          <cell r="O227">
            <v>8</v>
          </cell>
          <cell r="P227">
            <v>150</v>
          </cell>
          <cell r="Q227">
            <v>0</v>
          </cell>
          <cell r="R227">
            <v>1200</v>
          </cell>
          <cell r="S227">
            <v>1</v>
          </cell>
          <cell r="T227">
            <v>0.27</v>
          </cell>
          <cell r="U227">
            <v>1.4</v>
          </cell>
          <cell r="V227">
            <v>3982.0877094992989</v>
          </cell>
          <cell r="W227">
            <v>26.547251396661991</v>
          </cell>
          <cell r="X227">
            <v>11812.5</v>
          </cell>
          <cell r="Y227">
            <v>78.75</v>
          </cell>
          <cell r="Z227">
            <v>94500</v>
          </cell>
          <cell r="AA227">
            <v>14437.5</v>
          </cell>
          <cell r="AB227">
            <v>152250</v>
          </cell>
          <cell r="AC227">
            <v>13702.5</v>
          </cell>
          <cell r="AD227">
            <v>3654</v>
          </cell>
          <cell r="AE227">
            <v>31794</v>
          </cell>
          <cell r="AF227">
            <v>211.96</v>
          </cell>
        </row>
        <row r="228">
          <cell r="B228" t="str">
            <v>2.2, NT Plant-Rigid  4R-30</v>
          </cell>
          <cell r="C228">
            <v>2.2000000000000002</v>
          </cell>
          <cell r="D228" t="str">
            <v xml:space="preserve">, </v>
          </cell>
          <cell r="E228" t="str">
            <v xml:space="preserve">NT Plant-Rigid </v>
          </cell>
          <cell r="F228" t="str">
            <v xml:space="preserve"> 4R-30</v>
          </cell>
          <cell r="G228" t="str">
            <v>NT Plant-Rigid  4R-30</v>
          </cell>
          <cell r="H228">
            <v>31900</v>
          </cell>
          <cell r="I228">
            <v>10</v>
          </cell>
          <cell r="J228">
            <v>6</v>
          </cell>
          <cell r="K228">
            <v>70</v>
          </cell>
          <cell r="L228">
            <v>0.19642857142857142</v>
          </cell>
          <cell r="M228">
            <v>45</v>
          </cell>
          <cell r="N228">
            <v>45</v>
          </cell>
          <cell r="O228">
            <v>8</v>
          </cell>
          <cell r="P228">
            <v>150</v>
          </cell>
          <cell r="Q228">
            <v>0</v>
          </cell>
          <cell r="R228">
            <v>1200</v>
          </cell>
          <cell r="S228">
            <v>1</v>
          </cell>
          <cell r="T228">
            <v>0.27</v>
          </cell>
          <cell r="U228">
            <v>1.4</v>
          </cell>
          <cell r="V228">
            <v>604.89808539536966</v>
          </cell>
          <cell r="W228">
            <v>4.0326539026357979</v>
          </cell>
          <cell r="X228">
            <v>1794.375</v>
          </cell>
          <cell r="Y228">
            <v>11.9625</v>
          </cell>
          <cell r="Z228">
            <v>14355</v>
          </cell>
          <cell r="AA228">
            <v>2193.125</v>
          </cell>
          <cell r="AB228">
            <v>23127.5</v>
          </cell>
          <cell r="AC228">
            <v>2081.4749999999999</v>
          </cell>
          <cell r="AD228">
            <v>555.06000000000006</v>
          </cell>
          <cell r="AE228">
            <v>4829.6600000000008</v>
          </cell>
          <cell r="AF228">
            <v>32.197733333333339</v>
          </cell>
        </row>
        <row r="229">
          <cell r="B229" t="str">
            <v>2.21, NT Plant-Rigid  4R-36</v>
          </cell>
          <cell r="C229">
            <v>2.21</v>
          </cell>
          <cell r="D229" t="str">
            <v xml:space="preserve">, </v>
          </cell>
          <cell r="E229" t="str">
            <v xml:space="preserve">NT Plant-Rigid </v>
          </cell>
          <cell r="F229" t="str">
            <v xml:space="preserve"> 4R-36</v>
          </cell>
          <cell r="G229" t="str">
            <v>NT Plant-Rigid  4R-36</v>
          </cell>
          <cell r="H229">
            <v>28800</v>
          </cell>
          <cell r="I229">
            <v>12</v>
          </cell>
          <cell r="J229">
            <v>6</v>
          </cell>
          <cell r="K229">
            <v>70</v>
          </cell>
          <cell r="L229">
            <v>0.16369047619047619</v>
          </cell>
          <cell r="M229">
            <v>45</v>
          </cell>
          <cell r="N229">
            <v>45</v>
          </cell>
          <cell r="O229">
            <v>8</v>
          </cell>
          <cell r="P229">
            <v>150</v>
          </cell>
          <cell r="Q229">
            <v>0</v>
          </cell>
          <cell r="R229">
            <v>1200</v>
          </cell>
          <cell r="S229">
            <v>1</v>
          </cell>
          <cell r="T229">
            <v>0.27</v>
          </cell>
          <cell r="U229">
            <v>1.4</v>
          </cell>
          <cell r="V229">
            <v>546.11488587418955</v>
          </cell>
          <cell r="W229">
            <v>3.6407659058279305</v>
          </cell>
          <cell r="X229">
            <v>1620</v>
          </cell>
          <cell r="Y229">
            <v>10.8</v>
          </cell>
          <cell r="Z229">
            <v>12960</v>
          </cell>
          <cell r="AA229">
            <v>1980</v>
          </cell>
          <cell r="AB229">
            <v>20880</v>
          </cell>
          <cell r="AC229">
            <v>1879.1999999999998</v>
          </cell>
          <cell r="AD229">
            <v>501.12</v>
          </cell>
          <cell r="AE229">
            <v>4360.32</v>
          </cell>
          <cell r="AF229">
            <v>29.0688</v>
          </cell>
        </row>
        <row r="230">
          <cell r="B230" t="str">
            <v>2.22, NT Plant-Rigid 11R-15</v>
          </cell>
          <cell r="C230">
            <v>2.2200000000000002</v>
          </cell>
          <cell r="D230" t="str">
            <v xml:space="preserve">, </v>
          </cell>
          <cell r="E230" t="str">
            <v xml:space="preserve">NT Plant-Rigid </v>
          </cell>
          <cell r="F230" t="str">
            <v>11R-15</v>
          </cell>
          <cell r="G230" t="str">
            <v>NT Plant-Rigid 11R-15</v>
          </cell>
          <cell r="H230">
            <v>61600</v>
          </cell>
          <cell r="I230">
            <v>14.7</v>
          </cell>
          <cell r="J230">
            <v>6</v>
          </cell>
          <cell r="K230">
            <v>70</v>
          </cell>
          <cell r="L230">
            <v>0.13362487852283772</v>
          </cell>
          <cell r="M230">
            <v>45</v>
          </cell>
          <cell r="N230">
            <v>45</v>
          </cell>
          <cell r="O230">
            <v>8</v>
          </cell>
          <cell r="P230">
            <v>150</v>
          </cell>
          <cell r="Q230">
            <v>0</v>
          </cell>
          <cell r="R230">
            <v>1200</v>
          </cell>
          <cell r="S230">
            <v>1</v>
          </cell>
          <cell r="T230">
            <v>0.27</v>
          </cell>
          <cell r="U230">
            <v>1.4</v>
          </cell>
          <cell r="V230">
            <v>1168.0790614531275</v>
          </cell>
          <cell r="W230">
            <v>7.7871937430208495</v>
          </cell>
          <cell r="X230">
            <v>3465</v>
          </cell>
          <cell r="Y230">
            <v>23.1</v>
          </cell>
          <cell r="Z230">
            <v>27720</v>
          </cell>
          <cell r="AA230">
            <v>4235</v>
          </cell>
          <cell r="AB230">
            <v>44660</v>
          </cell>
          <cell r="AC230">
            <v>4019.3999999999996</v>
          </cell>
          <cell r="AD230">
            <v>1071.8399999999999</v>
          </cell>
          <cell r="AE230">
            <v>9326.24</v>
          </cell>
          <cell r="AF230">
            <v>62.174933333333335</v>
          </cell>
        </row>
        <row r="231">
          <cell r="B231" t="str">
            <v>2.23, NT Plant-Rigid  6R-30</v>
          </cell>
          <cell r="C231">
            <v>2.23</v>
          </cell>
          <cell r="D231" t="str">
            <v xml:space="preserve">, </v>
          </cell>
          <cell r="E231" t="str">
            <v xml:space="preserve">NT Plant-Rigid </v>
          </cell>
          <cell r="F231" t="str">
            <v xml:space="preserve"> 6R-30</v>
          </cell>
          <cell r="G231" t="str">
            <v>NT Plant-Rigid  6R-30</v>
          </cell>
          <cell r="H231">
            <v>41600</v>
          </cell>
          <cell r="I231">
            <v>15</v>
          </cell>
          <cell r="J231">
            <v>6</v>
          </cell>
          <cell r="K231">
            <v>70</v>
          </cell>
          <cell r="L231">
            <v>0.13095238095238096</v>
          </cell>
          <cell r="M231">
            <v>45</v>
          </cell>
          <cell r="N231">
            <v>45</v>
          </cell>
          <cell r="O231">
            <v>8</v>
          </cell>
          <cell r="P231">
            <v>150</v>
          </cell>
          <cell r="Q231">
            <v>0</v>
          </cell>
          <cell r="R231">
            <v>1200</v>
          </cell>
          <cell r="S231">
            <v>1</v>
          </cell>
          <cell r="T231">
            <v>0.27</v>
          </cell>
          <cell r="U231">
            <v>1.4</v>
          </cell>
          <cell r="V231">
            <v>788.83261292938482</v>
          </cell>
          <cell r="W231">
            <v>5.2588840861958985</v>
          </cell>
          <cell r="X231">
            <v>2340</v>
          </cell>
          <cell r="Y231">
            <v>15.6</v>
          </cell>
          <cell r="Z231">
            <v>18720</v>
          </cell>
          <cell r="AA231">
            <v>2860</v>
          </cell>
          <cell r="AB231">
            <v>30160</v>
          </cell>
          <cell r="AC231">
            <v>2714.4</v>
          </cell>
          <cell r="AD231">
            <v>723.84</v>
          </cell>
          <cell r="AE231">
            <v>6298.24</v>
          </cell>
          <cell r="AF231">
            <v>41.988266666666668</v>
          </cell>
        </row>
        <row r="232">
          <cell r="B232" t="str">
            <v>2.24, NT Plant-Rigid  6R-36</v>
          </cell>
          <cell r="C232">
            <v>2.2400000000000002</v>
          </cell>
          <cell r="D232" t="str">
            <v xml:space="preserve">, </v>
          </cell>
          <cell r="E232" t="str">
            <v xml:space="preserve">NT Plant-Rigid </v>
          </cell>
          <cell r="F232" t="str">
            <v xml:space="preserve"> 6R-36</v>
          </cell>
          <cell r="G232" t="str">
            <v>NT Plant-Rigid  6R-36</v>
          </cell>
          <cell r="H232">
            <v>41800</v>
          </cell>
          <cell r="I232">
            <v>18</v>
          </cell>
          <cell r="J232">
            <v>6</v>
          </cell>
          <cell r="K232">
            <v>70</v>
          </cell>
          <cell r="L232">
            <v>0.10912698412698414</v>
          </cell>
          <cell r="M232">
            <v>45</v>
          </cell>
          <cell r="N232">
            <v>45</v>
          </cell>
          <cell r="O232">
            <v>8</v>
          </cell>
          <cell r="P232">
            <v>150</v>
          </cell>
          <cell r="Q232">
            <v>0</v>
          </cell>
          <cell r="R232">
            <v>1200</v>
          </cell>
          <cell r="S232">
            <v>1</v>
          </cell>
          <cell r="T232">
            <v>0.27</v>
          </cell>
          <cell r="U232">
            <v>1.4</v>
          </cell>
          <cell r="V232">
            <v>792.6250774146223</v>
          </cell>
          <cell r="W232">
            <v>5.2841671827641488</v>
          </cell>
          <cell r="X232">
            <v>2351.25</v>
          </cell>
          <cell r="Y232">
            <v>15.675000000000001</v>
          </cell>
          <cell r="Z232">
            <v>18810</v>
          </cell>
          <cell r="AA232">
            <v>2873.75</v>
          </cell>
          <cell r="AB232">
            <v>30305</v>
          </cell>
          <cell r="AC232">
            <v>2727.45</v>
          </cell>
          <cell r="AD232">
            <v>727.32</v>
          </cell>
          <cell r="AE232">
            <v>6328.5199999999995</v>
          </cell>
          <cell r="AF232">
            <v>42.190133333333328</v>
          </cell>
        </row>
        <row r="233">
          <cell r="B233" t="str">
            <v>2.25, NT Plant-Rigid 11R-20</v>
          </cell>
          <cell r="C233">
            <v>2.25</v>
          </cell>
          <cell r="D233" t="str">
            <v xml:space="preserve">, </v>
          </cell>
          <cell r="E233" t="str">
            <v xml:space="preserve">NT Plant-Rigid </v>
          </cell>
          <cell r="F233" t="str">
            <v>11R-20</v>
          </cell>
          <cell r="G233" t="str">
            <v>NT Plant-Rigid 11R-20</v>
          </cell>
          <cell r="H233">
            <v>62700</v>
          </cell>
          <cell r="I233">
            <v>18.3</v>
          </cell>
          <cell r="J233">
            <v>6</v>
          </cell>
          <cell r="K233">
            <v>70</v>
          </cell>
          <cell r="L233">
            <v>0.10733801717408273</v>
          </cell>
          <cell r="M233">
            <v>45</v>
          </cell>
          <cell r="N233">
            <v>45</v>
          </cell>
          <cell r="O233">
            <v>8</v>
          </cell>
          <cell r="P233">
            <v>150</v>
          </cell>
          <cell r="Q233">
            <v>0</v>
          </cell>
          <cell r="R233">
            <v>1200</v>
          </cell>
          <cell r="S233">
            <v>1</v>
          </cell>
          <cell r="T233">
            <v>0.27</v>
          </cell>
          <cell r="U233">
            <v>1.4</v>
          </cell>
          <cell r="V233">
            <v>1188.9376161219334</v>
          </cell>
          <cell r="W233">
            <v>7.9262507741462223</v>
          </cell>
          <cell r="X233">
            <v>3526.875</v>
          </cell>
          <cell r="Y233">
            <v>23.512499999999999</v>
          </cell>
          <cell r="Z233">
            <v>28215</v>
          </cell>
          <cell r="AA233">
            <v>4310.625</v>
          </cell>
          <cell r="AB233">
            <v>45457.5</v>
          </cell>
          <cell r="AC233">
            <v>4091.1749999999997</v>
          </cell>
          <cell r="AD233">
            <v>1090.98</v>
          </cell>
          <cell r="AE233">
            <v>9492.7799999999988</v>
          </cell>
          <cell r="AF233">
            <v>63.285199999999989</v>
          </cell>
        </row>
        <row r="234">
          <cell r="B234" t="str">
            <v>2.26, NT Plant-Rigid 15R-15</v>
          </cell>
          <cell r="C234">
            <v>2.2599999999999998</v>
          </cell>
          <cell r="D234" t="str">
            <v xml:space="preserve">, </v>
          </cell>
          <cell r="E234" t="str">
            <v xml:space="preserve">NT Plant-Rigid </v>
          </cell>
          <cell r="F234" t="str">
            <v>15R-15</v>
          </cell>
          <cell r="G234" t="str">
            <v>NT Plant-Rigid 15R-15</v>
          </cell>
          <cell r="H234">
            <v>79900</v>
          </cell>
          <cell r="I234">
            <v>18.7</v>
          </cell>
          <cell r="J234">
            <v>6</v>
          </cell>
          <cell r="K234">
            <v>70</v>
          </cell>
          <cell r="L234">
            <v>0.10504201680672269</v>
          </cell>
          <cell r="M234">
            <v>45</v>
          </cell>
          <cell r="N234">
            <v>45</v>
          </cell>
          <cell r="O234">
            <v>8</v>
          </cell>
          <cell r="P234">
            <v>150</v>
          </cell>
          <cell r="Q234">
            <v>0</v>
          </cell>
          <cell r="R234">
            <v>1200</v>
          </cell>
          <cell r="S234">
            <v>1</v>
          </cell>
          <cell r="T234">
            <v>0.27</v>
          </cell>
          <cell r="U234">
            <v>1.4</v>
          </cell>
          <cell r="V234">
            <v>1515.0895618523521</v>
          </cell>
          <cell r="W234">
            <v>10.10059707901568</v>
          </cell>
          <cell r="X234">
            <v>4494.375</v>
          </cell>
          <cell r="Y234">
            <v>29.962499999999999</v>
          </cell>
          <cell r="Z234">
            <v>35955</v>
          </cell>
          <cell r="AA234">
            <v>5493.125</v>
          </cell>
          <cell r="AB234">
            <v>57927.5</v>
          </cell>
          <cell r="AC234">
            <v>5213.4749999999995</v>
          </cell>
          <cell r="AD234">
            <v>1390.26</v>
          </cell>
          <cell r="AE234">
            <v>12096.859999999999</v>
          </cell>
          <cell r="AF234">
            <v>80.645733333333325</v>
          </cell>
        </row>
        <row r="235">
          <cell r="B235" t="str">
            <v>2.27, NT Plant-Rigid  8R-30</v>
          </cell>
          <cell r="C235">
            <v>2.27</v>
          </cell>
          <cell r="D235" t="str">
            <v xml:space="preserve">, </v>
          </cell>
          <cell r="E235" t="str">
            <v xml:space="preserve">NT Plant-Rigid </v>
          </cell>
          <cell r="F235" t="str">
            <v xml:space="preserve"> 8R-30</v>
          </cell>
          <cell r="G235" t="str">
            <v>NT Plant-Rigid  8R-30</v>
          </cell>
          <cell r="H235">
            <v>54600</v>
          </cell>
          <cell r="I235">
            <v>20</v>
          </cell>
          <cell r="J235">
            <v>6</v>
          </cell>
          <cell r="K235">
            <v>70</v>
          </cell>
          <cell r="L235">
            <v>9.8214285714285712E-2</v>
          </cell>
          <cell r="M235">
            <v>45</v>
          </cell>
          <cell r="N235">
            <v>45</v>
          </cell>
          <cell r="O235">
            <v>8</v>
          </cell>
          <cell r="P235">
            <v>150</v>
          </cell>
          <cell r="Q235">
            <v>0</v>
          </cell>
          <cell r="R235">
            <v>1200</v>
          </cell>
          <cell r="S235">
            <v>1</v>
          </cell>
          <cell r="T235">
            <v>0.27</v>
          </cell>
          <cell r="U235">
            <v>1.4</v>
          </cell>
          <cell r="V235">
            <v>1035.3428044698178</v>
          </cell>
          <cell r="W235">
            <v>6.902285363132119</v>
          </cell>
          <cell r="X235">
            <v>3071.25</v>
          </cell>
          <cell r="Y235">
            <v>20.475000000000001</v>
          </cell>
          <cell r="Z235">
            <v>24570</v>
          </cell>
          <cell r="AA235">
            <v>3753.75</v>
          </cell>
          <cell r="AB235">
            <v>39585</v>
          </cell>
          <cell r="AC235">
            <v>3562.65</v>
          </cell>
          <cell r="AD235">
            <v>950.04</v>
          </cell>
          <cell r="AE235">
            <v>8266.4399999999987</v>
          </cell>
          <cell r="AF235">
            <v>55.109599999999993</v>
          </cell>
        </row>
        <row r="236">
          <cell r="B236" t="str">
            <v>2.28, NT Plant-Rigid 12R-20</v>
          </cell>
          <cell r="C236">
            <v>2.2799999999999998</v>
          </cell>
          <cell r="D236" t="str">
            <v xml:space="preserve">, </v>
          </cell>
          <cell r="E236" t="str">
            <v xml:space="preserve">NT Plant-Rigid </v>
          </cell>
          <cell r="F236" t="str">
            <v>12R-20</v>
          </cell>
          <cell r="G236" t="str">
            <v>NT Plant-Rigid 12R-20</v>
          </cell>
          <cell r="H236">
            <v>67300</v>
          </cell>
          <cell r="I236">
            <v>20</v>
          </cell>
          <cell r="J236">
            <v>6</v>
          </cell>
          <cell r="K236">
            <v>70</v>
          </cell>
          <cell r="L236">
            <v>9.8214285714285712E-2</v>
          </cell>
          <cell r="M236">
            <v>45</v>
          </cell>
          <cell r="N236">
            <v>45</v>
          </cell>
          <cell r="O236">
            <v>8</v>
          </cell>
          <cell r="P236">
            <v>150</v>
          </cell>
          <cell r="Q236">
            <v>0</v>
          </cell>
          <cell r="R236">
            <v>1200</v>
          </cell>
          <cell r="S236">
            <v>1</v>
          </cell>
          <cell r="T236">
            <v>0.27</v>
          </cell>
          <cell r="U236">
            <v>1.4</v>
          </cell>
          <cell r="V236">
            <v>1276.1642992823943</v>
          </cell>
          <cell r="W236">
            <v>8.5077619952159615</v>
          </cell>
          <cell r="X236">
            <v>3785.625</v>
          </cell>
          <cell r="Y236">
            <v>25.237500000000001</v>
          </cell>
          <cell r="Z236">
            <v>30285</v>
          </cell>
          <cell r="AA236">
            <v>4626.875</v>
          </cell>
          <cell r="AB236">
            <v>48792.5</v>
          </cell>
          <cell r="AC236">
            <v>4391.3249999999998</v>
          </cell>
          <cell r="AD236">
            <v>1171.02</v>
          </cell>
          <cell r="AE236">
            <v>10189.220000000001</v>
          </cell>
          <cell r="AF236">
            <v>67.928133333333335</v>
          </cell>
        </row>
        <row r="237">
          <cell r="B237" t="str">
            <v>2.29, NT Plant-Rigid 13R-18/20</v>
          </cell>
          <cell r="C237">
            <v>2.29</v>
          </cell>
          <cell r="D237" t="str">
            <v xml:space="preserve">, </v>
          </cell>
          <cell r="E237" t="str">
            <v xml:space="preserve">NT Plant-Rigid </v>
          </cell>
          <cell r="F237" t="str">
            <v>13R-18/20</v>
          </cell>
          <cell r="G237" t="str">
            <v>NT Plant-Rigid 13R-18/20</v>
          </cell>
          <cell r="H237">
            <v>59000</v>
          </cell>
          <cell r="I237">
            <v>21.6</v>
          </cell>
          <cell r="J237">
            <v>6</v>
          </cell>
          <cell r="K237">
            <v>70</v>
          </cell>
          <cell r="L237">
            <v>9.0939153439153431E-2</v>
          </cell>
          <cell r="M237">
            <v>45</v>
          </cell>
          <cell r="N237">
            <v>45</v>
          </cell>
          <cell r="O237">
            <v>8</v>
          </cell>
          <cell r="P237">
            <v>150</v>
          </cell>
          <cell r="Q237">
            <v>0</v>
          </cell>
          <cell r="R237">
            <v>1200</v>
          </cell>
          <cell r="S237">
            <v>1</v>
          </cell>
          <cell r="T237">
            <v>0.27</v>
          </cell>
          <cell r="U237">
            <v>1.4</v>
          </cell>
          <cell r="V237">
            <v>1118.7770231450411</v>
          </cell>
          <cell r="W237">
            <v>7.4585134876336072</v>
          </cell>
          <cell r="X237">
            <v>3318.75</v>
          </cell>
          <cell r="Y237">
            <v>22.125</v>
          </cell>
          <cell r="Z237">
            <v>26550</v>
          </cell>
          <cell r="AA237">
            <v>4056.25</v>
          </cell>
          <cell r="AB237">
            <v>42775</v>
          </cell>
          <cell r="AC237">
            <v>3849.75</v>
          </cell>
          <cell r="AD237">
            <v>1026.5999999999999</v>
          </cell>
          <cell r="AE237">
            <v>8932.6</v>
          </cell>
          <cell r="AF237">
            <v>59.550666666666672</v>
          </cell>
        </row>
        <row r="238">
          <cell r="B238" t="str">
            <v>2.3, NT Plant-Rigid  8R-36</v>
          </cell>
          <cell r="C238">
            <v>2.2999999999999998</v>
          </cell>
          <cell r="D238" t="str">
            <v xml:space="preserve">, </v>
          </cell>
          <cell r="E238" t="str">
            <v xml:space="preserve">NT Plant-Rigid </v>
          </cell>
          <cell r="F238" t="str">
            <v xml:space="preserve"> 8R-36</v>
          </cell>
          <cell r="G238" t="str">
            <v>NT Plant-Rigid  8R-36</v>
          </cell>
          <cell r="H238">
            <v>50500</v>
          </cell>
          <cell r="I238">
            <v>24</v>
          </cell>
          <cell r="J238">
            <v>6</v>
          </cell>
          <cell r="K238">
            <v>70</v>
          </cell>
          <cell r="L238">
            <v>8.1845238095238096E-2</v>
          </cell>
          <cell r="M238">
            <v>45</v>
          </cell>
          <cell r="N238">
            <v>45</v>
          </cell>
          <cell r="O238">
            <v>8</v>
          </cell>
          <cell r="P238">
            <v>150</v>
          </cell>
          <cell r="Q238">
            <v>0</v>
          </cell>
          <cell r="R238">
            <v>1200</v>
          </cell>
          <cell r="S238">
            <v>1</v>
          </cell>
          <cell r="T238">
            <v>0.27</v>
          </cell>
          <cell r="U238">
            <v>1.4</v>
          </cell>
          <cell r="V238">
            <v>957.59728252245031</v>
          </cell>
          <cell r="W238">
            <v>6.3839818834830018</v>
          </cell>
          <cell r="X238">
            <v>2840.625</v>
          </cell>
          <cell r="Y238">
            <v>18.9375</v>
          </cell>
          <cell r="Z238">
            <v>22725</v>
          </cell>
          <cell r="AA238">
            <v>3471.875</v>
          </cell>
          <cell r="AB238">
            <v>36612.5</v>
          </cell>
          <cell r="AC238">
            <v>3295.125</v>
          </cell>
          <cell r="AD238">
            <v>878.7</v>
          </cell>
          <cell r="AE238">
            <v>7645.7</v>
          </cell>
          <cell r="AF238">
            <v>50.971333333333334</v>
          </cell>
        </row>
        <row r="239">
          <cell r="B239" t="str">
            <v>2.31, NT Plant-Rigid 10R-30</v>
          </cell>
          <cell r="C239">
            <v>2.31</v>
          </cell>
          <cell r="D239" t="str">
            <v xml:space="preserve">, </v>
          </cell>
          <cell r="E239" t="str">
            <v xml:space="preserve">NT Plant-Rigid </v>
          </cell>
          <cell r="F239" t="str">
            <v>10R-30</v>
          </cell>
          <cell r="G239" t="str">
            <v>NT Plant-Rigid 10R-30</v>
          </cell>
          <cell r="H239">
            <v>60000</v>
          </cell>
          <cell r="I239">
            <v>25</v>
          </cell>
          <cell r="J239">
            <v>6</v>
          </cell>
          <cell r="K239">
            <v>70</v>
          </cell>
          <cell r="L239">
            <v>7.857142857142857E-2</v>
          </cell>
          <cell r="M239">
            <v>45</v>
          </cell>
          <cell r="N239">
            <v>45</v>
          </cell>
          <cell r="O239">
            <v>8</v>
          </cell>
          <cell r="P239">
            <v>150</v>
          </cell>
          <cell r="Q239">
            <v>0</v>
          </cell>
          <cell r="R239">
            <v>1200</v>
          </cell>
          <cell r="S239">
            <v>1</v>
          </cell>
          <cell r="T239">
            <v>0.27</v>
          </cell>
          <cell r="U239">
            <v>1.4</v>
          </cell>
          <cell r="V239">
            <v>1137.7393455712283</v>
          </cell>
          <cell r="W239">
            <v>7.5849289704748557</v>
          </cell>
          <cell r="X239">
            <v>3375</v>
          </cell>
          <cell r="Y239">
            <v>22.5</v>
          </cell>
          <cell r="Z239">
            <v>27000</v>
          </cell>
          <cell r="AA239">
            <v>4125</v>
          </cell>
          <cell r="AB239">
            <v>43500</v>
          </cell>
          <cell r="AC239">
            <v>3915</v>
          </cell>
          <cell r="AD239">
            <v>1044</v>
          </cell>
          <cell r="AE239">
            <v>9084</v>
          </cell>
          <cell r="AF239">
            <v>60.56</v>
          </cell>
        </row>
        <row r="240">
          <cell r="B240" t="str">
            <v>2.32, NT Plant-Rigid 12R-30</v>
          </cell>
          <cell r="C240">
            <v>2.3199999999999998</v>
          </cell>
          <cell r="D240" t="str">
            <v xml:space="preserve">, </v>
          </cell>
          <cell r="E240" t="str">
            <v xml:space="preserve">NT Plant-Rigid </v>
          </cell>
          <cell r="F240" t="str">
            <v>12R-30</v>
          </cell>
          <cell r="G240" t="str">
            <v>NT Plant-Rigid 12R-30</v>
          </cell>
          <cell r="H240">
            <v>76800</v>
          </cell>
          <cell r="I240">
            <v>30</v>
          </cell>
          <cell r="J240">
            <v>6</v>
          </cell>
          <cell r="K240">
            <v>70</v>
          </cell>
          <cell r="L240">
            <v>6.5476190476190479E-2</v>
          </cell>
          <cell r="M240">
            <v>45</v>
          </cell>
          <cell r="N240">
            <v>45</v>
          </cell>
          <cell r="O240">
            <v>8</v>
          </cell>
          <cell r="P240">
            <v>150</v>
          </cell>
          <cell r="Q240">
            <v>0</v>
          </cell>
          <cell r="R240">
            <v>1200</v>
          </cell>
          <cell r="S240">
            <v>1</v>
          </cell>
          <cell r="T240">
            <v>0.27</v>
          </cell>
          <cell r="U240">
            <v>1.4</v>
          </cell>
          <cell r="V240">
            <v>1456.3063623311721</v>
          </cell>
          <cell r="W240">
            <v>9.7087090822078146</v>
          </cell>
          <cell r="X240">
            <v>4320</v>
          </cell>
          <cell r="Y240">
            <v>28.8</v>
          </cell>
          <cell r="Z240">
            <v>34560</v>
          </cell>
          <cell r="AA240">
            <v>5280</v>
          </cell>
          <cell r="AB240">
            <v>55680</v>
          </cell>
          <cell r="AC240">
            <v>5011.2</v>
          </cell>
          <cell r="AD240">
            <v>1336.32</v>
          </cell>
          <cell r="AE240">
            <v>11627.52</v>
          </cell>
          <cell r="AF240">
            <v>77.516800000000003</v>
          </cell>
        </row>
        <row r="241">
          <cell r="B241" t="str">
            <v>2.33, NT Plant-Twin Row 8R-36</v>
          </cell>
          <cell r="C241">
            <v>2.33</v>
          </cell>
          <cell r="D241" t="str">
            <v xml:space="preserve">, </v>
          </cell>
          <cell r="E241" t="str">
            <v xml:space="preserve">NT Plant-Twin Row </v>
          </cell>
          <cell r="F241" t="str">
            <v>8R-36</v>
          </cell>
          <cell r="G241" t="str">
            <v>NT Plant-Twin Row 8R-36</v>
          </cell>
          <cell r="H241">
            <v>130000</v>
          </cell>
          <cell r="I241">
            <v>24</v>
          </cell>
          <cell r="J241">
            <v>6</v>
          </cell>
          <cell r="K241">
            <v>70</v>
          </cell>
          <cell r="L241">
            <v>8.1845238095238096E-2</v>
          </cell>
          <cell r="M241">
            <v>45</v>
          </cell>
          <cell r="N241">
            <v>45</v>
          </cell>
          <cell r="O241">
            <v>8</v>
          </cell>
          <cell r="P241">
            <v>150</v>
          </cell>
          <cell r="Q241">
            <v>0</v>
          </cell>
          <cell r="R241">
            <v>1200</v>
          </cell>
          <cell r="S241">
            <v>1</v>
          </cell>
          <cell r="T241">
            <v>0.27</v>
          </cell>
          <cell r="U241">
            <v>1.4</v>
          </cell>
          <cell r="V241">
            <v>2465.1019154043274</v>
          </cell>
          <cell r="W241">
            <v>16.434012769362184</v>
          </cell>
          <cell r="X241">
            <v>7312.5</v>
          </cell>
          <cell r="Y241">
            <v>48.75</v>
          </cell>
          <cell r="Z241">
            <v>58500</v>
          </cell>
          <cell r="AA241">
            <v>8937.5</v>
          </cell>
          <cell r="AB241">
            <v>94250</v>
          </cell>
          <cell r="AC241">
            <v>8482.5</v>
          </cell>
          <cell r="AD241">
            <v>2262</v>
          </cell>
          <cell r="AE241">
            <v>19682</v>
          </cell>
          <cell r="AF241">
            <v>131.21333333333334</v>
          </cell>
        </row>
        <row r="242">
          <cell r="B242" t="str">
            <v>2.34, NT Plant-Twin Row 12R-36</v>
          </cell>
          <cell r="C242">
            <v>2.34</v>
          </cell>
          <cell r="D242" t="str">
            <v xml:space="preserve">, </v>
          </cell>
          <cell r="E242" t="str">
            <v xml:space="preserve">NT Plant-Twin Row </v>
          </cell>
          <cell r="F242" t="str">
            <v>12R-36</v>
          </cell>
          <cell r="G242" t="str">
            <v>NT Plant-Twin Row 12R-36</v>
          </cell>
          <cell r="H242">
            <v>163000</v>
          </cell>
          <cell r="I242">
            <v>36</v>
          </cell>
          <cell r="J242">
            <v>6</v>
          </cell>
          <cell r="K242">
            <v>70</v>
          </cell>
          <cell r="L242">
            <v>5.4563492063492071E-2</v>
          </cell>
          <cell r="M242">
            <v>45</v>
          </cell>
          <cell r="N242">
            <v>45</v>
          </cell>
          <cell r="O242">
            <v>8</v>
          </cell>
          <cell r="P242">
            <v>150</v>
          </cell>
          <cell r="Q242">
            <v>0</v>
          </cell>
          <cell r="R242">
            <v>1200</v>
          </cell>
          <cell r="S242">
            <v>1</v>
          </cell>
          <cell r="T242">
            <v>0.27</v>
          </cell>
          <cell r="U242">
            <v>1.4</v>
          </cell>
          <cell r="V242">
            <v>3090.8585554685028</v>
          </cell>
          <cell r="W242">
            <v>20.605723703123353</v>
          </cell>
          <cell r="X242">
            <v>9168.75</v>
          </cell>
          <cell r="Y242">
            <v>61.125</v>
          </cell>
          <cell r="Z242">
            <v>73350</v>
          </cell>
          <cell r="AA242">
            <v>11206.25</v>
          </cell>
          <cell r="AB242">
            <v>118175</v>
          </cell>
          <cell r="AC242">
            <v>10635.75</v>
          </cell>
          <cell r="AD242">
            <v>2836.2000000000003</v>
          </cell>
          <cell r="AE242">
            <v>24678.2</v>
          </cell>
          <cell r="AF242">
            <v>164.52133333333333</v>
          </cell>
        </row>
        <row r="243">
          <cell r="B243" t="str">
            <v>2.35, One Trip Plow 4R-36</v>
          </cell>
          <cell r="C243">
            <v>2.35</v>
          </cell>
          <cell r="D243" t="str">
            <v xml:space="preserve">, </v>
          </cell>
          <cell r="E243" t="str">
            <v xml:space="preserve">One Trip Plow </v>
          </cell>
          <cell r="F243" t="str">
            <v>4R-36</v>
          </cell>
          <cell r="G243" t="str">
            <v>One Trip Plow 4R-36</v>
          </cell>
          <cell r="H243">
            <v>25000</v>
          </cell>
          <cell r="I243">
            <v>12.6</v>
          </cell>
          <cell r="J243">
            <v>5.25</v>
          </cell>
          <cell r="K243">
            <v>85</v>
          </cell>
          <cell r="L243">
            <v>0.14672535680939044</v>
          </cell>
          <cell r="M243">
            <v>30</v>
          </cell>
          <cell r="N243">
            <v>70</v>
          </cell>
          <cell r="O243">
            <v>10</v>
          </cell>
          <cell r="P243">
            <v>150</v>
          </cell>
          <cell r="Q243">
            <v>0</v>
          </cell>
          <cell r="R243">
            <v>1500</v>
          </cell>
          <cell r="S243">
            <v>1</v>
          </cell>
          <cell r="T243">
            <v>0.27</v>
          </cell>
          <cell r="U243">
            <v>1.4</v>
          </cell>
          <cell r="V243">
            <v>474.0580606546784</v>
          </cell>
          <cell r="W243">
            <v>3.1603870710311894</v>
          </cell>
          <cell r="X243">
            <v>1750</v>
          </cell>
          <cell r="Y243">
            <v>11.666666666666666</v>
          </cell>
          <cell r="Z243">
            <v>7500</v>
          </cell>
          <cell r="AA243">
            <v>1750</v>
          </cell>
          <cell r="AB243">
            <v>16250</v>
          </cell>
          <cell r="AC243">
            <v>1462.5</v>
          </cell>
          <cell r="AD243">
            <v>390</v>
          </cell>
          <cell r="AE243">
            <v>3602.5</v>
          </cell>
          <cell r="AF243">
            <v>24.016666666666666</v>
          </cell>
        </row>
        <row r="244">
          <cell r="B244" t="str">
            <v>2.36, One Trip Plow 6R-36</v>
          </cell>
          <cell r="C244">
            <v>2.36</v>
          </cell>
          <cell r="D244" t="str">
            <v xml:space="preserve">, </v>
          </cell>
          <cell r="E244" t="str">
            <v xml:space="preserve">One Trip Plow </v>
          </cell>
          <cell r="F244" t="str">
            <v>6R-36</v>
          </cell>
          <cell r="G244" t="str">
            <v>One Trip Plow 6R-36</v>
          </cell>
          <cell r="H244">
            <v>30000</v>
          </cell>
          <cell r="I244">
            <v>18</v>
          </cell>
          <cell r="J244">
            <v>5.25</v>
          </cell>
          <cell r="K244">
            <v>85</v>
          </cell>
          <cell r="L244">
            <v>0.10270774976657329</v>
          </cell>
          <cell r="M244">
            <v>30</v>
          </cell>
          <cell r="N244">
            <v>70</v>
          </cell>
          <cell r="O244">
            <v>10</v>
          </cell>
          <cell r="P244">
            <v>150</v>
          </cell>
          <cell r="Q244">
            <v>0</v>
          </cell>
          <cell r="R244">
            <v>1500</v>
          </cell>
          <cell r="S244">
            <v>1</v>
          </cell>
          <cell r="T244">
            <v>0.27</v>
          </cell>
          <cell r="U244">
            <v>1.4</v>
          </cell>
          <cell r="V244">
            <v>568.86967278561417</v>
          </cell>
          <cell r="W244">
            <v>3.7924644852374279</v>
          </cell>
          <cell r="X244">
            <v>2100</v>
          </cell>
          <cell r="Y244">
            <v>14</v>
          </cell>
          <cell r="Z244">
            <v>9000</v>
          </cell>
          <cell r="AA244">
            <v>2100</v>
          </cell>
          <cell r="AB244">
            <v>19500</v>
          </cell>
          <cell r="AC244">
            <v>1755</v>
          </cell>
          <cell r="AD244">
            <v>468</v>
          </cell>
          <cell r="AE244">
            <v>4323</v>
          </cell>
          <cell r="AF244">
            <v>28.82</v>
          </cell>
        </row>
        <row r="245">
          <cell r="B245" t="str">
            <v>2.37, One Trip Plow 8R-36</v>
          </cell>
          <cell r="C245">
            <v>2.37</v>
          </cell>
          <cell r="D245" t="str">
            <v xml:space="preserve">, </v>
          </cell>
          <cell r="E245" t="str">
            <v xml:space="preserve">One Trip Plow </v>
          </cell>
          <cell r="F245" t="str">
            <v>8R-36</v>
          </cell>
          <cell r="G245" t="str">
            <v>One Trip Plow 8R-36</v>
          </cell>
          <cell r="H245">
            <v>36000</v>
          </cell>
          <cell r="I245">
            <v>25</v>
          </cell>
          <cell r="J245">
            <v>5.25</v>
          </cell>
          <cell r="K245">
            <v>85</v>
          </cell>
          <cell r="L245">
            <v>7.3949579831932774E-2</v>
          </cell>
          <cell r="M245">
            <v>30</v>
          </cell>
          <cell r="N245">
            <v>70</v>
          </cell>
          <cell r="O245">
            <v>10</v>
          </cell>
          <cell r="P245">
            <v>150</v>
          </cell>
          <cell r="Q245">
            <v>0</v>
          </cell>
          <cell r="R245">
            <v>1500</v>
          </cell>
          <cell r="S245">
            <v>1</v>
          </cell>
          <cell r="T245">
            <v>0.27</v>
          </cell>
          <cell r="U245">
            <v>1.4</v>
          </cell>
          <cell r="V245">
            <v>682.64360734273691</v>
          </cell>
          <cell r="W245">
            <v>4.5509573822849125</v>
          </cell>
          <cell r="X245">
            <v>2520</v>
          </cell>
          <cell r="Y245">
            <v>16.8</v>
          </cell>
          <cell r="Z245">
            <v>10800</v>
          </cell>
          <cell r="AA245">
            <v>2520</v>
          </cell>
          <cell r="AB245">
            <v>23400</v>
          </cell>
          <cell r="AC245">
            <v>2106</v>
          </cell>
          <cell r="AD245">
            <v>561.6</v>
          </cell>
          <cell r="AE245">
            <v>5187.6000000000004</v>
          </cell>
          <cell r="AF245">
            <v>34.584000000000003</v>
          </cell>
        </row>
        <row r="246">
          <cell r="B246" t="str">
            <v>2.38, Peanut Plant &amp; Pre Fold. 12R-36</v>
          </cell>
          <cell r="C246">
            <v>2.38</v>
          </cell>
          <cell r="D246" t="str">
            <v xml:space="preserve">, </v>
          </cell>
          <cell r="E246" t="str">
            <v xml:space="preserve">Peanut Plant &amp; Pre Fold. </v>
          </cell>
          <cell r="F246" t="str">
            <v>12R-36</v>
          </cell>
          <cell r="G246" t="str">
            <v>Peanut Plant &amp; Pre Fold. 12R-36</v>
          </cell>
          <cell r="H246">
            <v>99500</v>
          </cell>
          <cell r="I246">
            <v>36</v>
          </cell>
          <cell r="J246">
            <v>4.5</v>
          </cell>
          <cell r="K246">
            <v>60</v>
          </cell>
          <cell r="L246">
            <v>8.4876543209876545E-2</v>
          </cell>
          <cell r="M246">
            <v>45</v>
          </cell>
          <cell r="N246">
            <v>45</v>
          </cell>
          <cell r="O246">
            <v>8</v>
          </cell>
          <cell r="P246">
            <v>150</v>
          </cell>
          <cell r="Q246">
            <v>0</v>
          </cell>
          <cell r="R246">
            <v>1200</v>
          </cell>
          <cell r="S246">
            <v>1</v>
          </cell>
          <cell r="T246">
            <v>0.27</v>
          </cell>
          <cell r="U246">
            <v>1.4</v>
          </cell>
          <cell r="V246">
            <v>1886.75108140562</v>
          </cell>
          <cell r="W246">
            <v>12.578340542704133</v>
          </cell>
          <cell r="X246">
            <v>5596.875</v>
          </cell>
          <cell r="Y246">
            <v>37.3125</v>
          </cell>
          <cell r="Z246">
            <v>44775</v>
          </cell>
          <cell r="AA246">
            <v>6840.625</v>
          </cell>
          <cell r="AB246">
            <v>72137.5</v>
          </cell>
          <cell r="AC246">
            <v>6492.375</v>
          </cell>
          <cell r="AD246">
            <v>1731.3</v>
          </cell>
          <cell r="AE246">
            <v>15064.3</v>
          </cell>
          <cell r="AF246">
            <v>100.42866666666666</v>
          </cell>
        </row>
        <row r="247">
          <cell r="B247" t="str">
            <v>2.39, Peanut Plant &amp; Pre Rigid  8R-30</v>
          </cell>
          <cell r="C247">
            <v>2.39</v>
          </cell>
          <cell r="D247" t="str">
            <v xml:space="preserve">, </v>
          </cell>
          <cell r="E247" t="str">
            <v xml:space="preserve">Peanut Plant &amp; Pre Rigid </v>
          </cell>
          <cell r="F247" t="str">
            <v xml:space="preserve"> 8R-30</v>
          </cell>
          <cell r="G247" t="str">
            <v>Peanut Plant &amp; Pre Rigid  8R-30</v>
          </cell>
          <cell r="H247">
            <v>52200</v>
          </cell>
          <cell r="I247">
            <v>20</v>
          </cell>
          <cell r="J247">
            <v>4.5</v>
          </cell>
          <cell r="K247">
            <v>60</v>
          </cell>
          <cell r="L247">
            <v>0.15277777777777776</v>
          </cell>
          <cell r="M247">
            <v>45</v>
          </cell>
          <cell r="N247">
            <v>45</v>
          </cell>
          <cell r="O247">
            <v>8</v>
          </cell>
          <cell r="P247">
            <v>150</v>
          </cell>
          <cell r="Q247">
            <v>0</v>
          </cell>
          <cell r="R247">
            <v>1200</v>
          </cell>
          <cell r="S247">
            <v>1</v>
          </cell>
          <cell r="T247">
            <v>0.27</v>
          </cell>
          <cell r="U247">
            <v>1.4</v>
          </cell>
          <cell r="V247">
            <v>989.83323064696856</v>
          </cell>
          <cell r="W247">
            <v>6.5988882043131234</v>
          </cell>
          <cell r="X247">
            <v>2936.25</v>
          </cell>
          <cell r="Y247">
            <v>19.574999999999999</v>
          </cell>
          <cell r="Z247">
            <v>23490</v>
          </cell>
          <cell r="AA247">
            <v>3588.75</v>
          </cell>
          <cell r="AB247">
            <v>37845</v>
          </cell>
          <cell r="AC247">
            <v>3406.0499999999997</v>
          </cell>
          <cell r="AD247">
            <v>908.28</v>
          </cell>
          <cell r="AE247">
            <v>7903.079999999999</v>
          </cell>
          <cell r="AF247">
            <v>52.68719999999999</v>
          </cell>
        </row>
        <row r="248">
          <cell r="B248" t="str">
            <v>2.4, Peanut Plant &amp; Pre Rigid  8R-36</v>
          </cell>
          <cell r="C248">
            <v>2.4</v>
          </cell>
          <cell r="D248" t="str">
            <v xml:space="preserve">, </v>
          </cell>
          <cell r="E248" t="str">
            <v xml:space="preserve">Peanut Plant &amp; Pre Rigid </v>
          </cell>
          <cell r="F248" t="str">
            <v xml:space="preserve"> 8R-36</v>
          </cell>
          <cell r="G248" t="str">
            <v>Peanut Plant &amp; Pre Rigid  8R-36</v>
          </cell>
          <cell r="H248">
            <v>48000</v>
          </cell>
          <cell r="I248">
            <v>24</v>
          </cell>
          <cell r="J248">
            <v>4.5</v>
          </cell>
          <cell r="K248">
            <v>60</v>
          </cell>
          <cell r="L248">
            <v>0.12731481481481483</v>
          </cell>
          <cell r="M248">
            <v>45</v>
          </cell>
          <cell r="N248">
            <v>45</v>
          </cell>
          <cell r="O248">
            <v>8</v>
          </cell>
          <cell r="P248">
            <v>150</v>
          </cell>
          <cell r="Q248">
            <v>0</v>
          </cell>
          <cell r="R248">
            <v>1200</v>
          </cell>
          <cell r="S248">
            <v>1</v>
          </cell>
          <cell r="T248">
            <v>0.27</v>
          </cell>
          <cell r="U248">
            <v>1.4</v>
          </cell>
          <cell r="V248">
            <v>910.19147645698251</v>
          </cell>
          <cell r="W248">
            <v>6.0679431763798837</v>
          </cell>
          <cell r="X248">
            <v>2700</v>
          </cell>
          <cell r="Y248">
            <v>18</v>
          </cell>
          <cell r="Z248">
            <v>21600</v>
          </cell>
          <cell r="AA248">
            <v>3300</v>
          </cell>
          <cell r="AB248">
            <v>34800</v>
          </cell>
          <cell r="AC248">
            <v>3132</v>
          </cell>
          <cell r="AD248">
            <v>835.2</v>
          </cell>
          <cell r="AE248">
            <v>7267.2</v>
          </cell>
          <cell r="AF248">
            <v>48.448</v>
          </cell>
        </row>
        <row r="249">
          <cell r="B249" t="str">
            <v>2.405, Peanut Plant &amp; Pre Twin 8R-36</v>
          </cell>
          <cell r="C249">
            <v>2.4049999999999998</v>
          </cell>
          <cell r="D249" t="str">
            <v xml:space="preserve">, </v>
          </cell>
          <cell r="E249" t="str">
            <v xml:space="preserve">Peanut Plant &amp; Pre Twin </v>
          </cell>
          <cell r="F249" t="str">
            <v>8R-36</v>
          </cell>
          <cell r="G249" t="str">
            <v>Peanut Plant &amp; Pre Twin 8R-36</v>
          </cell>
          <cell r="H249">
            <v>127000</v>
          </cell>
          <cell r="I249">
            <v>24</v>
          </cell>
          <cell r="J249">
            <v>4.5</v>
          </cell>
          <cell r="K249">
            <v>60</v>
          </cell>
          <cell r="L249">
            <v>0.12731481481481483</v>
          </cell>
          <cell r="M249">
            <v>45</v>
          </cell>
          <cell r="N249">
            <v>45</v>
          </cell>
          <cell r="O249">
            <v>8</v>
          </cell>
          <cell r="P249">
            <v>150</v>
          </cell>
          <cell r="Q249">
            <v>0</v>
          </cell>
          <cell r="R249">
            <v>1200</v>
          </cell>
          <cell r="S249">
            <v>1</v>
          </cell>
          <cell r="T249">
            <v>0.27</v>
          </cell>
          <cell r="U249">
            <v>1.4</v>
          </cell>
          <cell r="V249">
            <v>2408.2149481257661</v>
          </cell>
          <cell r="W249">
            <v>16.054766320838439</v>
          </cell>
          <cell r="X249">
            <v>7143.75</v>
          </cell>
          <cell r="Y249">
            <v>47.625</v>
          </cell>
          <cell r="Z249">
            <v>57150</v>
          </cell>
          <cell r="AA249">
            <v>8731.25</v>
          </cell>
          <cell r="AB249">
            <v>92075</v>
          </cell>
          <cell r="AC249">
            <v>8286.75</v>
          </cell>
          <cell r="AD249">
            <v>2209.8000000000002</v>
          </cell>
          <cell r="AE249">
            <v>19227.8</v>
          </cell>
          <cell r="AF249">
            <v>128.18533333333332</v>
          </cell>
        </row>
        <row r="250">
          <cell r="B250" t="str">
            <v>2.41, Pipe Spool 160 ac 1/4m roll</v>
          </cell>
          <cell r="C250">
            <v>2.41</v>
          </cell>
          <cell r="D250" t="str">
            <v xml:space="preserve">, </v>
          </cell>
          <cell r="E250" t="str">
            <v xml:space="preserve">Pipe Spool 160 ac </v>
          </cell>
          <cell r="F250" t="str">
            <v>1/4m roll</v>
          </cell>
          <cell r="G250" t="str">
            <v>Pipe Spool 160 ac 1/4m roll</v>
          </cell>
          <cell r="H250">
            <v>6480</v>
          </cell>
          <cell r="I250">
            <v>30</v>
          </cell>
          <cell r="J250">
            <v>4.5</v>
          </cell>
          <cell r="K250">
            <v>60</v>
          </cell>
          <cell r="L250">
            <v>0.10185185185185185</v>
          </cell>
          <cell r="M250">
            <v>30</v>
          </cell>
          <cell r="N250">
            <v>10</v>
          </cell>
          <cell r="O250">
            <v>12</v>
          </cell>
          <cell r="P250">
            <v>15</v>
          </cell>
          <cell r="Q250">
            <v>0</v>
          </cell>
          <cell r="R250">
            <v>180</v>
          </cell>
          <cell r="S250">
            <v>1</v>
          </cell>
          <cell r="T250">
            <v>0.27</v>
          </cell>
          <cell r="U250">
            <v>1.4</v>
          </cell>
          <cell r="V250">
            <v>4.8917756702816906</v>
          </cell>
          <cell r="W250">
            <v>0.32611837801877935</v>
          </cell>
          <cell r="X250">
            <v>54</v>
          </cell>
          <cell r="Y250">
            <v>3.6</v>
          </cell>
          <cell r="Z250">
            <v>1944</v>
          </cell>
          <cell r="AA250">
            <v>378</v>
          </cell>
          <cell r="AB250">
            <v>4212</v>
          </cell>
          <cell r="AC250">
            <v>379.08</v>
          </cell>
          <cell r="AD250">
            <v>101.08800000000001</v>
          </cell>
          <cell r="AE250">
            <v>858.16799999999989</v>
          </cell>
          <cell r="AF250">
            <v>57.211199999999991</v>
          </cell>
        </row>
        <row r="251">
          <cell r="B251" t="str">
            <v>2.42, Pipe Trailer 1m/160a 30'</v>
          </cell>
          <cell r="C251">
            <v>2.42</v>
          </cell>
          <cell r="D251" t="str">
            <v xml:space="preserve">, </v>
          </cell>
          <cell r="E251" t="str">
            <v xml:space="preserve">Pipe Trailer 1m/160a </v>
          </cell>
          <cell r="F251" t="str">
            <v>30'</v>
          </cell>
          <cell r="G251" t="str">
            <v>Pipe Trailer 1m/160a 30'</v>
          </cell>
          <cell r="H251">
            <v>2700</v>
          </cell>
          <cell r="I251">
            <v>30</v>
          </cell>
          <cell r="J251">
            <v>4.5</v>
          </cell>
          <cell r="K251">
            <v>60</v>
          </cell>
          <cell r="L251">
            <v>0.10185185185185185</v>
          </cell>
          <cell r="M251">
            <v>25</v>
          </cell>
          <cell r="N251">
            <v>30</v>
          </cell>
          <cell r="O251">
            <v>15</v>
          </cell>
          <cell r="P251">
            <v>100</v>
          </cell>
          <cell r="Q251">
            <v>0</v>
          </cell>
          <cell r="R251">
            <v>1500</v>
          </cell>
          <cell r="S251">
            <v>1</v>
          </cell>
          <cell r="T251">
            <v>0.27</v>
          </cell>
          <cell r="U251">
            <v>1.4</v>
          </cell>
          <cell r="V251">
            <v>29.022012733349968</v>
          </cell>
          <cell r="W251">
            <v>0.29022012733349967</v>
          </cell>
          <cell r="X251">
            <v>54</v>
          </cell>
          <cell r="Y251">
            <v>0.54</v>
          </cell>
          <cell r="Z251">
            <v>675</v>
          </cell>
          <cell r="AA251">
            <v>135</v>
          </cell>
          <cell r="AB251">
            <v>1687.5</v>
          </cell>
          <cell r="AC251">
            <v>151.875</v>
          </cell>
          <cell r="AD251">
            <v>40.5</v>
          </cell>
          <cell r="AE251">
            <v>327.375</v>
          </cell>
          <cell r="AF251">
            <v>3.2737500000000002</v>
          </cell>
        </row>
        <row r="252">
          <cell r="B252" t="str">
            <v>2.43, Plant - Folding 12R-20</v>
          </cell>
          <cell r="C252">
            <v>2.4300000000000002</v>
          </cell>
          <cell r="D252" t="str">
            <v xml:space="preserve">, </v>
          </cell>
          <cell r="E252" t="str">
            <v xml:space="preserve">Plant - Folding </v>
          </cell>
          <cell r="F252" t="str">
            <v>12R-20</v>
          </cell>
          <cell r="G252" t="str">
            <v>Plant - Folding 12R-20</v>
          </cell>
          <cell r="H252">
            <v>65200</v>
          </cell>
          <cell r="I252">
            <v>20</v>
          </cell>
          <cell r="J252">
            <v>6.25</v>
          </cell>
          <cell r="K252">
            <v>70</v>
          </cell>
          <cell r="L252">
            <v>9.4285714285714292E-2</v>
          </cell>
          <cell r="M252">
            <v>45</v>
          </cell>
          <cell r="N252">
            <v>45</v>
          </cell>
          <cell r="O252">
            <v>8</v>
          </cell>
          <cell r="P252">
            <v>150</v>
          </cell>
          <cell r="Q252">
            <v>0</v>
          </cell>
          <cell r="R252">
            <v>1200</v>
          </cell>
          <cell r="S252">
            <v>1</v>
          </cell>
          <cell r="T252">
            <v>0.27</v>
          </cell>
          <cell r="U252">
            <v>1.4</v>
          </cell>
          <cell r="V252">
            <v>1236.3434221874013</v>
          </cell>
          <cell r="W252">
            <v>8.2422894812493421</v>
          </cell>
          <cell r="X252">
            <v>3667.5</v>
          </cell>
          <cell r="Y252">
            <v>24.45</v>
          </cell>
          <cell r="Z252">
            <v>29340</v>
          </cell>
          <cell r="AA252">
            <v>4482.5</v>
          </cell>
          <cell r="AB252">
            <v>47270</v>
          </cell>
          <cell r="AC252">
            <v>4254.3</v>
          </cell>
          <cell r="AD252">
            <v>1134.48</v>
          </cell>
          <cell r="AE252">
            <v>9871.2799999999988</v>
          </cell>
          <cell r="AF252">
            <v>65.80853333333333</v>
          </cell>
        </row>
        <row r="253">
          <cell r="B253" t="str">
            <v>2.44, Plant - Folding  8R-36</v>
          </cell>
          <cell r="C253">
            <v>2.44</v>
          </cell>
          <cell r="D253" t="str">
            <v xml:space="preserve">, </v>
          </cell>
          <cell r="E253" t="str">
            <v xml:space="preserve">Plant - Folding </v>
          </cell>
          <cell r="F253" t="str">
            <v xml:space="preserve"> 8R-36</v>
          </cell>
          <cell r="G253" t="str">
            <v>Plant - Folding  8R-36</v>
          </cell>
          <cell r="H253">
            <v>64700</v>
          </cell>
          <cell r="I253">
            <v>24</v>
          </cell>
          <cell r="J253">
            <v>6.25</v>
          </cell>
          <cell r="K253">
            <v>70</v>
          </cell>
          <cell r="L253">
            <v>7.857142857142857E-2</v>
          </cell>
          <cell r="M253">
            <v>45</v>
          </cell>
          <cell r="N253">
            <v>45</v>
          </cell>
          <cell r="O253">
            <v>8</v>
          </cell>
          <cell r="P253">
            <v>150</v>
          </cell>
          <cell r="Q253">
            <v>0</v>
          </cell>
          <cell r="R253">
            <v>1200</v>
          </cell>
          <cell r="S253">
            <v>1</v>
          </cell>
          <cell r="T253">
            <v>0.27</v>
          </cell>
          <cell r="U253">
            <v>1.4</v>
          </cell>
          <cell r="V253">
            <v>1226.8622609743077</v>
          </cell>
          <cell r="W253">
            <v>8.1790817398287174</v>
          </cell>
          <cell r="X253">
            <v>3639.375</v>
          </cell>
          <cell r="Y253">
            <v>24.262499999999999</v>
          </cell>
          <cell r="Z253">
            <v>29115</v>
          </cell>
          <cell r="AA253">
            <v>4448.125</v>
          </cell>
          <cell r="AB253">
            <v>46907.5</v>
          </cell>
          <cell r="AC253">
            <v>4221.6750000000002</v>
          </cell>
          <cell r="AD253">
            <v>1125.78</v>
          </cell>
          <cell r="AE253">
            <v>9795.58</v>
          </cell>
          <cell r="AF253">
            <v>65.303866666666664</v>
          </cell>
        </row>
        <row r="254">
          <cell r="B254" t="str">
            <v>2.45, Plant - Folding 23R-15</v>
          </cell>
          <cell r="C254">
            <v>2.4500000000000002</v>
          </cell>
          <cell r="D254" t="str">
            <v xml:space="preserve">, </v>
          </cell>
          <cell r="E254" t="str">
            <v xml:space="preserve">Plant - Folding </v>
          </cell>
          <cell r="F254" t="str">
            <v>23R-15</v>
          </cell>
          <cell r="G254" t="str">
            <v>Plant - Folding 23R-15</v>
          </cell>
          <cell r="H254">
            <v>170000</v>
          </cell>
          <cell r="I254">
            <v>28.8</v>
          </cell>
          <cell r="J254">
            <v>6.25</v>
          </cell>
          <cell r="K254">
            <v>70</v>
          </cell>
          <cell r="L254">
            <v>6.5476190476190479E-2</v>
          </cell>
          <cell r="M254">
            <v>45</v>
          </cell>
          <cell r="N254">
            <v>45</v>
          </cell>
          <cell r="O254">
            <v>8</v>
          </cell>
          <cell r="P254">
            <v>150</v>
          </cell>
          <cell r="Q254">
            <v>0</v>
          </cell>
          <cell r="R254">
            <v>1200</v>
          </cell>
          <cell r="S254">
            <v>1</v>
          </cell>
          <cell r="T254">
            <v>0.27</v>
          </cell>
          <cell r="U254">
            <v>1.4</v>
          </cell>
          <cell r="V254">
            <v>3223.5948124518131</v>
          </cell>
          <cell r="W254">
            <v>21.490632083012088</v>
          </cell>
          <cell r="X254">
            <v>9562.5</v>
          </cell>
          <cell r="Y254">
            <v>63.75</v>
          </cell>
          <cell r="Z254">
            <v>76500</v>
          </cell>
          <cell r="AA254">
            <v>11687.5</v>
          </cell>
          <cell r="AB254">
            <v>123250</v>
          </cell>
          <cell r="AC254">
            <v>11092.5</v>
          </cell>
          <cell r="AD254">
            <v>2958</v>
          </cell>
          <cell r="AE254">
            <v>25738</v>
          </cell>
          <cell r="AF254">
            <v>171.58666666666667</v>
          </cell>
        </row>
        <row r="255">
          <cell r="B255" t="str">
            <v>2.46, Plant - Folding 12R-30</v>
          </cell>
          <cell r="C255">
            <v>2.46</v>
          </cell>
          <cell r="D255" t="str">
            <v xml:space="preserve">, </v>
          </cell>
          <cell r="E255" t="str">
            <v xml:space="preserve">Plant - Folding </v>
          </cell>
          <cell r="F255" t="str">
            <v>12R-30</v>
          </cell>
          <cell r="G255" t="str">
            <v>Plant - Folding 12R-30</v>
          </cell>
          <cell r="H255">
            <v>79000</v>
          </cell>
          <cell r="I255">
            <v>30</v>
          </cell>
          <cell r="J255">
            <v>6.25</v>
          </cell>
          <cell r="K255">
            <v>70</v>
          </cell>
          <cell r="L255">
            <v>6.2857142857142861E-2</v>
          </cell>
          <cell r="M255">
            <v>45</v>
          </cell>
          <cell r="N255">
            <v>45</v>
          </cell>
          <cell r="O255">
            <v>8</v>
          </cell>
          <cell r="P255">
            <v>150</v>
          </cell>
          <cell r="Q255">
            <v>0</v>
          </cell>
          <cell r="R255">
            <v>1200</v>
          </cell>
          <cell r="S255">
            <v>1</v>
          </cell>
          <cell r="T255">
            <v>0.27</v>
          </cell>
          <cell r="U255">
            <v>1.4</v>
          </cell>
          <cell r="V255">
            <v>1498.0234716687837</v>
          </cell>
          <cell r="W255">
            <v>9.9868231444585582</v>
          </cell>
          <cell r="X255">
            <v>4443.75</v>
          </cell>
          <cell r="Y255">
            <v>29.625</v>
          </cell>
          <cell r="Z255">
            <v>35550</v>
          </cell>
          <cell r="AA255">
            <v>5431.25</v>
          </cell>
          <cell r="AB255">
            <v>57275</v>
          </cell>
          <cell r="AC255">
            <v>5154.75</v>
          </cell>
          <cell r="AD255">
            <v>1374.6000000000001</v>
          </cell>
          <cell r="AE255">
            <v>11960.6</v>
          </cell>
          <cell r="AF255">
            <v>79.737333333333339</v>
          </cell>
        </row>
        <row r="256">
          <cell r="B256" t="str">
            <v>2.47, Plant - Folding 24R-15</v>
          </cell>
          <cell r="C256">
            <v>2.4700000000000002</v>
          </cell>
          <cell r="D256" t="str">
            <v xml:space="preserve">, </v>
          </cell>
          <cell r="E256" t="str">
            <v xml:space="preserve">Plant - Folding </v>
          </cell>
          <cell r="F256" t="str">
            <v>24R-15</v>
          </cell>
          <cell r="G256" t="str">
            <v>Plant - Folding 24R-15</v>
          </cell>
          <cell r="H256">
            <v>158000</v>
          </cell>
          <cell r="I256">
            <v>30</v>
          </cell>
          <cell r="J256">
            <v>6.25</v>
          </cell>
          <cell r="K256">
            <v>70</v>
          </cell>
          <cell r="L256">
            <v>6.2857142857142861E-2</v>
          </cell>
          <cell r="M256">
            <v>45</v>
          </cell>
          <cell r="N256">
            <v>45</v>
          </cell>
          <cell r="O256">
            <v>8</v>
          </cell>
          <cell r="P256">
            <v>150</v>
          </cell>
          <cell r="Q256">
            <v>0</v>
          </cell>
          <cell r="R256">
            <v>1200</v>
          </cell>
          <cell r="S256">
            <v>1</v>
          </cell>
          <cell r="T256">
            <v>0.27</v>
          </cell>
          <cell r="U256">
            <v>1.4</v>
          </cell>
          <cell r="V256">
            <v>2996.0469433375674</v>
          </cell>
          <cell r="W256">
            <v>19.973646288917116</v>
          </cell>
          <cell r="X256">
            <v>8887.5</v>
          </cell>
          <cell r="Y256">
            <v>59.25</v>
          </cell>
          <cell r="Z256">
            <v>71100</v>
          </cell>
          <cell r="AA256">
            <v>10862.5</v>
          </cell>
          <cell r="AB256">
            <v>114550</v>
          </cell>
          <cell r="AC256">
            <v>10309.5</v>
          </cell>
          <cell r="AD256">
            <v>2749.2000000000003</v>
          </cell>
          <cell r="AE256">
            <v>23921.200000000001</v>
          </cell>
          <cell r="AF256">
            <v>159.47466666666668</v>
          </cell>
        </row>
        <row r="257">
          <cell r="B257" t="str">
            <v>2.48, Plant - Folding  8R-36 2x1</v>
          </cell>
          <cell r="C257">
            <v>2.48</v>
          </cell>
          <cell r="D257" t="str">
            <v xml:space="preserve">, </v>
          </cell>
          <cell r="E257" t="str">
            <v xml:space="preserve">Plant - Folding </v>
          </cell>
          <cell r="F257" t="str">
            <v xml:space="preserve"> 8R-36 2x1</v>
          </cell>
          <cell r="G257" t="str">
            <v>Plant - Folding  8R-36 2x1</v>
          </cell>
          <cell r="H257">
            <v>89800</v>
          </cell>
          <cell r="I257">
            <v>36</v>
          </cell>
          <cell r="J257">
            <v>6.25</v>
          </cell>
          <cell r="K257">
            <v>70</v>
          </cell>
          <cell r="L257">
            <v>5.2380952380952382E-2</v>
          </cell>
          <cell r="M257">
            <v>45</v>
          </cell>
          <cell r="N257">
            <v>45</v>
          </cell>
          <cell r="O257">
            <v>8</v>
          </cell>
          <cell r="P257">
            <v>150</v>
          </cell>
          <cell r="Q257">
            <v>0</v>
          </cell>
          <cell r="R257">
            <v>1200</v>
          </cell>
          <cell r="S257">
            <v>1</v>
          </cell>
          <cell r="T257">
            <v>0.27</v>
          </cell>
          <cell r="U257">
            <v>1.4</v>
          </cell>
          <cell r="V257">
            <v>1702.8165538716048</v>
          </cell>
          <cell r="W257">
            <v>11.352110359144032</v>
          </cell>
          <cell r="X257">
            <v>5051.25</v>
          </cell>
          <cell r="Y257">
            <v>33.674999999999997</v>
          </cell>
          <cell r="Z257">
            <v>40410</v>
          </cell>
          <cell r="AA257">
            <v>6173.75</v>
          </cell>
          <cell r="AB257">
            <v>65105</v>
          </cell>
          <cell r="AC257">
            <v>5859.45</v>
          </cell>
          <cell r="AD257">
            <v>1562.52</v>
          </cell>
          <cell r="AE257">
            <v>13595.720000000001</v>
          </cell>
          <cell r="AF257">
            <v>90.638133333333343</v>
          </cell>
        </row>
        <row r="258">
          <cell r="B258" t="str">
            <v>2.49, Plant - Folding 12R-36</v>
          </cell>
          <cell r="C258">
            <v>2.4900000000000002</v>
          </cell>
          <cell r="D258" t="str">
            <v xml:space="preserve">, </v>
          </cell>
          <cell r="E258" t="str">
            <v xml:space="preserve">Plant - Folding </v>
          </cell>
          <cell r="F258" t="str">
            <v>12R-36</v>
          </cell>
          <cell r="G258" t="str">
            <v>Plant - Folding 12R-36</v>
          </cell>
          <cell r="H258">
            <v>89800</v>
          </cell>
          <cell r="I258">
            <v>36</v>
          </cell>
          <cell r="J258">
            <v>6.25</v>
          </cell>
          <cell r="K258">
            <v>70</v>
          </cell>
          <cell r="L258">
            <v>5.2380952380952382E-2</v>
          </cell>
          <cell r="M258">
            <v>45</v>
          </cell>
          <cell r="N258">
            <v>45</v>
          </cell>
          <cell r="O258">
            <v>8</v>
          </cell>
          <cell r="P258">
            <v>150</v>
          </cell>
          <cell r="Q258">
            <v>0</v>
          </cell>
          <cell r="R258">
            <v>1200</v>
          </cell>
          <cell r="S258">
            <v>1</v>
          </cell>
          <cell r="T258">
            <v>0.27</v>
          </cell>
          <cell r="U258">
            <v>1.4</v>
          </cell>
          <cell r="V258">
            <v>1702.8165538716048</v>
          </cell>
          <cell r="W258">
            <v>11.352110359144032</v>
          </cell>
          <cell r="X258">
            <v>5051.25</v>
          </cell>
          <cell r="Y258">
            <v>33.674999999999997</v>
          </cell>
          <cell r="Z258">
            <v>40410</v>
          </cell>
          <cell r="AA258">
            <v>6173.75</v>
          </cell>
          <cell r="AB258">
            <v>65105</v>
          </cell>
          <cell r="AC258">
            <v>5859.45</v>
          </cell>
          <cell r="AD258">
            <v>1562.52</v>
          </cell>
          <cell r="AE258">
            <v>13595.720000000001</v>
          </cell>
          <cell r="AF258">
            <v>90.638133333333343</v>
          </cell>
        </row>
        <row r="259">
          <cell r="B259" t="str">
            <v>2.5, Plant - Folding 31R-15</v>
          </cell>
          <cell r="C259">
            <v>2.5</v>
          </cell>
          <cell r="D259" t="str">
            <v xml:space="preserve">, </v>
          </cell>
          <cell r="E259" t="str">
            <v xml:space="preserve">Plant - Folding </v>
          </cell>
          <cell r="F259" t="str">
            <v>31R-15</v>
          </cell>
          <cell r="G259" t="str">
            <v>Plant - Folding 31R-15</v>
          </cell>
          <cell r="H259">
            <v>203000</v>
          </cell>
          <cell r="I259">
            <v>38.700000000000003</v>
          </cell>
          <cell r="J259">
            <v>6.25</v>
          </cell>
          <cell r="K259">
            <v>70</v>
          </cell>
          <cell r="L259">
            <v>4.8726467331118482E-2</v>
          </cell>
          <cell r="M259">
            <v>45</v>
          </cell>
          <cell r="N259">
            <v>45</v>
          </cell>
          <cell r="O259">
            <v>8</v>
          </cell>
          <cell r="P259">
            <v>150</v>
          </cell>
          <cell r="Q259">
            <v>0</v>
          </cell>
          <cell r="R259">
            <v>1200</v>
          </cell>
          <cell r="S259">
            <v>1</v>
          </cell>
          <cell r="T259">
            <v>0.27</v>
          </cell>
          <cell r="U259">
            <v>1.4</v>
          </cell>
          <cell r="V259">
            <v>3849.3514525159885</v>
          </cell>
          <cell r="W259">
            <v>25.662343016773256</v>
          </cell>
          <cell r="X259">
            <v>11418.75</v>
          </cell>
          <cell r="Y259">
            <v>76.125</v>
          </cell>
          <cell r="Z259">
            <v>91350</v>
          </cell>
          <cell r="AA259">
            <v>13956.25</v>
          </cell>
          <cell r="AB259">
            <v>147175</v>
          </cell>
          <cell r="AC259">
            <v>13245.75</v>
          </cell>
          <cell r="AD259">
            <v>3532.2000000000003</v>
          </cell>
          <cell r="AE259">
            <v>30734.2</v>
          </cell>
          <cell r="AF259">
            <v>204.89466666666667</v>
          </cell>
        </row>
        <row r="260">
          <cell r="B260" t="str">
            <v>2.51, Plant - Folding 16R-30</v>
          </cell>
          <cell r="C260">
            <v>2.5099999999999998</v>
          </cell>
          <cell r="D260" t="str">
            <v xml:space="preserve">, </v>
          </cell>
          <cell r="E260" t="str">
            <v xml:space="preserve">Plant - Folding </v>
          </cell>
          <cell r="F260" t="str">
            <v>16R-30</v>
          </cell>
          <cell r="G260" t="str">
            <v>Plant - Folding 16R-30</v>
          </cell>
          <cell r="H260">
            <v>123000</v>
          </cell>
          <cell r="I260">
            <v>40</v>
          </cell>
          <cell r="J260">
            <v>6.25</v>
          </cell>
          <cell r="K260">
            <v>70</v>
          </cell>
          <cell r="L260">
            <v>4.7142857142857146E-2</v>
          </cell>
          <cell r="M260">
            <v>45</v>
          </cell>
          <cell r="N260">
            <v>45</v>
          </cell>
          <cell r="O260">
            <v>8</v>
          </cell>
          <cell r="P260">
            <v>150</v>
          </cell>
          <cell r="Q260">
            <v>0</v>
          </cell>
          <cell r="R260">
            <v>1200</v>
          </cell>
          <cell r="S260">
            <v>1</v>
          </cell>
          <cell r="T260">
            <v>0.27</v>
          </cell>
          <cell r="U260">
            <v>1.4</v>
          </cell>
          <cell r="V260">
            <v>2332.3656584210175</v>
          </cell>
          <cell r="W260">
            <v>15.549104389473451</v>
          </cell>
          <cell r="X260">
            <v>6918.75</v>
          </cell>
          <cell r="Y260">
            <v>46.125</v>
          </cell>
          <cell r="Z260">
            <v>55350</v>
          </cell>
          <cell r="AA260">
            <v>8456.25</v>
          </cell>
          <cell r="AB260">
            <v>89175</v>
          </cell>
          <cell r="AC260">
            <v>8025.75</v>
          </cell>
          <cell r="AD260">
            <v>2140.1999999999998</v>
          </cell>
          <cell r="AE260">
            <v>18622.2</v>
          </cell>
          <cell r="AF260">
            <v>124.14800000000001</v>
          </cell>
        </row>
        <row r="261">
          <cell r="B261" t="str">
            <v>2.52, Plant - Folding 24R-20</v>
          </cell>
          <cell r="C261">
            <v>2.52</v>
          </cell>
          <cell r="D261" t="str">
            <v xml:space="preserve">, </v>
          </cell>
          <cell r="E261" t="str">
            <v xml:space="preserve">Plant - Folding </v>
          </cell>
          <cell r="F261" t="str">
            <v>24R-20</v>
          </cell>
          <cell r="G261" t="str">
            <v>Plant - Folding 24R-20</v>
          </cell>
          <cell r="H261">
            <v>204000</v>
          </cell>
          <cell r="I261">
            <v>40</v>
          </cell>
          <cell r="J261">
            <v>6.25</v>
          </cell>
          <cell r="K261">
            <v>70</v>
          </cell>
          <cell r="L261">
            <v>4.7142857142857146E-2</v>
          </cell>
          <cell r="M261">
            <v>45</v>
          </cell>
          <cell r="N261">
            <v>45</v>
          </cell>
          <cell r="O261">
            <v>8</v>
          </cell>
          <cell r="P261">
            <v>150</v>
          </cell>
          <cell r="Q261">
            <v>0</v>
          </cell>
          <cell r="R261">
            <v>1200</v>
          </cell>
          <cell r="S261">
            <v>1</v>
          </cell>
          <cell r="T261">
            <v>0.27</v>
          </cell>
          <cell r="U261">
            <v>1.4</v>
          </cell>
          <cell r="V261">
            <v>3868.3137749421758</v>
          </cell>
          <cell r="W261">
            <v>25.788758499614506</v>
          </cell>
          <cell r="X261">
            <v>11475</v>
          </cell>
          <cell r="Y261">
            <v>76.5</v>
          </cell>
          <cell r="Z261">
            <v>91800</v>
          </cell>
          <cell r="AA261">
            <v>14025</v>
          </cell>
          <cell r="AB261">
            <v>147900</v>
          </cell>
          <cell r="AC261">
            <v>13311</v>
          </cell>
          <cell r="AD261">
            <v>3549.6</v>
          </cell>
          <cell r="AE261">
            <v>30885.599999999999</v>
          </cell>
          <cell r="AF261">
            <v>205.904</v>
          </cell>
        </row>
        <row r="262">
          <cell r="B262" t="str">
            <v>2.53, Plant - Folding 32R-15</v>
          </cell>
          <cell r="C262">
            <v>2.5299999999999998</v>
          </cell>
          <cell r="D262" t="str">
            <v xml:space="preserve">, </v>
          </cell>
          <cell r="E262" t="str">
            <v xml:space="preserve">Plant - Folding </v>
          </cell>
          <cell r="F262" t="str">
            <v>32R-15</v>
          </cell>
          <cell r="G262" t="str">
            <v>Plant - Folding 32R-15</v>
          </cell>
          <cell r="H262">
            <v>206000</v>
          </cell>
          <cell r="I262">
            <v>40</v>
          </cell>
          <cell r="J262">
            <v>6.25</v>
          </cell>
          <cell r="K262">
            <v>70</v>
          </cell>
          <cell r="L262">
            <v>4.7142857142857146E-2</v>
          </cell>
          <cell r="M262">
            <v>45</v>
          </cell>
          <cell r="N262">
            <v>45</v>
          </cell>
          <cell r="O262">
            <v>8</v>
          </cell>
          <cell r="P262">
            <v>150</v>
          </cell>
          <cell r="Q262">
            <v>0</v>
          </cell>
          <cell r="R262">
            <v>1200</v>
          </cell>
          <cell r="S262">
            <v>1</v>
          </cell>
          <cell r="T262">
            <v>0.27</v>
          </cell>
          <cell r="U262">
            <v>1.4</v>
          </cell>
          <cell r="V262">
            <v>3906.2384197945503</v>
          </cell>
          <cell r="W262">
            <v>26.041589465297001</v>
          </cell>
          <cell r="X262">
            <v>11587.5</v>
          </cell>
          <cell r="Y262">
            <v>77.25</v>
          </cell>
          <cell r="Z262">
            <v>92700</v>
          </cell>
          <cell r="AA262">
            <v>14162.5</v>
          </cell>
          <cell r="AB262">
            <v>149350</v>
          </cell>
          <cell r="AC262">
            <v>13441.5</v>
          </cell>
          <cell r="AD262">
            <v>3584.4</v>
          </cell>
          <cell r="AE262">
            <v>31188.400000000001</v>
          </cell>
          <cell r="AF262">
            <v>207.92266666666669</v>
          </cell>
        </row>
        <row r="263">
          <cell r="B263" t="str">
            <v>2.54, Plant - Folding 24R-30</v>
          </cell>
          <cell r="C263">
            <v>2.54</v>
          </cell>
          <cell r="D263" t="str">
            <v xml:space="preserve">, </v>
          </cell>
          <cell r="E263" t="str">
            <v xml:space="preserve">Plant - Folding </v>
          </cell>
          <cell r="F263" t="str">
            <v>24R-30</v>
          </cell>
          <cell r="G263" t="str">
            <v>Plant - Folding 24R-30</v>
          </cell>
          <cell r="H263">
            <v>184000</v>
          </cell>
          <cell r="I263">
            <v>60</v>
          </cell>
          <cell r="J263">
            <v>6.25</v>
          </cell>
          <cell r="K263">
            <v>70</v>
          </cell>
          <cell r="L263">
            <v>3.1428571428571431E-2</v>
          </cell>
          <cell r="M263">
            <v>45</v>
          </cell>
          <cell r="N263">
            <v>45</v>
          </cell>
          <cell r="O263">
            <v>8</v>
          </cell>
          <cell r="P263">
            <v>150</v>
          </cell>
          <cell r="Q263">
            <v>0</v>
          </cell>
          <cell r="R263">
            <v>1200</v>
          </cell>
          <cell r="S263">
            <v>1</v>
          </cell>
          <cell r="T263">
            <v>0.27</v>
          </cell>
          <cell r="U263">
            <v>1.4</v>
          </cell>
          <cell r="V263">
            <v>3489.0673264184329</v>
          </cell>
          <cell r="W263">
            <v>23.260448842789554</v>
          </cell>
          <cell r="X263">
            <v>10350</v>
          </cell>
          <cell r="Y263">
            <v>69</v>
          </cell>
          <cell r="Z263">
            <v>82800</v>
          </cell>
          <cell r="AA263">
            <v>12650</v>
          </cell>
          <cell r="AB263">
            <v>133400</v>
          </cell>
          <cell r="AC263">
            <v>12006</v>
          </cell>
          <cell r="AD263">
            <v>3201.6</v>
          </cell>
          <cell r="AE263">
            <v>27857.599999999999</v>
          </cell>
          <cell r="AF263">
            <v>185.71733333333333</v>
          </cell>
        </row>
        <row r="264">
          <cell r="B264" t="str">
            <v>2.55, Plant - Folding 36R-20</v>
          </cell>
          <cell r="C264">
            <v>2.5499999999999998</v>
          </cell>
          <cell r="D264" t="str">
            <v xml:space="preserve">, </v>
          </cell>
          <cell r="E264" t="str">
            <v xml:space="preserve">Plant - Folding </v>
          </cell>
          <cell r="F264" t="str">
            <v>36R-20</v>
          </cell>
          <cell r="G264" t="str">
            <v>Plant - Folding 36R-20</v>
          </cell>
          <cell r="H264">
            <v>202000</v>
          </cell>
          <cell r="I264">
            <v>60</v>
          </cell>
          <cell r="J264">
            <v>6.25</v>
          </cell>
          <cell r="K264">
            <v>70</v>
          </cell>
          <cell r="L264">
            <v>3.1428571428571431E-2</v>
          </cell>
          <cell r="M264">
            <v>45</v>
          </cell>
          <cell r="N264">
            <v>45</v>
          </cell>
          <cell r="O264">
            <v>8</v>
          </cell>
          <cell r="P264">
            <v>150</v>
          </cell>
          <cell r="Q264">
            <v>0</v>
          </cell>
          <cell r="R264">
            <v>1200</v>
          </cell>
          <cell r="S264">
            <v>1</v>
          </cell>
          <cell r="T264">
            <v>0.27</v>
          </cell>
          <cell r="U264">
            <v>1.4</v>
          </cell>
          <cell r="V264">
            <v>3830.3891300898013</v>
          </cell>
          <cell r="W264">
            <v>25.535927533932007</v>
          </cell>
          <cell r="X264">
            <v>11362.5</v>
          </cell>
          <cell r="Y264">
            <v>75.75</v>
          </cell>
          <cell r="Z264">
            <v>90900</v>
          </cell>
          <cell r="AA264">
            <v>13887.5</v>
          </cell>
          <cell r="AB264">
            <v>146450</v>
          </cell>
          <cell r="AC264">
            <v>13180.5</v>
          </cell>
          <cell r="AD264">
            <v>3514.8</v>
          </cell>
          <cell r="AE264">
            <v>30582.799999999999</v>
          </cell>
          <cell r="AF264">
            <v>203.88533333333334</v>
          </cell>
        </row>
        <row r="265">
          <cell r="B265" t="str">
            <v>2.56, Plant - Rigid  4R-30</v>
          </cell>
          <cell r="C265">
            <v>2.56</v>
          </cell>
          <cell r="D265" t="str">
            <v xml:space="preserve">, </v>
          </cell>
          <cell r="E265" t="str">
            <v xml:space="preserve">Plant - Rigid </v>
          </cell>
          <cell r="F265" t="str">
            <v xml:space="preserve"> 4R-30</v>
          </cell>
          <cell r="G265" t="str">
            <v>Plant - Rigid  4R-30</v>
          </cell>
          <cell r="H265">
            <v>27900</v>
          </cell>
          <cell r="I265">
            <v>10</v>
          </cell>
          <cell r="J265">
            <v>6.25</v>
          </cell>
          <cell r="K265">
            <v>70</v>
          </cell>
          <cell r="L265">
            <v>0.18857142857142858</v>
          </cell>
          <cell r="M265">
            <v>45</v>
          </cell>
          <cell r="N265">
            <v>45</v>
          </cell>
          <cell r="O265">
            <v>8</v>
          </cell>
          <cell r="P265">
            <v>150</v>
          </cell>
          <cell r="Q265">
            <v>0</v>
          </cell>
          <cell r="R265">
            <v>1200</v>
          </cell>
          <cell r="S265">
            <v>1</v>
          </cell>
          <cell r="T265">
            <v>0.27</v>
          </cell>
          <cell r="U265">
            <v>1.4</v>
          </cell>
          <cell r="V265">
            <v>529.04879569062109</v>
          </cell>
          <cell r="W265">
            <v>3.5269919712708071</v>
          </cell>
          <cell r="X265">
            <v>1569.375</v>
          </cell>
          <cell r="Y265">
            <v>10.4625</v>
          </cell>
          <cell r="Z265">
            <v>12555</v>
          </cell>
          <cell r="AA265">
            <v>1918.125</v>
          </cell>
          <cell r="AB265">
            <v>20227.5</v>
          </cell>
          <cell r="AC265">
            <v>1820.4749999999999</v>
          </cell>
          <cell r="AD265">
            <v>485.46000000000004</v>
          </cell>
          <cell r="AE265">
            <v>4224.0599999999995</v>
          </cell>
          <cell r="AF265">
            <v>28.160399999999996</v>
          </cell>
        </row>
        <row r="266">
          <cell r="B266" t="str">
            <v>2.57, Plant - Rigid  4R-36</v>
          </cell>
          <cell r="C266">
            <v>2.57</v>
          </cell>
          <cell r="D266" t="str">
            <v xml:space="preserve">, </v>
          </cell>
          <cell r="E266" t="str">
            <v xml:space="preserve">Plant - Rigid </v>
          </cell>
          <cell r="F266" t="str">
            <v xml:space="preserve"> 4R-36</v>
          </cell>
          <cell r="G266" t="str">
            <v>Plant - Rigid  4R-36</v>
          </cell>
          <cell r="H266">
            <v>25400</v>
          </cell>
          <cell r="I266">
            <v>12</v>
          </cell>
          <cell r="J266">
            <v>6.25</v>
          </cell>
          <cell r="K266">
            <v>70</v>
          </cell>
          <cell r="L266">
            <v>0.15714285714285714</v>
          </cell>
          <cell r="M266">
            <v>45</v>
          </cell>
          <cell r="N266">
            <v>45</v>
          </cell>
          <cell r="O266">
            <v>8</v>
          </cell>
          <cell r="P266">
            <v>150</v>
          </cell>
          <cell r="Q266">
            <v>0</v>
          </cell>
          <cell r="R266">
            <v>1200</v>
          </cell>
          <cell r="S266">
            <v>1</v>
          </cell>
          <cell r="T266">
            <v>0.27</v>
          </cell>
          <cell r="U266">
            <v>1.4</v>
          </cell>
          <cell r="V266">
            <v>481.64298962515323</v>
          </cell>
          <cell r="W266">
            <v>3.2109532641676881</v>
          </cell>
          <cell r="X266">
            <v>1428.75</v>
          </cell>
          <cell r="Y266">
            <v>9.5250000000000004</v>
          </cell>
          <cell r="Z266">
            <v>11430</v>
          </cell>
          <cell r="AA266">
            <v>1746.25</v>
          </cell>
          <cell r="AB266">
            <v>18415</v>
          </cell>
          <cell r="AC266">
            <v>1657.35</v>
          </cell>
          <cell r="AD266">
            <v>441.96000000000004</v>
          </cell>
          <cell r="AE266">
            <v>3845.56</v>
          </cell>
          <cell r="AF266">
            <v>25.637066666666666</v>
          </cell>
        </row>
        <row r="267">
          <cell r="B267" t="str">
            <v>2.58, Plant - Rigid 11R-15</v>
          </cell>
          <cell r="C267">
            <v>2.58</v>
          </cell>
          <cell r="D267" t="str">
            <v xml:space="preserve">, </v>
          </cell>
          <cell r="E267" t="str">
            <v xml:space="preserve">Plant - Rigid </v>
          </cell>
          <cell r="F267" t="str">
            <v>11R-15</v>
          </cell>
          <cell r="G267" t="str">
            <v>Plant - Rigid 11R-15</v>
          </cell>
          <cell r="H267">
            <v>50400</v>
          </cell>
          <cell r="I267">
            <v>13.7</v>
          </cell>
          <cell r="J267">
            <v>6.25</v>
          </cell>
          <cell r="K267">
            <v>70</v>
          </cell>
          <cell r="L267">
            <v>0.13764337851929093</v>
          </cell>
          <cell r="M267">
            <v>45</v>
          </cell>
          <cell r="N267">
            <v>45</v>
          </cell>
          <cell r="O267">
            <v>8</v>
          </cell>
          <cell r="P267">
            <v>150</v>
          </cell>
          <cell r="Q267">
            <v>0</v>
          </cell>
          <cell r="R267">
            <v>1200</v>
          </cell>
          <cell r="S267">
            <v>1</v>
          </cell>
          <cell r="T267">
            <v>0.27</v>
          </cell>
          <cell r="U267">
            <v>1.4</v>
          </cell>
          <cell r="V267">
            <v>955.70105027983163</v>
          </cell>
          <cell r="W267">
            <v>6.3713403351988775</v>
          </cell>
          <cell r="X267">
            <v>2835</v>
          </cell>
          <cell r="Y267">
            <v>18.899999999999999</v>
          </cell>
          <cell r="Z267">
            <v>22680</v>
          </cell>
          <cell r="AA267">
            <v>3465</v>
          </cell>
          <cell r="AB267">
            <v>36540</v>
          </cell>
          <cell r="AC267">
            <v>3288.6</v>
          </cell>
          <cell r="AD267">
            <v>876.96</v>
          </cell>
          <cell r="AE267">
            <v>7630.56</v>
          </cell>
          <cell r="AF267">
            <v>50.870400000000004</v>
          </cell>
        </row>
        <row r="268">
          <cell r="B268" t="str">
            <v>2.59, Plant - Rigid  6R-30</v>
          </cell>
          <cell r="C268">
            <v>2.59</v>
          </cell>
          <cell r="D268" t="str">
            <v xml:space="preserve">, </v>
          </cell>
          <cell r="E268" t="str">
            <v xml:space="preserve">Plant - Rigid </v>
          </cell>
          <cell r="F268" t="str">
            <v xml:space="preserve"> 6R-30</v>
          </cell>
          <cell r="G268" t="str">
            <v>Plant - Rigid  6R-30</v>
          </cell>
          <cell r="H268">
            <v>35500</v>
          </cell>
          <cell r="I268">
            <v>15</v>
          </cell>
          <cell r="J268">
            <v>6.25</v>
          </cell>
          <cell r="K268">
            <v>70</v>
          </cell>
          <cell r="L268">
            <v>0.12571428571428572</v>
          </cell>
          <cell r="M268">
            <v>45</v>
          </cell>
          <cell r="N268">
            <v>45</v>
          </cell>
          <cell r="O268">
            <v>8</v>
          </cell>
          <cell r="P268">
            <v>150</v>
          </cell>
          <cell r="Q268">
            <v>0</v>
          </cell>
          <cell r="R268">
            <v>1200</v>
          </cell>
          <cell r="S268">
            <v>1</v>
          </cell>
          <cell r="T268">
            <v>0.27</v>
          </cell>
          <cell r="U268">
            <v>1.4</v>
          </cell>
          <cell r="V268">
            <v>673.16244612964329</v>
          </cell>
          <cell r="W268">
            <v>4.4877496408642887</v>
          </cell>
          <cell r="X268">
            <v>1996.875</v>
          </cell>
          <cell r="Y268">
            <v>13.3125</v>
          </cell>
          <cell r="Z268">
            <v>15975</v>
          </cell>
          <cell r="AA268">
            <v>2440.625</v>
          </cell>
          <cell r="AB268">
            <v>25737.5</v>
          </cell>
          <cell r="AC268">
            <v>2316.375</v>
          </cell>
          <cell r="AD268">
            <v>617.70000000000005</v>
          </cell>
          <cell r="AE268">
            <v>5374.7</v>
          </cell>
          <cell r="AF268">
            <v>35.831333333333333</v>
          </cell>
        </row>
        <row r="269">
          <cell r="B269" t="str">
            <v>2.6, Plant - Rigid  6R-36</v>
          </cell>
          <cell r="C269">
            <v>2.6</v>
          </cell>
          <cell r="D269" t="str">
            <v xml:space="preserve">, </v>
          </cell>
          <cell r="E269" t="str">
            <v xml:space="preserve">Plant - Rigid </v>
          </cell>
          <cell r="F269" t="str">
            <v xml:space="preserve"> 6R-36</v>
          </cell>
          <cell r="G269" t="str">
            <v>Plant - Rigid  6R-36</v>
          </cell>
          <cell r="H269">
            <v>35700</v>
          </cell>
          <cell r="I269">
            <v>18</v>
          </cell>
          <cell r="J269">
            <v>6.25</v>
          </cell>
          <cell r="K269">
            <v>70</v>
          </cell>
          <cell r="L269">
            <v>0.10476190476190476</v>
          </cell>
          <cell r="M269">
            <v>45</v>
          </cell>
          <cell r="N269">
            <v>45</v>
          </cell>
          <cell r="O269">
            <v>8</v>
          </cell>
          <cell r="P269">
            <v>150</v>
          </cell>
          <cell r="Q269">
            <v>0</v>
          </cell>
          <cell r="R269">
            <v>1200</v>
          </cell>
          <cell r="S269">
            <v>1</v>
          </cell>
          <cell r="T269">
            <v>0.27</v>
          </cell>
          <cell r="U269">
            <v>1.4</v>
          </cell>
          <cell r="V269">
            <v>676.95491061488076</v>
          </cell>
          <cell r="W269">
            <v>4.5130327374325381</v>
          </cell>
          <cell r="X269">
            <v>2008.125</v>
          </cell>
          <cell r="Y269">
            <v>13.387499999999999</v>
          </cell>
          <cell r="Z269">
            <v>16065</v>
          </cell>
          <cell r="AA269">
            <v>2454.375</v>
          </cell>
          <cell r="AB269">
            <v>25882.5</v>
          </cell>
          <cell r="AC269">
            <v>2329.4249999999997</v>
          </cell>
          <cell r="AD269">
            <v>621.18000000000006</v>
          </cell>
          <cell r="AE269">
            <v>5404.98</v>
          </cell>
          <cell r="AF269">
            <v>36.033199999999994</v>
          </cell>
        </row>
        <row r="270">
          <cell r="B270" t="str">
            <v>2.61, Plant - Rigid 11R-20</v>
          </cell>
          <cell r="C270">
            <v>2.61</v>
          </cell>
          <cell r="D270" t="str">
            <v xml:space="preserve">, </v>
          </cell>
          <cell r="E270" t="str">
            <v xml:space="preserve">Plant - Rigid </v>
          </cell>
          <cell r="F270" t="str">
            <v>11R-20</v>
          </cell>
          <cell r="G270" t="str">
            <v>Plant - Rigid 11R-20</v>
          </cell>
          <cell r="H270">
            <v>53100</v>
          </cell>
          <cell r="I270">
            <v>18.3</v>
          </cell>
          <cell r="J270">
            <v>6.25</v>
          </cell>
          <cell r="K270">
            <v>70</v>
          </cell>
          <cell r="L270">
            <v>0.10304449648711943</v>
          </cell>
          <cell r="M270">
            <v>45</v>
          </cell>
          <cell r="N270">
            <v>45</v>
          </cell>
          <cell r="O270">
            <v>8</v>
          </cell>
          <cell r="P270">
            <v>150</v>
          </cell>
          <cell r="Q270">
            <v>0</v>
          </cell>
          <cell r="R270">
            <v>1200</v>
          </cell>
          <cell r="S270">
            <v>1</v>
          </cell>
          <cell r="T270">
            <v>0.27</v>
          </cell>
          <cell r="U270">
            <v>1.4</v>
          </cell>
          <cell r="V270">
            <v>1006.899320830537</v>
          </cell>
          <cell r="W270">
            <v>6.7126621388702468</v>
          </cell>
          <cell r="X270">
            <v>2986.875</v>
          </cell>
          <cell r="Y270">
            <v>19.912500000000001</v>
          </cell>
          <cell r="Z270">
            <v>23895</v>
          </cell>
          <cell r="AA270">
            <v>3650.625</v>
          </cell>
          <cell r="AB270">
            <v>38497.5</v>
          </cell>
          <cell r="AC270">
            <v>3464.7750000000001</v>
          </cell>
          <cell r="AD270">
            <v>923.94</v>
          </cell>
          <cell r="AE270">
            <v>8039.34</v>
          </cell>
          <cell r="AF270">
            <v>53.595599999999997</v>
          </cell>
        </row>
        <row r="271">
          <cell r="B271" t="str">
            <v>2.62, Plant - Rigid  8R-30</v>
          </cell>
          <cell r="C271">
            <v>2.62</v>
          </cell>
          <cell r="D271" t="str">
            <v xml:space="preserve">, </v>
          </cell>
          <cell r="E271" t="str">
            <v xml:space="preserve">Plant - Rigid </v>
          </cell>
          <cell r="F271" t="str">
            <v xml:space="preserve"> 8R-30</v>
          </cell>
          <cell r="G271" t="str">
            <v>Plant - Rigid  8R-30</v>
          </cell>
          <cell r="H271">
            <v>46500</v>
          </cell>
          <cell r="I271">
            <v>20</v>
          </cell>
          <cell r="J271">
            <v>6.25</v>
          </cell>
          <cell r="K271">
            <v>70</v>
          </cell>
          <cell r="L271">
            <v>9.4285714285714292E-2</v>
          </cell>
          <cell r="M271">
            <v>45</v>
          </cell>
          <cell r="N271">
            <v>45</v>
          </cell>
          <cell r="O271">
            <v>8</v>
          </cell>
          <cell r="P271">
            <v>150</v>
          </cell>
          <cell r="Q271">
            <v>0</v>
          </cell>
          <cell r="R271">
            <v>1200</v>
          </cell>
          <cell r="S271">
            <v>1</v>
          </cell>
          <cell r="T271">
            <v>0.27</v>
          </cell>
          <cell r="U271">
            <v>1.4</v>
          </cell>
          <cell r="V271">
            <v>881.74799281770174</v>
          </cell>
          <cell r="W271">
            <v>5.8783199521180114</v>
          </cell>
          <cell r="X271">
            <v>2615.625</v>
          </cell>
          <cell r="Y271">
            <v>17.4375</v>
          </cell>
          <cell r="Z271">
            <v>20925</v>
          </cell>
          <cell r="AA271">
            <v>3196.875</v>
          </cell>
          <cell r="AB271">
            <v>33712.5</v>
          </cell>
          <cell r="AC271">
            <v>3034.125</v>
          </cell>
          <cell r="AD271">
            <v>809.1</v>
          </cell>
          <cell r="AE271">
            <v>7040.1</v>
          </cell>
          <cell r="AF271">
            <v>46.934000000000005</v>
          </cell>
        </row>
        <row r="272">
          <cell r="B272" t="str">
            <v>2.63, Plant - Rigid 12R-20</v>
          </cell>
          <cell r="C272">
            <v>2.63</v>
          </cell>
          <cell r="D272" t="str">
            <v xml:space="preserve">, </v>
          </cell>
          <cell r="E272" t="str">
            <v xml:space="preserve">Plant - Rigid </v>
          </cell>
          <cell r="F272" t="str">
            <v>12R-20</v>
          </cell>
          <cell r="G272" t="str">
            <v>Plant - Rigid 12R-20</v>
          </cell>
          <cell r="H272">
            <v>55000</v>
          </cell>
          <cell r="I272">
            <v>20</v>
          </cell>
          <cell r="J272">
            <v>6.25</v>
          </cell>
          <cell r="K272">
            <v>70</v>
          </cell>
          <cell r="L272">
            <v>9.4285714285714292E-2</v>
          </cell>
          <cell r="M272">
            <v>45</v>
          </cell>
          <cell r="N272">
            <v>45</v>
          </cell>
          <cell r="O272">
            <v>8</v>
          </cell>
          <cell r="P272">
            <v>150</v>
          </cell>
          <cell r="Q272">
            <v>0</v>
          </cell>
          <cell r="R272">
            <v>1200</v>
          </cell>
          <cell r="S272">
            <v>1</v>
          </cell>
          <cell r="T272">
            <v>0.27</v>
          </cell>
          <cell r="U272">
            <v>1.4</v>
          </cell>
          <cell r="V272">
            <v>1042.9277334402925</v>
          </cell>
          <cell r="W272">
            <v>6.9528515562686168</v>
          </cell>
          <cell r="X272">
            <v>3093.75</v>
          </cell>
          <cell r="Y272">
            <v>20.625</v>
          </cell>
          <cell r="Z272">
            <v>24750</v>
          </cell>
          <cell r="AA272">
            <v>3781.25</v>
          </cell>
          <cell r="AB272">
            <v>39875</v>
          </cell>
          <cell r="AC272">
            <v>3588.75</v>
          </cell>
          <cell r="AD272">
            <v>957</v>
          </cell>
          <cell r="AE272">
            <v>8327</v>
          </cell>
          <cell r="AF272">
            <v>55.513333333333335</v>
          </cell>
        </row>
        <row r="273">
          <cell r="B273" t="str">
            <v>2.64, Plant - Rigid 15R-15</v>
          </cell>
          <cell r="C273">
            <v>2.64</v>
          </cell>
          <cell r="D273" t="str">
            <v xml:space="preserve">, </v>
          </cell>
          <cell r="E273" t="str">
            <v xml:space="preserve">Plant - Rigid </v>
          </cell>
          <cell r="F273" t="str">
            <v>15R-15</v>
          </cell>
          <cell r="G273" t="str">
            <v>Plant - Rigid 15R-15</v>
          </cell>
          <cell r="H273">
            <v>64600</v>
          </cell>
          <cell r="I273">
            <v>20</v>
          </cell>
          <cell r="J273">
            <v>6.25</v>
          </cell>
          <cell r="K273">
            <v>70</v>
          </cell>
          <cell r="L273">
            <v>9.4285714285714292E-2</v>
          </cell>
          <cell r="M273">
            <v>45</v>
          </cell>
          <cell r="N273">
            <v>45</v>
          </cell>
          <cell r="O273">
            <v>8</v>
          </cell>
          <cell r="P273">
            <v>150</v>
          </cell>
          <cell r="Q273">
            <v>0</v>
          </cell>
          <cell r="R273">
            <v>1200</v>
          </cell>
          <cell r="S273">
            <v>1</v>
          </cell>
          <cell r="T273">
            <v>0.27</v>
          </cell>
          <cell r="U273">
            <v>1.4</v>
          </cell>
          <cell r="V273">
            <v>1224.966028731689</v>
          </cell>
          <cell r="W273">
            <v>8.1664401915445932</v>
          </cell>
          <cell r="X273">
            <v>3633.75</v>
          </cell>
          <cell r="Y273">
            <v>24.225000000000001</v>
          </cell>
          <cell r="Z273">
            <v>29070</v>
          </cell>
          <cell r="AA273">
            <v>4441.25</v>
          </cell>
          <cell r="AB273">
            <v>46835</v>
          </cell>
          <cell r="AC273">
            <v>4215.1499999999996</v>
          </cell>
          <cell r="AD273">
            <v>1124.04</v>
          </cell>
          <cell r="AE273">
            <v>9780.4399999999987</v>
          </cell>
          <cell r="AF273">
            <v>65.20293333333332</v>
          </cell>
        </row>
        <row r="274">
          <cell r="B274" t="str">
            <v>2.65, Plant - Rigid 13R-18/20</v>
          </cell>
          <cell r="C274">
            <v>2.65</v>
          </cell>
          <cell r="D274" t="str">
            <v xml:space="preserve">, </v>
          </cell>
          <cell r="E274" t="str">
            <v xml:space="preserve">Plant - Rigid </v>
          </cell>
          <cell r="F274" t="str">
            <v>13R-18/20</v>
          </cell>
          <cell r="G274" t="str">
            <v>Plant - Rigid 13R-18/20</v>
          </cell>
          <cell r="H274">
            <v>50000</v>
          </cell>
          <cell r="I274">
            <v>21.7</v>
          </cell>
          <cell r="J274">
            <v>6.25</v>
          </cell>
          <cell r="K274">
            <v>70</v>
          </cell>
          <cell r="L274">
            <v>8.6899275839368004E-2</v>
          </cell>
          <cell r="M274">
            <v>45</v>
          </cell>
          <cell r="N274">
            <v>45</v>
          </cell>
          <cell r="O274">
            <v>8</v>
          </cell>
          <cell r="P274">
            <v>150</v>
          </cell>
          <cell r="Q274">
            <v>0</v>
          </cell>
          <cell r="R274">
            <v>1200</v>
          </cell>
          <cell r="S274">
            <v>1</v>
          </cell>
          <cell r="T274">
            <v>0.27</v>
          </cell>
          <cell r="U274">
            <v>1.4</v>
          </cell>
          <cell r="V274">
            <v>948.1161213093568</v>
          </cell>
          <cell r="W274">
            <v>6.3207741420623789</v>
          </cell>
          <cell r="X274">
            <v>2812.5</v>
          </cell>
          <cell r="Y274">
            <v>18.75</v>
          </cell>
          <cell r="Z274">
            <v>22500</v>
          </cell>
          <cell r="AA274">
            <v>3437.5</v>
          </cell>
          <cell r="AB274">
            <v>36250</v>
          </cell>
          <cell r="AC274">
            <v>3262.5</v>
          </cell>
          <cell r="AD274">
            <v>870</v>
          </cell>
          <cell r="AE274">
            <v>7570</v>
          </cell>
          <cell r="AF274">
            <v>50.466666666666669</v>
          </cell>
        </row>
        <row r="275">
          <cell r="B275" t="str">
            <v>2.66, Plant - Rigid  8R-36</v>
          </cell>
          <cell r="C275">
            <v>2.66</v>
          </cell>
          <cell r="D275" t="str">
            <v xml:space="preserve">, </v>
          </cell>
          <cell r="E275" t="str">
            <v xml:space="preserve">Plant - Rigid </v>
          </cell>
          <cell r="F275" t="str">
            <v xml:space="preserve"> 8R-36</v>
          </cell>
          <cell r="G275" t="str">
            <v>Plant - Rigid  8R-36</v>
          </cell>
          <cell r="H275">
            <v>42300</v>
          </cell>
          <cell r="I275">
            <v>24</v>
          </cell>
          <cell r="J275">
            <v>6.25</v>
          </cell>
          <cell r="K275">
            <v>70</v>
          </cell>
          <cell r="L275">
            <v>7.857142857142857E-2</v>
          </cell>
          <cell r="M275">
            <v>45</v>
          </cell>
          <cell r="N275">
            <v>45</v>
          </cell>
          <cell r="O275">
            <v>8</v>
          </cell>
          <cell r="P275">
            <v>150</v>
          </cell>
          <cell r="Q275">
            <v>0</v>
          </cell>
          <cell r="R275">
            <v>1200</v>
          </cell>
          <cell r="S275">
            <v>1</v>
          </cell>
          <cell r="T275">
            <v>0.27</v>
          </cell>
          <cell r="U275">
            <v>1.4</v>
          </cell>
          <cell r="V275">
            <v>802.10623862771581</v>
          </cell>
          <cell r="W275">
            <v>5.3473749241847717</v>
          </cell>
          <cell r="X275">
            <v>2379.375</v>
          </cell>
          <cell r="Y275">
            <v>15.862500000000001</v>
          </cell>
          <cell r="Z275">
            <v>19035</v>
          </cell>
          <cell r="AA275">
            <v>2908.125</v>
          </cell>
          <cell r="AB275">
            <v>30667.5</v>
          </cell>
          <cell r="AC275">
            <v>2760.0749999999998</v>
          </cell>
          <cell r="AD275">
            <v>736.02</v>
          </cell>
          <cell r="AE275">
            <v>6404.2199999999993</v>
          </cell>
          <cell r="AF275">
            <v>42.694799999999994</v>
          </cell>
        </row>
        <row r="276">
          <cell r="B276" t="str">
            <v>2.67, Plant - Rigid 10R-30</v>
          </cell>
          <cell r="C276">
            <v>2.67</v>
          </cell>
          <cell r="D276" t="str">
            <v xml:space="preserve">, </v>
          </cell>
          <cell r="E276" t="str">
            <v xml:space="preserve">Plant - Rigid </v>
          </cell>
          <cell r="F276" t="str">
            <v>10R-30</v>
          </cell>
          <cell r="G276" t="str">
            <v>Plant - Rigid 10R-30</v>
          </cell>
          <cell r="H276">
            <v>47800</v>
          </cell>
          <cell r="I276">
            <v>25</v>
          </cell>
          <cell r="J276">
            <v>6.25</v>
          </cell>
          <cell r="K276">
            <v>70</v>
          </cell>
          <cell r="L276">
            <v>7.5428571428571428E-2</v>
          </cell>
          <cell r="M276">
            <v>45</v>
          </cell>
          <cell r="N276">
            <v>45</v>
          </cell>
          <cell r="O276">
            <v>8</v>
          </cell>
          <cell r="P276">
            <v>150</v>
          </cell>
          <cell r="Q276">
            <v>0</v>
          </cell>
          <cell r="R276">
            <v>1200</v>
          </cell>
          <cell r="S276">
            <v>1</v>
          </cell>
          <cell r="T276">
            <v>0.27</v>
          </cell>
          <cell r="U276">
            <v>1.4</v>
          </cell>
          <cell r="V276">
            <v>906.39901197174504</v>
          </cell>
          <cell r="W276">
            <v>6.0426600798116334</v>
          </cell>
          <cell r="X276">
            <v>2688.75</v>
          </cell>
          <cell r="Y276">
            <v>17.925000000000001</v>
          </cell>
          <cell r="Z276">
            <v>21510</v>
          </cell>
          <cell r="AA276">
            <v>3286.25</v>
          </cell>
          <cell r="AB276">
            <v>34655</v>
          </cell>
          <cell r="AC276">
            <v>3118.95</v>
          </cell>
          <cell r="AD276">
            <v>831.72</v>
          </cell>
          <cell r="AE276">
            <v>7236.92</v>
          </cell>
          <cell r="AF276">
            <v>48.246133333333333</v>
          </cell>
        </row>
        <row r="277">
          <cell r="B277" t="str">
            <v>2.68, Plant - Rigid 12R-30</v>
          </cell>
          <cell r="C277">
            <v>2.68</v>
          </cell>
          <cell r="D277" t="str">
            <v xml:space="preserve">, </v>
          </cell>
          <cell r="E277" t="str">
            <v xml:space="preserve">Plant - Rigid </v>
          </cell>
          <cell r="F277" t="str">
            <v>12R-30</v>
          </cell>
          <cell r="G277" t="str">
            <v>Plant - Rigid 12R-30</v>
          </cell>
          <cell r="H277">
            <v>64000</v>
          </cell>
          <cell r="I277">
            <v>30</v>
          </cell>
          <cell r="J277">
            <v>6.25</v>
          </cell>
          <cell r="K277">
            <v>70</v>
          </cell>
          <cell r="L277">
            <v>6.2857142857142861E-2</v>
          </cell>
          <cell r="M277">
            <v>45</v>
          </cell>
          <cell r="N277">
            <v>45</v>
          </cell>
          <cell r="O277">
            <v>8</v>
          </cell>
          <cell r="P277">
            <v>150</v>
          </cell>
          <cell r="Q277">
            <v>0</v>
          </cell>
          <cell r="R277">
            <v>1200</v>
          </cell>
          <cell r="S277">
            <v>1</v>
          </cell>
          <cell r="T277">
            <v>0.27</v>
          </cell>
          <cell r="U277">
            <v>1.4</v>
          </cell>
          <cell r="V277">
            <v>1213.5886352759767</v>
          </cell>
          <cell r="W277">
            <v>8.0905909018398443</v>
          </cell>
          <cell r="X277">
            <v>3600</v>
          </cell>
          <cell r="Y277">
            <v>24</v>
          </cell>
          <cell r="Z277">
            <v>28800</v>
          </cell>
          <cell r="AA277">
            <v>4400</v>
          </cell>
          <cell r="AB277">
            <v>46400</v>
          </cell>
          <cell r="AC277">
            <v>4176</v>
          </cell>
          <cell r="AD277">
            <v>1113.6000000000001</v>
          </cell>
          <cell r="AE277">
            <v>9689.6</v>
          </cell>
          <cell r="AF277">
            <v>64.597333333333339</v>
          </cell>
        </row>
        <row r="278">
          <cell r="B278" t="str">
            <v>2.69, Plant - Twin Row 8R-36</v>
          </cell>
          <cell r="C278">
            <v>2.69</v>
          </cell>
          <cell r="D278" t="str">
            <v xml:space="preserve">, </v>
          </cell>
          <cell r="E278" t="str">
            <v xml:space="preserve">Plant - Twin Row </v>
          </cell>
          <cell r="F278" t="str">
            <v>8R-36</v>
          </cell>
          <cell r="G278" t="str">
            <v>Plant - Twin Row 8R-36</v>
          </cell>
          <cell r="H278">
            <v>121000</v>
          </cell>
          <cell r="I278">
            <v>24</v>
          </cell>
          <cell r="J278">
            <v>6.25</v>
          </cell>
          <cell r="K278">
            <v>70</v>
          </cell>
          <cell r="L278">
            <v>7.857142857142857E-2</v>
          </cell>
          <cell r="M278">
            <v>45</v>
          </cell>
          <cell r="N278">
            <v>45</v>
          </cell>
          <cell r="O278">
            <v>8</v>
          </cell>
          <cell r="P278">
            <v>150</v>
          </cell>
          <cell r="Q278">
            <v>0</v>
          </cell>
          <cell r="R278">
            <v>1200</v>
          </cell>
          <cell r="S278">
            <v>1</v>
          </cell>
          <cell r="T278">
            <v>0.27</v>
          </cell>
          <cell r="U278">
            <v>1.4</v>
          </cell>
          <cell r="V278">
            <v>2294.4410135686435</v>
          </cell>
          <cell r="W278">
            <v>15.296273423790957</v>
          </cell>
          <cell r="X278">
            <v>6806.25</v>
          </cell>
          <cell r="Y278">
            <v>45.375</v>
          </cell>
          <cell r="Z278">
            <v>54450</v>
          </cell>
          <cell r="AA278">
            <v>8318.75</v>
          </cell>
          <cell r="AB278">
            <v>87725</v>
          </cell>
          <cell r="AC278">
            <v>7895.25</v>
          </cell>
          <cell r="AD278">
            <v>2105.4</v>
          </cell>
          <cell r="AE278">
            <v>18319.400000000001</v>
          </cell>
          <cell r="AF278">
            <v>122.12933333333335</v>
          </cell>
        </row>
        <row r="279">
          <cell r="B279" t="str">
            <v>2.7, Plant - Twin Row 12R-36</v>
          </cell>
          <cell r="C279">
            <v>2.7</v>
          </cell>
          <cell r="D279" t="str">
            <v xml:space="preserve">, </v>
          </cell>
          <cell r="E279" t="str">
            <v xml:space="preserve">Plant - Twin Row </v>
          </cell>
          <cell r="F279" t="str">
            <v>12R-36</v>
          </cell>
          <cell r="G279" t="str">
            <v>Plant - Twin Row 12R-36</v>
          </cell>
          <cell r="H279">
            <v>150000</v>
          </cell>
          <cell r="I279">
            <v>36</v>
          </cell>
          <cell r="J279">
            <v>6.25</v>
          </cell>
          <cell r="K279">
            <v>70</v>
          </cell>
          <cell r="L279">
            <v>5.2380952380952382E-2</v>
          </cell>
          <cell r="M279">
            <v>45</v>
          </cell>
          <cell r="N279">
            <v>45</v>
          </cell>
          <cell r="O279">
            <v>8</v>
          </cell>
          <cell r="P279">
            <v>150</v>
          </cell>
          <cell r="Q279">
            <v>0</v>
          </cell>
          <cell r="R279">
            <v>1200</v>
          </cell>
          <cell r="S279">
            <v>1</v>
          </cell>
          <cell r="T279">
            <v>0.27</v>
          </cell>
          <cell r="U279">
            <v>1.4</v>
          </cell>
          <cell r="V279">
            <v>2844.3483639280703</v>
          </cell>
          <cell r="W279">
            <v>18.962322426187136</v>
          </cell>
          <cell r="X279">
            <v>8437.5</v>
          </cell>
          <cell r="Y279">
            <v>56.25</v>
          </cell>
          <cell r="Z279">
            <v>67500</v>
          </cell>
          <cell r="AA279">
            <v>10312.5</v>
          </cell>
          <cell r="AB279">
            <v>108750</v>
          </cell>
          <cell r="AC279">
            <v>9787.5</v>
          </cell>
          <cell r="AD279">
            <v>2610</v>
          </cell>
          <cell r="AE279">
            <v>22710</v>
          </cell>
          <cell r="AF279">
            <v>151.4</v>
          </cell>
        </row>
        <row r="280">
          <cell r="B280" t="str">
            <v>2.71, Plant &amp; Pre-Folding 12R-20</v>
          </cell>
          <cell r="C280">
            <v>2.71</v>
          </cell>
          <cell r="D280" t="str">
            <v xml:space="preserve">, </v>
          </cell>
          <cell r="E280" t="str">
            <v xml:space="preserve">Plant &amp; Pre-Folding </v>
          </cell>
          <cell r="F280" t="str">
            <v>12R-20</v>
          </cell>
          <cell r="G280" t="str">
            <v>Plant &amp; Pre-Folding 12R-20</v>
          </cell>
          <cell r="H280">
            <v>70600</v>
          </cell>
          <cell r="I280">
            <v>20</v>
          </cell>
          <cell r="J280">
            <v>6.25</v>
          </cell>
          <cell r="K280">
            <v>65</v>
          </cell>
          <cell r="L280">
            <v>0.10153846153846155</v>
          </cell>
          <cell r="M280">
            <v>45</v>
          </cell>
          <cell r="N280">
            <v>45</v>
          </cell>
          <cell r="O280">
            <v>8</v>
          </cell>
          <cell r="P280">
            <v>150</v>
          </cell>
          <cell r="Q280">
            <v>0</v>
          </cell>
          <cell r="R280">
            <v>1200</v>
          </cell>
          <cell r="S280">
            <v>1</v>
          </cell>
          <cell r="T280">
            <v>0.27</v>
          </cell>
          <cell r="U280">
            <v>1.4</v>
          </cell>
          <cell r="V280">
            <v>1338.7399632888119</v>
          </cell>
          <cell r="W280">
            <v>8.9249330885920788</v>
          </cell>
          <cell r="X280">
            <v>3971.25</v>
          </cell>
          <cell r="Y280">
            <v>26.475000000000001</v>
          </cell>
          <cell r="Z280">
            <v>31770</v>
          </cell>
          <cell r="AA280">
            <v>4853.75</v>
          </cell>
          <cell r="AB280">
            <v>51185</v>
          </cell>
          <cell r="AC280">
            <v>4606.6499999999996</v>
          </cell>
          <cell r="AD280">
            <v>1228.44</v>
          </cell>
          <cell r="AE280">
            <v>10688.84</v>
          </cell>
          <cell r="AF280">
            <v>71.258933333333331</v>
          </cell>
        </row>
        <row r="281">
          <cell r="B281" t="str">
            <v>2.72, Plant &amp; Pre-Folding  8R-36</v>
          </cell>
          <cell r="C281">
            <v>2.72</v>
          </cell>
          <cell r="D281" t="str">
            <v xml:space="preserve">, </v>
          </cell>
          <cell r="E281" t="str">
            <v xml:space="preserve">Plant &amp; Pre-Folding </v>
          </cell>
          <cell r="F281" t="str">
            <v xml:space="preserve"> 8R-36</v>
          </cell>
          <cell r="G281" t="str">
            <v>Plant &amp; Pre-Folding  8R-36</v>
          </cell>
          <cell r="H281">
            <v>70400</v>
          </cell>
          <cell r="I281">
            <v>24</v>
          </cell>
          <cell r="J281">
            <v>6.25</v>
          </cell>
          <cell r="K281">
            <v>65</v>
          </cell>
          <cell r="L281">
            <v>8.461538461538462E-2</v>
          </cell>
          <cell r="M281">
            <v>45</v>
          </cell>
          <cell r="N281">
            <v>45</v>
          </cell>
          <cell r="O281">
            <v>8</v>
          </cell>
          <cell r="P281">
            <v>150</v>
          </cell>
          <cell r="Q281">
            <v>0</v>
          </cell>
          <cell r="R281">
            <v>1200</v>
          </cell>
          <cell r="S281">
            <v>1</v>
          </cell>
          <cell r="T281">
            <v>0.27</v>
          </cell>
          <cell r="U281">
            <v>1.4</v>
          </cell>
          <cell r="V281">
            <v>1334.9474988035743</v>
          </cell>
          <cell r="W281">
            <v>8.8996499920238286</v>
          </cell>
          <cell r="X281">
            <v>3960</v>
          </cell>
          <cell r="Y281">
            <v>26.4</v>
          </cell>
          <cell r="Z281">
            <v>31680</v>
          </cell>
          <cell r="AA281">
            <v>4840</v>
          </cell>
          <cell r="AB281">
            <v>51040</v>
          </cell>
          <cell r="AC281">
            <v>4593.5999999999995</v>
          </cell>
          <cell r="AD281">
            <v>1224.96</v>
          </cell>
          <cell r="AE281">
            <v>10658.559999999998</v>
          </cell>
          <cell r="AF281">
            <v>71.057066666666657</v>
          </cell>
        </row>
        <row r="282">
          <cell r="B282" t="str">
            <v>2.73, Plant &amp; Pre-Folding 23R-15</v>
          </cell>
          <cell r="C282">
            <v>2.73</v>
          </cell>
          <cell r="D282" t="str">
            <v xml:space="preserve">, </v>
          </cell>
          <cell r="E282" t="str">
            <v xml:space="preserve">Plant &amp; Pre-Folding </v>
          </cell>
          <cell r="F282" t="str">
            <v>23R-15</v>
          </cell>
          <cell r="G282" t="str">
            <v>Plant &amp; Pre-Folding 23R-15</v>
          </cell>
          <cell r="H282">
            <v>179000</v>
          </cell>
          <cell r="I282">
            <v>28.8</v>
          </cell>
          <cell r="J282">
            <v>6.25</v>
          </cell>
          <cell r="K282">
            <v>65</v>
          </cell>
          <cell r="L282">
            <v>7.0512820512820512E-2</v>
          </cell>
          <cell r="M282">
            <v>45</v>
          </cell>
          <cell r="N282">
            <v>45</v>
          </cell>
          <cell r="O282">
            <v>8</v>
          </cell>
          <cell r="P282">
            <v>150</v>
          </cell>
          <cell r="Q282">
            <v>0</v>
          </cell>
          <cell r="R282">
            <v>1200</v>
          </cell>
          <cell r="S282">
            <v>1</v>
          </cell>
          <cell r="T282">
            <v>0.27</v>
          </cell>
          <cell r="U282">
            <v>1.4</v>
          </cell>
          <cell r="V282">
            <v>3394.2557142874971</v>
          </cell>
          <cell r="W282">
            <v>22.628371428583314</v>
          </cell>
          <cell r="X282">
            <v>10068.75</v>
          </cell>
          <cell r="Y282">
            <v>67.125</v>
          </cell>
          <cell r="Z282">
            <v>80550</v>
          </cell>
          <cell r="AA282">
            <v>12306.25</v>
          </cell>
          <cell r="AB282">
            <v>129775</v>
          </cell>
          <cell r="AC282">
            <v>11679.75</v>
          </cell>
          <cell r="AD282">
            <v>3114.6</v>
          </cell>
          <cell r="AE282">
            <v>27100.6</v>
          </cell>
          <cell r="AF282">
            <v>180.67066666666665</v>
          </cell>
        </row>
        <row r="283">
          <cell r="B283" t="str">
            <v>2.74, Plant &amp; Pre-Folding 12R-30</v>
          </cell>
          <cell r="C283">
            <v>2.74</v>
          </cell>
          <cell r="D283" t="str">
            <v xml:space="preserve">, </v>
          </cell>
          <cell r="E283" t="str">
            <v xml:space="preserve">Plant &amp; Pre-Folding </v>
          </cell>
          <cell r="F283" t="str">
            <v>12R-30</v>
          </cell>
          <cell r="G283" t="str">
            <v>Plant &amp; Pre-Folding 12R-30</v>
          </cell>
          <cell r="H283">
            <v>88800</v>
          </cell>
          <cell r="I283">
            <v>30</v>
          </cell>
          <cell r="J283">
            <v>6.25</v>
          </cell>
          <cell r="K283">
            <v>65</v>
          </cell>
          <cell r="L283">
            <v>6.7692307692307691E-2</v>
          </cell>
          <cell r="M283">
            <v>45</v>
          </cell>
          <cell r="N283">
            <v>45</v>
          </cell>
          <cell r="O283">
            <v>8</v>
          </cell>
          <cell r="P283">
            <v>150</v>
          </cell>
          <cell r="Q283">
            <v>0</v>
          </cell>
          <cell r="R283">
            <v>1200</v>
          </cell>
          <cell r="S283">
            <v>1</v>
          </cell>
          <cell r="T283">
            <v>0.27</v>
          </cell>
          <cell r="U283">
            <v>1.4</v>
          </cell>
          <cell r="V283">
            <v>1683.8542314454176</v>
          </cell>
          <cell r="W283">
            <v>11.225694876302784</v>
          </cell>
          <cell r="X283">
            <v>4995</v>
          </cell>
          <cell r="Y283">
            <v>33.299999999999997</v>
          </cell>
          <cell r="Z283">
            <v>39960</v>
          </cell>
          <cell r="AA283">
            <v>6105</v>
          </cell>
          <cell r="AB283">
            <v>64380</v>
          </cell>
          <cell r="AC283">
            <v>5794.2</v>
          </cell>
          <cell r="AD283">
            <v>1545.1200000000001</v>
          </cell>
          <cell r="AE283">
            <v>13444.320000000002</v>
          </cell>
          <cell r="AF283">
            <v>89.628800000000012</v>
          </cell>
        </row>
        <row r="284">
          <cell r="B284" t="str">
            <v>2.75, Plant &amp; Pre-Folding 24R-15</v>
          </cell>
          <cell r="C284">
            <v>2.75</v>
          </cell>
          <cell r="D284" t="str">
            <v xml:space="preserve">, </v>
          </cell>
          <cell r="E284" t="str">
            <v xml:space="preserve">Plant &amp; Pre-Folding </v>
          </cell>
          <cell r="F284" t="str">
            <v>24R-15</v>
          </cell>
          <cell r="G284" t="str">
            <v>Plant &amp; Pre-Folding 24R-15</v>
          </cell>
          <cell r="H284">
            <v>190000</v>
          </cell>
          <cell r="I284">
            <v>30</v>
          </cell>
          <cell r="J284">
            <v>6.25</v>
          </cell>
          <cell r="K284">
            <v>65</v>
          </cell>
          <cell r="L284">
            <v>6.7692307692307691E-2</v>
          </cell>
          <cell r="M284">
            <v>45</v>
          </cell>
          <cell r="N284">
            <v>45</v>
          </cell>
          <cell r="O284">
            <v>8</v>
          </cell>
          <cell r="P284">
            <v>150</v>
          </cell>
          <cell r="Q284">
            <v>0</v>
          </cell>
          <cell r="R284">
            <v>1200</v>
          </cell>
          <cell r="S284">
            <v>1</v>
          </cell>
          <cell r="T284">
            <v>0.27</v>
          </cell>
          <cell r="U284">
            <v>1.4</v>
          </cell>
          <cell r="V284">
            <v>3602.8412609755555</v>
          </cell>
          <cell r="W284">
            <v>24.018941739837036</v>
          </cell>
          <cell r="X284">
            <v>10687.5</v>
          </cell>
          <cell r="Y284">
            <v>71.25</v>
          </cell>
          <cell r="Z284">
            <v>85500</v>
          </cell>
          <cell r="AA284">
            <v>13062.5</v>
          </cell>
          <cell r="AB284">
            <v>137750</v>
          </cell>
          <cell r="AC284">
            <v>12397.5</v>
          </cell>
          <cell r="AD284">
            <v>3306</v>
          </cell>
          <cell r="AE284">
            <v>28766</v>
          </cell>
          <cell r="AF284">
            <v>191.77333333333334</v>
          </cell>
        </row>
        <row r="285">
          <cell r="B285" t="str">
            <v>2.76, Plant &amp; Pre-Folding  8R-36 2x1</v>
          </cell>
          <cell r="C285">
            <v>2.76</v>
          </cell>
          <cell r="D285" t="str">
            <v xml:space="preserve">, </v>
          </cell>
          <cell r="E285" t="str">
            <v xml:space="preserve">Plant &amp; Pre-Folding </v>
          </cell>
          <cell r="F285" t="str">
            <v xml:space="preserve"> 8R-36 2x1</v>
          </cell>
          <cell r="G285" t="str">
            <v>Plant &amp; Pre-Folding  8R-36 2x1</v>
          </cell>
          <cell r="H285">
            <v>99500</v>
          </cell>
          <cell r="I285">
            <v>36</v>
          </cell>
          <cell r="J285">
            <v>6.25</v>
          </cell>
          <cell r="K285">
            <v>65</v>
          </cell>
          <cell r="L285">
            <v>5.6410256410256411E-2</v>
          </cell>
          <cell r="M285">
            <v>45</v>
          </cell>
          <cell r="N285">
            <v>45</v>
          </cell>
          <cell r="O285">
            <v>8</v>
          </cell>
          <cell r="P285">
            <v>150</v>
          </cell>
          <cell r="Q285">
            <v>0</v>
          </cell>
          <cell r="R285">
            <v>1200</v>
          </cell>
          <cell r="S285">
            <v>1</v>
          </cell>
          <cell r="T285">
            <v>0.27</v>
          </cell>
          <cell r="U285">
            <v>1.4</v>
          </cell>
          <cell r="V285">
            <v>1886.75108140562</v>
          </cell>
          <cell r="W285">
            <v>12.578340542704133</v>
          </cell>
          <cell r="X285">
            <v>5596.875</v>
          </cell>
          <cell r="Y285">
            <v>37.3125</v>
          </cell>
          <cell r="Z285">
            <v>44775</v>
          </cell>
          <cell r="AA285">
            <v>6840.625</v>
          </cell>
          <cell r="AB285">
            <v>72137.5</v>
          </cell>
          <cell r="AC285">
            <v>6492.375</v>
          </cell>
          <cell r="AD285">
            <v>1731.3</v>
          </cell>
          <cell r="AE285">
            <v>15064.3</v>
          </cell>
          <cell r="AF285">
            <v>100.42866666666666</v>
          </cell>
        </row>
        <row r="286">
          <cell r="B286" t="str">
            <v>2.77, Plant &amp; Pre-Folding 12R-36</v>
          </cell>
          <cell r="C286">
            <v>2.77</v>
          </cell>
          <cell r="D286" t="str">
            <v xml:space="preserve">, </v>
          </cell>
          <cell r="E286" t="str">
            <v xml:space="preserve">Plant &amp; Pre-Folding </v>
          </cell>
          <cell r="F286" t="str">
            <v>12R-36</v>
          </cell>
          <cell r="G286" t="str">
            <v>Plant &amp; Pre-Folding 12R-36</v>
          </cell>
          <cell r="H286">
            <v>99500</v>
          </cell>
          <cell r="I286">
            <v>36</v>
          </cell>
          <cell r="J286">
            <v>6.25</v>
          </cell>
          <cell r="K286">
            <v>65</v>
          </cell>
          <cell r="L286">
            <v>5.6410256410256411E-2</v>
          </cell>
          <cell r="M286">
            <v>45</v>
          </cell>
          <cell r="N286">
            <v>45</v>
          </cell>
          <cell r="O286">
            <v>8</v>
          </cell>
          <cell r="P286">
            <v>150</v>
          </cell>
          <cell r="Q286">
            <v>0</v>
          </cell>
          <cell r="R286">
            <v>1200</v>
          </cell>
          <cell r="S286">
            <v>1</v>
          </cell>
          <cell r="T286">
            <v>0.27</v>
          </cell>
          <cell r="U286">
            <v>1.4</v>
          </cell>
          <cell r="V286">
            <v>1886.75108140562</v>
          </cell>
          <cell r="W286">
            <v>12.578340542704133</v>
          </cell>
          <cell r="X286">
            <v>5596.875</v>
          </cell>
          <cell r="Y286">
            <v>37.3125</v>
          </cell>
          <cell r="Z286">
            <v>44775</v>
          </cell>
          <cell r="AA286">
            <v>6840.625</v>
          </cell>
          <cell r="AB286">
            <v>72137.5</v>
          </cell>
          <cell r="AC286">
            <v>6492.375</v>
          </cell>
          <cell r="AD286">
            <v>1731.3</v>
          </cell>
          <cell r="AE286">
            <v>15064.3</v>
          </cell>
          <cell r="AF286">
            <v>100.42866666666666</v>
          </cell>
        </row>
        <row r="287">
          <cell r="B287" t="str">
            <v>2.78, Plant &amp; Pre-Folding 31R-15</v>
          </cell>
          <cell r="C287">
            <v>2.78</v>
          </cell>
          <cell r="D287" t="str">
            <v xml:space="preserve">, </v>
          </cell>
          <cell r="E287" t="str">
            <v xml:space="preserve">Plant &amp; Pre-Folding </v>
          </cell>
          <cell r="F287" t="str">
            <v>31R-15</v>
          </cell>
          <cell r="G287" t="str">
            <v>Plant &amp; Pre-Folding 31R-15</v>
          </cell>
          <cell r="H287">
            <v>200000</v>
          </cell>
          <cell r="I287">
            <v>38.700000000000003</v>
          </cell>
          <cell r="J287">
            <v>6.25</v>
          </cell>
          <cell r="K287">
            <v>65</v>
          </cell>
          <cell r="L287">
            <v>5.2474657125819911E-2</v>
          </cell>
          <cell r="M287">
            <v>45</v>
          </cell>
          <cell r="N287">
            <v>45</v>
          </cell>
          <cell r="O287">
            <v>8</v>
          </cell>
          <cell r="P287">
            <v>150</v>
          </cell>
          <cell r="Q287">
            <v>0</v>
          </cell>
          <cell r="R287">
            <v>1200</v>
          </cell>
          <cell r="S287">
            <v>1</v>
          </cell>
          <cell r="T287">
            <v>0.27</v>
          </cell>
          <cell r="U287">
            <v>1.4</v>
          </cell>
          <cell r="V287">
            <v>3792.4644852374272</v>
          </cell>
          <cell r="W287">
            <v>25.283096568249515</v>
          </cell>
          <cell r="X287">
            <v>11250</v>
          </cell>
          <cell r="Y287">
            <v>75</v>
          </cell>
          <cell r="Z287">
            <v>90000</v>
          </cell>
          <cell r="AA287">
            <v>13750</v>
          </cell>
          <cell r="AB287">
            <v>145000</v>
          </cell>
          <cell r="AC287">
            <v>13050</v>
          </cell>
          <cell r="AD287">
            <v>3480</v>
          </cell>
          <cell r="AE287">
            <v>30280</v>
          </cell>
          <cell r="AF287">
            <v>201.86666666666667</v>
          </cell>
        </row>
        <row r="288">
          <cell r="B288" t="str">
            <v>2.79, Plant &amp; Pre-Folding 16R-30</v>
          </cell>
          <cell r="C288">
            <v>2.79</v>
          </cell>
          <cell r="D288" t="str">
            <v xml:space="preserve">, </v>
          </cell>
          <cell r="E288" t="str">
            <v xml:space="preserve">Plant &amp; Pre-Folding </v>
          </cell>
          <cell r="F288" t="str">
            <v>16R-30</v>
          </cell>
          <cell r="G288" t="str">
            <v>Plant &amp; Pre-Folding 16R-30</v>
          </cell>
          <cell r="H288">
            <v>133000</v>
          </cell>
          <cell r="I288">
            <v>40</v>
          </cell>
          <cell r="J288">
            <v>6.25</v>
          </cell>
          <cell r="K288">
            <v>65</v>
          </cell>
          <cell r="L288">
            <v>5.0769230769230775E-2</v>
          </cell>
          <cell r="M288">
            <v>45</v>
          </cell>
          <cell r="N288">
            <v>45</v>
          </cell>
          <cell r="O288">
            <v>8</v>
          </cell>
          <cell r="P288">
            <v>150</v>
          </cell>
          <cell r="Q288">
            <v>0</v>
          </cell>
          <cell r="R288">
            <v>1200</v>
          </cell>
          <cell r="S288">
            <v>1</v>
          </cell>
          <cell r="T288">
            <v>0.27</v>
          </cell>
          <cell r="U288">
            <v>1.4</v>
          </cell>
          <cell r="V288">
            <v>2521.9888826828887</v>
          </cell>
          <cell r="W288">
            <v>16.813259217885925</v>
          </cell>
          <cell r="X288">
            <v>7481.25</v>
          </cell>
          <cell r="Y288">
            <v>49.875</v>
          </cell>
          <cell r="Z288">
            <v>59850</v>
          </cell>
          <cell r="AA288">
            <v>9143.75</v>
          </cell>
          <cell r="AB288">
            <v>96425</v>
          </cell>
          <cell r="AC288">
            <v>8678.25</v>
          </cell>
          <cell r="AD288">
            <v>2314.2000000000003</v>
          </cell>
          <cell r="AE288">
            <v>20136.2</v>
          </cell>
          <cell r="AF288">
            <v>134.24133333333333</v>
          </cell>
        </row>
        <row r="289">
          <cell r="B289" t="str">
            <v>2.8, Plant &amp; Pre-Folding 24R-20</v>
          </cell>
          <cell r="C289">
            <v>2.8</v>
          </cell>
          <cell r="D289" t="str">
            <v xml:space="preserve">, </v>
          </cell>
          <cell r="E289" t="str">
            <v xml:space="preserve">Plant &amp; Pre-Folding </v>
          </cell>
          <cell r="F289" t="str">
            <v>24R-20</v>
          </cell>
          <cell r="G289" t="str">
            <v>Plant &amp; Pre-Folding 24R-20</v>
          </cell>
          <cell r="H289">
            <v>214000</v>
          </cell>
          <cell r="I289">
            <v>40</v>
          </cell>
          <cell r="J289">
            <v>6.25</v>
          </cell>
          <cell r="K289">
            <v>65</v>
          </cell>
          <cell r="L289">
            <v>5.0769230769230775E-2</v>
          </cell>
          <cell r="M289">
            <v>45</v>
          </cell>
          <cell r="N289">
            <v>45</v>
          </cell>
          <cell r="O289">
            <v>8</v>
          </cell>
          <cell r="P289">
            <v>150</v>
          </cell>
          <cell r="Q289">
            <v>0</v>
          </cell>
          <cell r="R289">
            <v>1200</v>
          </cell>
          <cell r="S289">
            <v>1</v>
          </cell>
          <cell r="T289">
            <v>0.27</v>
          </cell>
          <cell r="U289">
            <v>1.4</v>
          </cell>
          <cell r="V289">
            <v>4057.9369992040474</v>
          </cell>
          <cell r="W289">
            <v>27.052913328026982</v>
          </cell>
          <cell r="X289">
            <v>12037.5</v>
          </cell>
          <cell r="Y289">
            <v>80.25</v>
          </cell>
          <cell r="Z289">
            <v>96300</v>
          </cell>
          <cell r="AA289">
            <v>14712.5</v>
          </cell>
          <cell r="AB289">
            <v>155150</v>
          </cell>
          <cell r="AC289">
            <v>13963.5</v>
          </cell>
          <cell r="AD289">
            <v>3723.6</v>
          </cell>
          <cell r="AE289">
            <v>32399.599999999999</v>
          </cell>
          <cell r="AF289">
            <v>215.99733333333333</v>
          </cell>
        </row>
        <row r="290">
          <cell r="B290" t="str">
            <v>2.81, Plant &amp; Pre-Folding 32R-15</v>
          </cell>
          <cell r="C290">
            <v>2.81</v>
          </cell>
          <cell r="D290" t="str">
            <v xml:space="preserve">, </v>
          </cell>
          <cell r="E290" t="str">
            <v xml:space="preserve">Plant &amp; Pre-Folding </v>
          </cell>
          <cell r="F290" t="str">
            <v>32R-15</v>
          </cell>
          <cell r="G290" t="str">
            <v>Plant &amp; Pre-Folding 32R-15</v>
          </cell>
          <cell r="H290">
            <v>216000</v>
          </cell>
          <cell r="I290">
            <v>40</v>
          </cell>
          <cell r="J290">
            <v>6.25</v>
          </cell>
          <cell r="K290">
            <v>65</v>
          </cell>
          <cell r="L290">
            <v>5.0769230769230775E-2</v>
          </cell>
          <cell r="M290">
            <v>45</v>
          </cell>
          <cell r="N290">
            <v>45</v>
          </cell>
          <cell r="O290">
            <v>8</v>
          </cell>
          <cell r="P290">
            <v>150</v>
          </cell>
          <cell r="Q290">
            <v>0</v>
          </cell>
          <cell r="R290">
            <v>1200</v>
          </cell>
          <cell r="S290">
            <v>1</v>
          </cell>
          <cell r="T290">
            <v>0.27</v>
          </cell>
          <cell r="U290">
            <v>1.4</v>
          </cell>
          <cell r="V290">
            <v>4095.8616440564215</v>
          </cell>
          <cell r="W290">
            <v>27.305744293709477</v>
          </cell>
          <cell r="X290">
            <v>12150</v>
          </cell>
          <cell r="Y290">
            <v>81</v>
          </cell>
          <cell r="Z290">
            <v>97200</v>
          </cell>
          <cell r="AA290">
            <v>14850</v>
          </cell>
          <cell r="AB290">
            <v>156600</v>
          </cell>
          <cell r="AC290">
            <v>14094</v>
          </cell>
          <cell r="AD290">
            <v>3758.4</v>
          </cell>
          <cell r="AE290">
            <v>32702.400000000001</v>
          </cell>
          <cell r="AF290">
            <v>218.01600000000002</v>
          </cell>
        </row>
        <row r="291">
          <cell r="B291" t="str">
            <v>2.82, Plant &amp; Pre-Folding 24R-30</v>
          </cell>
          <cell r="C291">
            <v>2.82</v>
          </cell>
          <cell r="D291" t="str">
            <v xml:space="preserve">, </v>
          </cell>
          <cell r="E291" t="str">
            <v xml:space="preserve">Plant &amp; Pre-Folding </v>
          </cell>
          <cell r="F291" t="str">
            <v>24R-30</v>
          </cell>
          <cell r="G291" t="str">
            <v>Plant &amp; Pre-Folding 24R-30</v>
          </cell>
          <cell r="H291">
            <v>200000</v>
          </cell>
          <cell r="I291">
            <v>60</v>
          </cell>
          <cell r="J291">
            <v>6.25</v>
          </cell>
          <cell r="K291">
            <v>65</v>
          </cell>
          <cell r="L291">
            <v>3.3846153846153845E-2</v>
          </cell>
          <cell r="M291">
            <v>45</v>
          </cell>
          <cell r="N291">
            <v>45</v>
          </cell>
          <cell r="O291">
            <v>8</v>
          </cell>
          <cell r="P291">
            <v>150</v>
          </cell>
          <cell r="Q291">
            <v>0</v>
          </cell>
          <cell r="R291">
            <v>1200</v>
          </cell>
          <cell r="S291">
            <v>1</v>
          </cell>
          <cell r="T291">
            <v>0.27</v>
          </cell>
          <cell r="U291">
            <v>1.4</v>
          </cell>
          <cell r="V291">
            <v>3792.4644852374272</v>
          </cell>
          <cell r="W291">
            <v>25.283096568249515</v>
          </cell>
          <cell r="X291">
            <v>11250</v>
          </cell>
          <cell r="Y291">
            <v>75</v>
          </cell>
          <cell r="Z291">
            <v>90000</v>
          </cell>
          <cell r="AA291">
            <v>13750</v>
          </cell>
          <cell r="AB291">
            <v>145000</v>
          </cell>
          <cell r="AC291">
            <v>13050</v>
          </cell>
          <cell r="AD291">
            <v>3480</v>
          </cell>
          <cell r="AE291">
            <v>30280</v>
          </cell>
          <cell r="AF291">
            <v>201.86666666666667</v>
          </cell>
        </row>
        <row r="292">
          <cell r="B292" t="str">
            <v>2.83, Plant &amp; Pre-Folding 36R-20</v>
          </cell>
          <cell r="C292">
            <v>2.83</v>
          </cell>
          <cell r="D292" t="str">
            <v xml:space="preserve">, </v>
          </cell>
          <cell r="E292" t="str">
            <v xml:space="preserve">Plant &amp; Pre-Folding </v>
          </cell>
          <cell r="F292" t="str">
            <v>36R-20</v>
          </cell>
          <cell r="G292" t="str">
            <v>Plant &amp; Pre-Folding 36R-20</v>
          </cell>
          <cell r="H292">
            <v>200000</v>
          </cell>
          <cell r="I292">
            <v>60</v>
          </cell>
          <cell r="J292">
            <v>6.25</v>
          </cell>
          <cell r="K292">
            <v>65</v>
          </cell>
          <cell r="L292">
            <v>3.3846153846153845E-2</v>
          </cell>
          <cell r="M292">
            <v>45</v>
          </cell>
          <cell r="N292">
            <v>45</v>
          </cell>
          <cell r="O292">
            <v>8</v>
          </cell>
          <cell r="P292">
            <v>150</v>
          </cell>
          <cell r="Q292">
            <v>0</v>
          </cell>
          <cell r="R292">
            <v>1200</v>
          </cell>
          <cell r="S292">
            <v>1</v>
          </cell>
          <cell r="T292">
            <v>0.27</v>
          </cell>
          <cell r="U292">
            <v>1.4</v>
          </cell>
          <cell r="V292">
            <v>3792.4644852374272</v>
          </cell>
          <cell r="W292">
            <v>25.283096568249515</v>
          </cell>
          <cell r="X292">
            <v>11250</v>
          </cell>
          <cell r="Y292">
            <v>75</v>
          </cell>
          <cell r="Z292">
            <v>90000</v>
          </cell>
          <cell r="AA292">
            <v>13750</v>
          </cell>
          <cell r="AB292">
            <v>145000</v>
          </cell>
          <cell r="AC292">
            <v>13050</v>
          </cell>
          <cell r="AD292">
            <v>3480</v>
          </cell>
          <cell r="AE292">
            <v>30280</v>
          </cell>
          <cell r="AF292">
            <v>201.86666666666667</v>
          </cell>
        </row>
        <row r="293">
          <cell r="B293" t="str">
            <v>2.84, Plant &amp; Pre-Rigid  4R-30</v>
          </cell>
          <cell r="C293">
            <v>2.84</v>
          </cell>
          <cell r="D293" t="str">
            <v xml:space="preserve">, </v>
          </cell>
          <cell r="E293" t="str">
            <v xml:space="preserve">Plant &amp; Pre-Rigid </v>
          </cell>
          <cell r="F293" t="str">
            <v xml:space="preserve"> 4R-30</v>
          </cell>
          <cell r="G293" t="str">
            <v>Plant &amp; Pre-Rigid  4R-30</v>
          </cell>
          <cell r="H293">
            <v>33700</v>
          </cell>
          <cell r="I293">
            <v>10</v>
          </cell>
          <cell r="J293">
            <v>6.25</v>
          </cell>
          <cell r="K293">
            <v>65</v>
          </cell>
          <cell r="L293">
            <v>0.2030769230769231</v>
          </cell>
          <cell r="M293">
            <v>45</v>
          </cell>
          <cell r="N293">
            <v>45</v>
          </cell>
          <cell r="O293">
            <v>8</v>
          </cell>
          <cell r="P293">
            <v>150</v>
          </cell>
          <cell r="Q293">
            <v>0</v>
          </cell>
          <cell r="R293">
            <v>1200</v>
          </cell>
          <cell r="S293">
            <v>1</v>
          </cell>
          <cell r="T293">
            <v>0.27</v>
          </cell>
          <cell r="U293">
            <v>1.4</v>
          </cell>
          <cell r="V293">
            <v>639.03026576250647</v>
          </cell>
          <cell r="W293">
            <v>4.2602017717500429</v>
          </cell>
          <cell r="X293">
            <v>1895.625</v>
          </cell>
          <cell r="Y293">
            <v>12.637499999999999</v>
          </cell>
          <cell r="Z293">
            <v>15165</v>
          </cell>
          <cell r="AA293">
            <v>2316.875</v>
          </cell>
          <cell r="AB293">
            <v>24432.5</v>
          </cell>
          <cell r="AC293">
            <v>2198.9249999999997</v>
          </cell>
          <cell r="AD293">
            <v>586.38</v>
          </cell>
          <cell r="AE293">
            <v>5102.1799999999994</v>
          </cell>
          <cell r="AF293">
            <v>34.014533333333333</v>
          </cell>
        </row>
        <row r="294">
          <cell r="B294" t="str">
            <v>2.85, Plant &amp; Pre-Rigid  4R-36</v>
          </cell>
          <cell r="C294">
            <v>2.85</v>
          </cell>
          <cell r="D294" t="str">
            <v xml:space="preserve">, </v>
          </cell>
          <cell r="E294" t="str">
            <v xml:space="preserve">Plant &amp; Pre-Rigid </v>
          </cell>
          <cell r="F294" t="str">
            <v xml:space="preserve"> 4R-36</v>
          </cell>
          <cell r="G294" t="str">
            <v>Plant &amp; Pre-Rigid  4R-36</v>
          </cell>
          <cell r="H294">
            <v>30800</v>
          </cell>
          <cell r="I294">
            <v>12</v>
          </cell>
          <cell r="J294">
            <v>6.25</v>
          </cell>
          <cell r="K294">
            <v>65</v>
          </cell>
          <cell r="L294">
            <v>0.16923076923076924</v>
          </cell>
          <cell r="M294">
            <v>45</v>
          </cell>
          <cell r="N294">
            <v>45</v>
          </cell>
          <cell r="O294">
            <v>8</v>
          </cell>
          <cell r="P294">
            <v>150</v>
          </cell>
          <cell r="Q294">
            <v>0</v>
          </cell>
          <cell r="R294">
            <v>1200</v>
          </cell>
          <cell r="S294">
            <v>1</v>
          </cell>
          <cell r="T294">
            <v>0.27</v>
          </cell>
          <cell r="U294">
            <v>1.4</v>
          </cell>
          <cell r="V294">
            <v>584.03953072656373</v>
          </cell>
          <cell r="W294">
            <v>3.8935968715104248</v>
          </cell>
          <cell r="X294">
            <v>1732.5</v>
          </cell>
          <cell r="Y294">
            <v>11.55</v>
          </cell>
          <cell r="Z294">
            <v>13860</v>
          </cell>
          <cell r="AA294">
            <v>2117.5</v>
          </cell>
          <cell r="AB294">
            <v>22330</v>
          </cell>
          <cell r="AC294">
            <v>2009.6999999999998</v>
          </cell>
          <cell r="AD294">
            <v>535.91999999999996</v>
          </cell>
          <cell r="AE294">
            <v>4663.12</v>
          </cell>
          <cell r="AF294">
            <v>31.087466666666668</v>
          </cell>
        </row>
        <row r="295">
          <cell r="B295" t="str">
            <v>2.86, Plant &amp; Pre-Rigid 11R-15</v>
          </cell>
          <cell r="C295">
            <v>2.86</v>
          </cell>
          <cell r="D295" t="str">
            <v xml:space="preserve">, </v>
          </cell>
          <cell r="E295" t="str">
            <v xml:space="preserve">Plant &amp; Pre-Rigid </v>
          </cell>
          <cell r="F295" t="str">
            <v>11R-15</v>
          </cell>
          <cell r="G295" t="str">
            <v>Plant &amp; Pre-Rigid 11R-15</v>
          </cell>
          <cell r="H295">
            <v>56100</v>
          </cell>
          <cell r="I295">
            <v>13.7</v>
          </cell>
          <cell r="J295">
            <v>6.25</v>
          </cell>
          <cell r="K295">
            <v>65</v>
          </cell>
          <cell r="L295">
            <v>0.14823133071308253</v>
          </cell>
          <cell r="M295">
            <v>45</v>
          </cell>
          <cell r="N295">
            <v>45</v>
          </cell>
          <cell r="O295">
            <v>8</v>
          </cell>
          <cell r="P295">
            <v>150</v>
          </cell>
          <cell r="Q295">
            <v>0</v>
          </cell>
          <cell r="R295">
            <v>1200</v>
          </cell>
          <cell r="S295">
            <v>1</v>
          </cell>
          <cell r="T295">
            <v>0.27</v>
          </cell>
          <cell r="U295">
            <v>1.4</v>
          </cell>
          <cell r="V295">
            <v>1063.7862881090985</v>
          </cell>
          <cell r="W295">
            <v>7.0919085873939895</v>
          </cell>
          <cell r="X295">
            <v>3155.625</v>
          </cell>
          <cell r="Y295">
            <v>21.037500000000001</v>
          </cell>
          <cell r="Z295">
            <v>25245</v>
          </cell>
          <cell r="AA295">
            <v>3856.875</v>
          </cell>
          <cell r="AB295">
            <v>40672.5</v>
          </cell>
          <cell r="AC295">
            <v>3660.5250000000001</v>
          </cell>
          <cell r="AD295">
            <v>976.14</v>
          </cell>
          <cell r="AE295">
            <v>8493.5399999999991</v>
          </cell>
          <cell r="AF295">
            <v>56.623599999999996</v>
          </cell>
        </row>
        <row r="296">
          <cell r="B296" t="str">
            <v>2.87, Plant &amp; Pre-Rigid  6R-30</v>
          </cell>
          <cell r="C296">
            <v>2.87</v>
          </cell>
          <cell r="D296" t="str">
            <v xml:space="preserve">, </v>
          </cell>
          <cell r="E296" t="str">
            <v xml:space="preserve">Plant &amp; Pre-Rigid </v>
          </cell>
          <cell r="F296" t="str">
            <v xml:space="preserve"> 6R-30</v>
          </cell>
          <cell r="G296" t="str">
            <v>Plant &amp; Pre-Rigid  6R-30</v>
          </cell>
          <cell r="H296">
            <v>41200</v>
          </cell>
          <cell r="I296">
            <v>15</v>
          </cell>
          <cell r="J296">
            <v>6.25</v>
          </cell>
          <cell r="K296">
            <v>65</v>
          </cell>
          <cell r="L296">
            <v>0.13538461538461538</v>
          </cell>
          <cell r="M296">
            <v>45</v>
          </cell>
          <cell r="N296">
            <v>45</v>
          </cell>
          <cell r="O296">
            <v>8</v>
          </cell>
          <cell r="P296">
            <v>150</v>
          </cell>
          <cell r="Q296">
            <v>0</v>
          </cell>
          <cell r="R296">
            <v>1200</v>
          </cell>
          <cell r="S296">
            <v>1</v>
          </cell>
          <cell r="T296">
            <v>0.27</v>
          </cell>
          <cell r="U296">
            <v>1.4</v>
          </cell>
          <cell r="V296">
            <v>781.24768395890999</v>
          </cell>
          <cell r="W296">
            <v>5.2083178930593999</v>
          </cell>
          <cell r="X296">
            <v>2317.5</v>
          </cell>
          <cell r="Y296">
            <v>15.45</v>
          </cell>
          <cell r="Z296">
            <v>18540</v>
          </cell>
          <cell r="AA296">
            <v>2832.5</v>
          </cell>
          <cell r="AB296">
            <v>29870</v>
          </cell>
          <cell r="AC296">
            <v>2688.2999999999997</v>
          </cell>
          <cell r="AD296">
            <v>716.88</v>
          </cell>
          <cell r="AE296">
            <v>6237.6799999999994</v>
          </cell>
          <cell r="AF296">
            <v>41.584533333333326</v>
          </cell>
        </row>
        <row r="297">
          <cell r="B297" t="str">
            <v>2.88, Plant &amp; Pre-Rigid  6R-36</v>
          </cell>
          <cell r="C297">
            <v>2.88</v>
          </cell>
          <cell r="D297" t="str">
            <v xml:space="preserve">, </v>
          </cell>
          <cell r="E297" t="str">
            <v xml:space="preserve">Plant &amp; Pre-Rigid </v>
          </cell>
          <cell r="F297" t="str">
            <v xml:space="preserve"> 6R-36</v>
          </cell>
          <cell r="G297" t="str">
            <v>Plant &amp; Pre-Rigid  6R-36</v>
          </cell>
          <cell r="H297">
            <v>41400</v>
          </cell>
          <cell r="I297">
            <v>18</v>
          </cell>
          <cell r="J297">
            <v>6.25</v>
          </cell>
          <cell r="K297">
            <v>65</v>
          </cell>
          <cell r="L297">
            <v>0.11282051282051282</v>
          </cell>
          <cell r="M297">
            <v>45</v>
          </cell>
          <cell r="N297">
            <v>45</v>
          </cell>
          <cell r="O297">
            <v>8</v>
          </cell>
          <cell r="P297">
            <v>150</v>
          </cell>
          <cell r="Q297">
            <v>0</v>
          </cell>
          <cell r="R297">
            <v>1200</v>
          </cell>
          <cell r="S297">
            <v>1</v>
          </cell>
          <cell r="T297">
            <v>0.27</v>
          </cell>
          <cell r="U297">
            <v>1.4</v>
          </cell>
          <cell r="V297">
            <v>785.04014844414735</v>
          </cell>
          <cell r="W297">
            <v>5.2336009896276492</v>
          </cell>
          <cell r="X297">
            <v>2328.75</v>
          </cell>
          <cell r="Y297">
            <v>15.525</v>
          </cell>
          <cell r="Z297">
            <v>18630</v>
          </cell>
          <cell r="AA297">
            <v>2846.25</v>
          </cell>
          <cell r="AB297">
            <v>30015</v>
          </cell>
          <cell r="AC297">
            <v>2701.35</v>
          </cell>
          <cell r="AD297">
            <v>720.36</v>
          </cell>
          <cell r="AE297">
            <v>6267.96</v>
          </cell>
          <cell r="AF297">
            <v>41.7864</v>
          </cell>
        </row>
        <row r="298">
          <cell r="B298" t="str">
            <v>2.89, Plant &amp; Pre-Rigid 11R-20</v>
          </cell>
          <cell r="C298">
            <v>2.89</v>
          </cell>
          <cell r="D298" t="str">
            <v xml:space="preserve">, </v>
          </cell>
          <cell r="E298" t="str">
            <v xml:space="preserve">Plant &amp; Pre-Rigid </v>
          </cell>
          <cell r="F298" t="str">
            <v>11R-20</v>
          </cell>
          <cell r="G298" t="str">
            <v>Plant &amp; Pre-Rigid 11R-20</v>
          </cell>
          <cell r="H298">
            <v>57200</v>
          </cell>
          <cell r="I298">
            <v>18.3</v>
          </cell>
          <cell r="J298">
            <v>6.25</v>
          </cell>
          <cell r="K298">
            <v>65</v>
          </cell>
          <cell r="L298">
            <v>0.11097099621689785</v>
          </cell>
          <cell r="M298">
            <v>45</v>
          </cell>
          <cell r="N298">
            <v>45</v>
          </cell>
          <cell r="O298">
            <v>8</v>
          </cell>
          <cell r="P298">
            <v>150</v>
          </cell>
          <cell r="Q298">
            <v>0</v>
          </cell>
          <cell r="R298">
            <v>1200</v>
          </cell>
          <cell r="S298">
            <v>1</v>
          </cell>
          <cell r="T298">
            <v>0.27</v>
          </cell>
          <cell r="U298">
            <v>1.4</v>
          </cell>
          <cell r="V298">
            <v>1084.6448427779042</v>
          </cell>
          <cell r="W298">
            <v>7.2309656185193614</v>
          </cell>
          <cell r="X298">
            <v>3217.5</v>
          </cell>
          <cell r="Y298">
            <v>21.45</v>
          </cell>
          <cell r="Z298">
            <v>25740</v>
          </cell>
          <cell r="AA298">
            <v>3932.5</v>
          </cell>
          <cell r="AB298">
            <v>41470</v>
          </cell>
          <cell r="AC298">
            <v>3732.2999999999997</v>
          </cell>
          <cell r="AD298">
            <v>995.28</v>
          </cell>
          <cell r="AE298">
            <v>8660.08</v>
          </cell>
          <cell r="AF298">
            <v>57.733866666666664</v>
          </cell>
        </row>
        <row r="299">
          <cell r="B299" t="str">
            <v>2.9, Plant &amp; Pre-Rigid 15R-15</v>
          </cell>
          <cell r="C299">
            <v>2.9</v>
          </cell>
          <cell r="D299" t="str">
            <v xml:space="preserve">, </v>
          </cell>
          <cell r="E299" t="str">
            <v xml:space="preserve">Plant &amp; Pre-Rigid </v>
          </cell>
          <cell r="F299" t="str">
            <v>15R-15</v>
          </cell>
          <cell r="G299" t="str">
            <v>Plant &amp; Pre-Rigid 15R-15</v>
          </cell>
          <cell r="H299">
            <v>74300</v>
          </cell>
          <cell r="I299">
            <v>18.7</v>
          </cell>
          <cell r="J299">
            <v>6.25</v>
          </cell>
          <cell r="K299">
            <v>65</v>
          </cell>
          <cell r="L299">
            <v>0.10859728506787329</v>
          </cell>
          <cell r="M299">
            <v>45</v>
          </cell>
          <cell r="N299">
            <v>45</v>
          </cell>
          <cell r="O299">
            <v>8</v>
          </cell>
          <cell r="P299">
            <v>150</v>
          </cell>
          <cell r="Q299">
            <v>0</v>
          </cell>
          <cell r="R299">
            <v>1200</v>
          </cell>
          <cell r="S299">
            <v>1</v>
          </cell>
          <cell r="T299">
            <v>0.27</v>
          </cell>
          <cell r="U299">
            <v>1.4</v>
          </cell>
          <cell r="V299">
            <v>1408.9005562657042</v>
          </cell>
          <cell r="W299">
            <v>9.3926703751046947</v>
          </cell>
          <cell r="X299">
            <v>4179.375</v>
          </cell>
          <cell r="Y299">
            <v>27.862500000000001</v>
          </cell>
          <cell r="Z299">
            <v>33435</v>
          </cell>
          <cell r="AA299">
            <v>5108.125</v>
          </cell>
          <cell r="AB299">
            <v>53867.5</v>
          </cell>
          <cell r="AC299">
            <v>4848.0749999999998</v>
          </cell>
          <cell r="AD299">
            <v>1292.82</v>
          </cell>
          <cell r="AE299">
            <v>11249.02</v>
          </cell>
          <cell r="AF299">
            <v>74.993466666666663</v>
          </cell>
        </row>
        <row r="300">
          <cell r="B300" t="str">
            <v>2.91, Plant &amp; Pre-Rigid  8R-30</v>
          </cell>
          <cell r="C300">
            <v>2.91</v>
          </cell>
          <cell r="D300" t="str">
            <v xml:space="preserve">, </v>
          </cell>
          <cell r="E300" t="str">
            <v xml:space="preserve">Plant &amp; Pre-Rigid </v>
          </cell>
          <cell r="F300" t="str">
            <v xml:space="preserve"> 8R-30</v>
          </cell>
          <cell r="G300" t="str">
            <v>Plant &amp; Pre-Rigid  8R-30</v>
          </cell>
          <cell r="H300">
            <v>52200</v>
          </cell>
          <cell r="I300">
            <v>20</v>
          </cell>
          <cell r="J300">
            <v>6.25</v>
          </cell>
          <cell r="K300">
            <v>65</v>
          </cell>
          <cell r="L300">
            <v>0.10153846153846155</v>
          </cell>
          <cell r="M300">
            <v>45</v>
          </cell>
          <cell r="N300">
            <v>45</v>
          </cell>
          <cell r="O300">
            <v>8</v>
          </cell>
          <cell r="P300">
            <v>150</v>
          </cell>
          <cell r="Q300">
            <v>0</v>
          </cell>
          <cell r="R300">
            <v>1200</v>
          </cell>
          <cell r="S300">
            <v>1</v>
          </cell>
          <cell r="T300">
            <v>0.27</v>
          </cell>
          <cell r="U300">
            <v>1.4</v>
          </cell>
          <cell r="V300">
            <v>989.83323064696856</v>
          </cell>
          <cell r="W300">
            <v>6.5988882043131234</v>
          </cell>
          <cell r="X300">
            <v>2936.25</v>
          </cell>
          <cell r="Y300">
            <v>19.574999999999999</v>
          </cell>
          <cell r="Z300">
            <v>23490</v>
          </cell>
          <cell r="AA300">
            <v>3588.75</v>
          </cell>
          <cell r="AB300">
            <v>37845</v>
          </cell>
          <cell r="AC300">
            <v>3406.0499999999997</v>
          </cell>
          <cell r="AD300">
            <v>908.28</v>
          </cell>
          <cell r="AE300">
            <v>7903.079999999999</v>
          </cell>
          <cell r="AF300">
            <v>52.68719999999999</v>
          </cell>
        </row>
        <row r="301">
          <cell r="B301" t="str">
            <v>2.92, Plant &amp; Pre-Rigid 12R-20</v>
          </cell>
          <cell r="C301">
            <v>2.92</v>
          </cell>
          <cell r="D301" t="str">
            <v xml:space="preserve">, </v>
          </cell>
          <cell r="E301" t="str">
            <v xml:space="preserve">Plant &amp; Pre-Rigid </v>
          </cell>
          <cell r="F301" t="str">
            <v>12R-20</v>
          </cell>
          <cell r="G301" t="str">
            <v>Plant &amp; Pre-Rigid 12R-20</v>
          </cell>
          <cell r="H301">
            <v>60800</v>
          </cell>
          <cell r="I301">
            <v>20</v>
          </cell>
          <cell r="J301">
            <v>6.25</v>
          </cell>
          <cell r="K301">
            <v>65</v>
          </cell>
          <cell r="L301">
            <v>0.10153846153846155</v>
          </cell>
          <cell r="M301">
            <v>45</v>
          </cell>
          <cell r="N301">
            <v>45</v>
          </cell>
          <cell r="O301">
            <v>8</v>
          </cell>
          <cell r="P301">
            <v>150</v>
          </cell>
          <cell r="Q301">
            <v>0</v>
          </cell>
          <cell r="R301">
            <v>1200</v>
          </cell>
          <cell r="S301">
            <v>1</v>
          </cell>
          <cell r="T301">
            <v>0.27</v>
          </cell>
          <cell r="U301">
            <v>1.4</v>
          </cell>
          <cell r="V301">
            <v>1152.9092035121778</v>
          </cell>
          <cell r="W301">
            <v>7.6860613567478522</v>
          </cell>
          <cell r="X301">
            <v>3420</v>
          </cell>
          <cell r="Y301">
            <v>22.8</v>
          </cell>
          <cell r="Z301">
            <v>27360</v>
          </cell>
          <cell r="AA301">
            <v>4180</v>
          </cell>
          <cell r="AB301">
            <v>44080</v>
          </cell>
          <cell r="AC301">
            <v>3967.2</v>
          </cell>
          <cell r="AD301">
            <v>1057.92</v>
          </cell>
          <cell r="AE301">
            <v>9205.119999999999</v>
          </cell>
          <cell r="AF301">
            <v>61.367466666666658</v>
          </cell>
        </row>
        <row r="302">
          <cell r="B302" t="str">
            <v>2.93, Plant &amp; Pre-Rigid 13R-18/20</v>
          </cell>
          <cell r="C302">
            <v>2.93</v>
          </cell>
          <cell r="D302" t="str">
            <v xml:space="preserve">, </v>
          </cell>
          <cell r="E302" t="str">
            <v xml:space="preserve">Plant &amp; Pre-Rigid </v>
          </cell>
          <cell r="F302" t="str">
            <v>13R-18/20</v>
          </cell>
          <cell r="G302" t="str">
            <v>Plant &amp; Pre-Rigid 13R-18/20</v>
          </cell>
          <cell r="H302">
            <v>55400</v>
          </cell>
          <cell r="I302">
            <v>21.7</v>
          </cell>
          <cell r="J302">
            <v>6.25</v>
          </cell>
          <cell r="K302">
            <v>65</v>
          </cell>
          <cell r="L302">
            <v>9.3583835519319397E-2</v>
          </cell>
          <cell r="M302">
            <v>45</v>
          </cell>
          <cell r="N302">
            <v>45</v>
          </cell>
          <cell r="O302">
            <v>8</v>
          </cell>
          <cell r="P302">
            <v>150</v>
          </cell>
          <cell r="Q302">
            <v>0</v>
          </cell>
          <cell r="R302">
            <v>1200</v>
          </cell>
          <cell r="S302">
            <v>1</v>
          </cell>
          <cell r="T302">
            <v>0.27</v>
          </cell>
          <cell r="U302">
            <v>1.4</v>
          </cell>
          <cell r="V302">
            <v>1050.5126624107675</v>
          </cell>
          <cell r="W302">
            <v>7.0034177494051164</v>
          </cell>
          <cell r="X302">
            <v>3116.25</v>
          </cell>
          <cell r="Y302">
            <v>20.774999999999999</v>
          </cell>
          <cell r="Z302">
            <v>24930</v>
          </cell>
          <cell r="AA302">
            <v>3808.75</v>
          </cell>
          <cell r="AB302">
            <v>40165</v>
          </cell>
          <cell r="AC302">
            <v>3614.85</v>
          </cell>
          <cell r="AD302">
            <v>963.96</v>
          </cell>
          <cell r="AE302">
            <v>8387.5600000000013</v>
          </cell>
          <cell r="AF302">
            <v>55.917066666666678</v>
          </cell>
        </row>
        <row r="303">
          <cell r="B303" t="str">
            <v>2.94, Plant &amp; Pre-Rigid  8R-36</v>
          </cell>
          <cell r="C303">
            <v>2.94</v>
          </cell>
          <cell r="D303" t="str">
            <v xml:space="preserve">, </v>
          </cell>
          <cell r="E303" t="str">
            <v xml:space="preserve">Plant &amp; Pre-Rigid </v>
          </cell>
          <cell r="F303" t="str">
            <v xml:space="preserve"> 8R-36</v>
          </cell>
          <cell r="G303" t="str">
            <v>Plant &amp; Pre-Rigid  8R-36</v>
          </cell>
          <cell r="H303">
            <v>48000</v>
          </cell>
          <cell r="I303">
            <v>24</v>
          </cell>
          <cell r="J303">
            <v>6.25</v>
          </cell>
          <cell r="K303">
            <v>65</v>
          </cell>
          <cell r="L303">
            <v>8.461538461538462E-2</v>
          </cell>
          <cell r="M303">
            <v>45</v>
          </cell>
          <cell r="N303">
            <v>45</v>
          </cell>
          <cell r="O303">
            <v>8</v>
          </cell>
          <cell r="P303">
            <v>150</v>
          </cell>
          <cell r="Q303">
            <v>0</v>
          </cell>
          <cell r="R303">
            <v>1200</v>
          </cell>
          <cell r="S303">
            <v>1</v>
          </cell>
          <cell r="T303">
            <v>0.27</v>
          </cell>
          <cell r="U303">
            <v>1.4</v>
          </cell>
          <cell r="V303">
            <v>910.19147645698251</v>
          </cell>
          <cell r="W303">
            <v>6.0679431763798837</v>
          </cell>
          <cell r="X303">
            <v>2700</v>
          </cell>
          <cell r="Y303">
            <v>18</v>
          </cell>
          <cell r="Z303">
            <v>21600</v>
          </cell>
          <cell r="AA303">
            <v>3300</v>
          </cell>
          <cell r="AB303">
            <v>34800</v>
          </cell>
          <cell r="AC303">
            <v>3132</v>
          </cell>
          <cell r="AD303">
            <v>835.2</v>
          </cell>
          <cell r="AE303">
            <v>7267.2</v>
          </cell>
          <cell r="AF303">
            <v>48.448</v>
          </cell>
        </row>
        <row r="304">
          <cell r="B304" t="str">
            <v>2.95, Plant &amp; Pre-Rigid 10R-30</v>
          </cell>
          <cell r="C304">
            <v>2.95</v>
          </cell>
          <cell r="D304" t="str">
            <v xml:space="preserve">, </v>
          </cell>
          <cell r="E304" t="str">
            <v xml:space="preserve">Plant &amp; Pre-Rigid </v>
          </cell>
          <cell r="F304" t="str">
            <v>10R-30</v>
          </cell>
          <cell r="G304" t="str">
            <v>Plant &amp; Pre-Rigid 10R-30</v>
          </cell>
          <cell r="H304">
            <v>53000</v>
          </cell>
          <cell r="I304">
            <v>25</v>
          </cell>
          <cell r="J304">
            <v>6.25</v>
          </cell>
          <cell r="K304">
            <v>65</v>
          </cell>
          <cell r="L304">
            <v>8.1230769230769231E-2</v>
          </cell>
          <cell r="M304">
            <v>45</v>
          </cell>
          <cell r="N304">
            <v>45</v>
          </cell>
          <cell r="O304">
            <v>8</v>
          </cell>
          <cell r="P304">
            <v>150</v>
          </cell>
          <cell r="Q304">
            <v>0</v>
          </cell>
          <cell r="R304">
            <v>1200</v>
          </cell>
          <cell r="S304">
            <v>1</v>
          </cell>
          <cell r="T304">
            <v>0.27</v>
          </cell>
          <cell r="U304">
            <v>1.4</v>
          </cell>
          <cell r="V304">
            <v>1005.0030885879183</v>
          </cell>
          <cell r="W304">
            <v>6.7000205905861225</v>
          </cell>
          <cell r="X304">
            <v>2981.25</v>
          </cell>
          <cell r="Y304">
            <v>19.875</v>
          </cell>
          <cell r="Z304">
            <v>23850</v>
          </cell>
          <cell r="AA304">
            <v>3643.75</v>
          </cell>
          <cell r="AB304">
            <v>38425</v>
          </cell>
          <cell r="AC304">
            <v>3458.25</v>
          </cell>
          <cell r="AD304">
            <v>922.2</v>
          </cell>
          <cell r="AE304">
            <v>8024.2</v>
          </cell>
          <cell r="AF304">
            <v>53.494666666666667</v>
          </cell>
        </row>
        <row r="305">
          <cell r="B305" t="str">
            <v>2.96, Plant &amp; Pre-Rigid 12R-30</v>
          </cell>
          <cell r="C305">
            <v>2.96</v>
          </cell>
          <cell r="D305" t="str">
            <v xml:space="preserve">, </v>
          </cell>
          <cell r="E305" t="str">
            <v xml:space="preserve">Plant &amp; Pre-Rigid </v>
          </cell>
          <cell r="F305" t="str">
            <v>12R-30</v>
          </cell>
          <cell r="G305" t="str">
            <v>Plant &amp; Pre-Rigid 12R-30</v>
          </cell>
          <cell r="H305">
            <v>74400</v>
          </cell>
          <cell r="I305">
            <v>30</v>
          </cell>
          <cell r="J305">
            <v>6.25</v>
          </cell>
          <cell r="K305">
            <v>65</v>
          </cell>
          <cell r="L305">
            <v>6.7692307692307691E-2</v>
          </cell>
          <cell r="M305">
            <v>45</v>
          </cell>
          <cell r="N305">
            <v>45</v>
          </cell>
          <cell r="O305">
            <v>8</v>
          </cell>
          <cell r="P305">
            <v>150</v>
          </cell>
          <cell r="Q305">
            <v>0</v>
          </cell>
          <cell r="R305">
            <v>1200</v>
          </cell>
          <cell r="S305">
            <v>1</v>
          </cell>
          <cell r="T305">
            <v>0.27</v>
          </cell>
          <cell r="U305">
            <v>1.4</v>
          </cell>
          <cell r="V305">
            <v>1410.7967885083228</v>
          </cell>
          <cell r="W305">
            <v>9.4053119233888189</v>
          </cell>
          <cell r="X305">
            <v>4185</v>
          </cell>
          <cell r="Y305">
            <v>27.9</v>
          </cell>
          <cell r="Z305">
            <v>33480</v>
          </cell>
          <cell r="AA305">
            <v>5115</v>
          </cell>
          <cell r="AB305">
            <v>53940</v>
          </cell>
          <cell r="AC305">
            <v>4854.5999999999995</v>
          </cell>
          <cell r="AD305">
            <v>1294.56</v>
          </cell>
          <cell r="AE305">
            <v>11264.159999999998</v>
          </cell>
          <cell r="AF305">
            <v>75.094399999999993</v>
          </cell>
        </row>
        <row r="306">
          <cell r="B306" t="str">
            <v>2.97, Plant &amp; Pre-Twin Row 8R-36</v>
          </cell>
          <cell r="C306">
            <v>2.97</v>
          </cell>
          <cell r="D306" t="str">
            <v xml:space="preserve">, </v>
          </cell>
          <cell r="E306" t="str">
            <v xml:space="preserve">Plant &amp; Pre-Twin Row </v>
          </cell>
          <cell r="F306" t="str">
            <v>8R-36</v>
          </cell>
          <cell r="G306" t="str">
            <v>Plant &amp; Pre-Twin Row 8R-36</v>
          </cell>
          <cell r="H306">
            <v>127000</v>
          </cell>
          <cell r="I306">
            <v>24</v>
          </cell>
          <cell r="J306">
            <v>6.25</v>
          </cell>
          <cell r="K306">
            <v>65</v>
          </cell>
          <cell r="L306">
            <v>8.461538461538462E-2</v>
          </cell>
          <cell r="M306">
            <v>45</v>
          </cell>
          <cell r="N306">
            <v>45</v>
          </cell>
          <cell r="O306">
            <v>8</v>
          </cell>
          <cell r="P306">
            <v>150</v>
          </cell>
          <cell r="Q306">
            <v>0</v>
          </cell>
          <cell r="R306">
            <v>1200</v>
          </cell>
          <cell r="S306">
            <v>1</v>
          </cell>
          <cell r="T306">
            <v>0.27</v>
          </cell>
          <cell r="U306">
            <v>1.4</v>
          </cell>
          <cell r="V306">
            <v>2408.2149481257661</v>
          </cell>
          <cell r="W306">
            <v>16.054766320838439</v>
          </cell>
          <cell r="X306">
            <v>7143.75</v>
          </cell>
          <cell r="Y306">
            <v>47.625</v>
          </cell>
          <cell r="Z306">
            <v>57150</v>
          </cell>
          <cell r="AA306">
            <v>8731.25</v>
          </cell>
          <cell r="AB306">
            <v>92075</v>
          </cell>
          <cell r="AC306">
            <v>8286.75</v>
          </cell>
          <cell r="AD306">
            <v>2209.8000000000002</v>
          </cell>
          <cell r="AE306">
            <v>19227.8</v>
          </cell>
          <cell r="AF306">
            <v>128.18533333333332</v>
          </cell>
        </row>
        <row r="307">
          <cell r="B307" t="str">
            <v>2.98, Plant &amp; Pre-Twin Row 12R-36</v>
          </cell>
          <cell r="C307">
            <v>2.98</v>
          </cell>
          <cell r="D307" t="str">
            <v xml:space="preserve">, </v>
          </cell>
          <cell r="E307" t="str">
            <v xml:space="preserve">Plant &amp; Pre-Twin Row </v>
          </cell>
          <cell r="F307" t="str">
            <v>12R-36</v>
          </cell>
          <cell r="G307" t="str">
            <v>Plant &amp; Pre-Twin Row 12R-36</v>
          </cell>
          <cell r="H307">
            <v>160200</v>
          </cell>
          <cell r="I307">
            <v>36</v>
          </cell>
          <cell r="J307">
            <v>6.25</v>
          </cell>
          <cell r="K307">
            <v>65</v>
          </cell>
          <cell r="L307">
            <v>5.6410256410256411E-2</v>
          </cell>
          <cell r="M307">
            <v>45</v>
          </cell>
          <cell r="N307">
            <v>45</v>
          </cell>
          <cell r="O307">
            <v>8</v>
          </cell>
          <cell r="P307">
            <v>150</v>
          </cell>
          <cell r="Q307">
            <v>0</v>
          </cell>
          <cell r="R307">
            <v>1200</v>
          </cell>
          <cell r="S307">
            <v>1</v>
          </cell>
          <cell r="T307">
            <v>0.27</v>
          </cell>
          <cell r="U307">
            <v>1.4</v>
          </cell>
          <cell r="V307">
            <v>3037.7640526751788</v>
          </cell>
          <cell r="W307">
            <v>20.25176035116786</v>
          </cell>
          <cell r="X307">
            <v>9011.25</v>
          </cell>
          <cell r="Y307">
            <v>60.075000000000003</v>
          </cell>
          <cell r="Z307">
            <v>72090</v>
          </cell>
          <cell r="AA307">
            <v>11013.75</v>
          </cell>
          <cell r="AB307">
            <v>116145</v>
          </cell>
          <cell r="AC307">
            <v>10453.049999999999</v>
          </cell>
          <cell r="AD307">
            <v>2787.48</v>
          </cell>
          <cell r="AE307">
            <v>24254.28</v>
          </cell>
          <cell r="AF307">
            <v>161.6952</v>
          </cell>
        </row>
        <row r="308">
          <cell r="B308" t="str">
            <v>2.99, Plow 4 Bottom Switch</v>
          </cell>
          <cell r="C308">
            <v>2.99</v>
          </cell>
          <cell r="D308" t="str">
            <v xml:space="preserve">, </v>
          </cell>
          <cell r="E308" t="str">
            <v xml:space="preserve">Plow </v>
          </cell>
          <cell r="F308" t="str">
            <v>4 Bottom Switch</v>
          </cell>
          <cell r="G308" t="str">
            <v>Plow 4 Bottom Switch</v>
          </cell>
          <cell r="H308">
            <v>16000</v>
          </cell>
          <cell r="I308">
            <v>6</v>
          </cell>
          <cell r="J308">
            <v>4</v>
          </cell>
          <cell r="K308">
            <v>80</v>
          </cell>
          <cell r="L308">
            <v>0.4296875</v>
          </cell>
          <cell r="M308">
            <v>30</v>
          </cell>
          <cell r="N308">
            <v>40</v>
          </cell>
          <cell r="O308">
            <v>8</v>
          </cell>
          <cell r="P308">
            <v>150</v>
          </cell>
          <cell r="Q308">
            <v>0</v>
          </cell>
          <cell r="R308">
            <v>1200</v>
          </cell>
          <cell r="S308">
            <v>1</v>
          </cell>
          <cell r="T308">
            <v>0.27</v>
          </cell>
          <cell r="U308">
            <v>1.4</v>
          </cell>
          <cell r="V308">
            <v>303.39715881899417</v>
          </cell>
          <cell r="W308">
            <v>2.0226477254599611</v>
          </cell>
          <cell r="X308">
            <v>800</v>
          </cell>
          <cell r="Y308">
            <v>5.333333333333333</v>
          </cell>
          <cell r="Z308">
            <v>4800</v>
          </cell>
          <cell r="AA308">
            <v>1400</v>
          </cell>
          <cell r="AB308">
            <v>10400</v>
          </cell>
          <cell r="AC308">
            <v>936</v>
          </cell>
          <cell r="AD308">
            <v>249.6</v>
          </cell>
          <cell r="AE308">
            <v>2585.6</v>
          </cell>
          <cell r="AF308">
            <v>17.237333333333332</v>
          </cell>
        </row>
        <row r="309">
          <cell r="B309" t="str">
            <v>3, Plow 5 Bottom Switch</v>
          </cell>
          <cell r="C309">
            <v>3</v>
          </cell>
          <cell r="D309" t="str">
            <v xml:space="preserve">, </v>
          </cell>
          <cell r="E309" t="str">
            <v xml:space="preserve">Plow </v>
          </cell>
          <cell r="F309" t="str">
            <v>5 Bottom Switch</v>
          </cell>
          <cell r="G309" t="str">
            <v>Plow 5 Bottom Switch</v>
          </cell>
          <cell r="H309">
            <v>18000</v>
          </cell>
          <cell r="I309">
            <v>7.5</v>
          </cell>
          <cell r="J309">
            <v>4</v>
          </cell>
          <cell r="K309">
            <v>80</v>
          </cell>
          <cell r="L309">
            <v>0.34375</v>
          </cell>
          <cell r="M309">
            <v>30</v>
          </cell>
          <cell r="N309">
            <v>40</v>
          </cell>
          <cell r="O309">
            <v>8</v>
          </cell>
          <cell r="P309">
            <v>150</v>
          </cell>
          <cell r="Q309">
            <v>0</v>
          </cell>
          <cell r="R309">
            <v>1200</v>
          </cell>
          <cell r="S309">
            <v>1</v>
          </cell>
          <cell r="T309">
            <v>0.27</v>
          </cell>
          <cell r="U309">
            <v>1.4</v>
          </cell>
          <cell r="V309">
            <v>341.32180367136846</v>
          </cell>
          <cell r="W309">
            <v>2.2754786911424563</v>
          </cell>
          <cell r="X309">
            <v>900</v>
          </cell>
          <cell r="Y309">
            <v>6</v>
          </cell>
          <cell r="Z309">
            <v>5400</v>
          </cell>
          <cell r="AA309">
            <v>1575</v>
          </cell>
          <cell r="AB309">
            <v>11700</v>
          </cell>
          <cell r="AC309">
            <v>1053</v>
          </cell>
          <cell r="AD309">
            <v>280.8</v>
          </cell>
          <cell r="AE309">
            <v>2908.8</v>
          </cell>
          <cell r="AF309">
            <v>19.391999999999999</v>
          </cell>
        </row>
        <row r="310">
          <cell r="B310" t="str">
            <v>3.01, Roller/Cultipacker 12'</v>
          </cell>
          <cell r="C310">
            <v>3.01</v>
          </cell>
          <cell r="D310" t="str">
            <v xml:space="preserve">, </v>
          </cell>
          <cell r="E310" t="str">
            <v xml:space="preserve">Roller/Cultipacker </v>
          </cell>
          <cell r="F310" t="str">
            <v>12'</v>
          </cell>
          <cell r="G310" t="str">
            <v>Roller/Cultipacker 12'</v>
          </cell>
          <cell r="H310">
            <v>7470</v>
          </cell>
          <cell r="I310">
            <v>12</v>
          </cell>
          <cell r="J310">
            <v>6.5</v>
          </cell>
          <cell r="K310">
            <v>85</v>
          </cell>
          <cell r="L310">
            <v>0.12443438914027148</v>
          </cell>
          <cell r="M310">
            <v>25</v>
          </cell>
          <cell r="N310">
            <v>85</v>
          </cell>
          <cell r="O310">
            <v>12</v>
          </cell>
          <cell r="P310">
            <v>300</v>
          </cell>
          <cell r="Q310">
            <v>0</v>
          </cell>
          <cell r="R310">
            <v>3600</v>
          </cell>
          <cell r="S310">
            <v>1</v>
          </cell>
          <cell r="T310">
            <v>0.27</v>
          </cell>
          <cell r="U310">
            <v>1.4</v>
          </cell>
          <cell r="V310">
            <v>373.81276065282395</v>
          </cell>
          <cell r="W310">
            <v>1.2460425355094131</v>
          </cell>
          <cell r="X310">
            <v>529.125</v>
          </cell>
          <cell r="Y310">
            <v>1.7637499999999999</v>
          </cell>
          <cell r="Z310">
            <v>1867.5</v>
          </cell>
          <cell r="AA310">
            <v>466.875</v>
          </cell>
          <cell r="AB310">
            <v>4668.75</v>
          </cell>
          <cell r="AC310">
            <v>420.1875</v>
          </cell>
          <cell r="AD310">
            <v>112.05</v>
          </cell>
          <cell r="AE310">
            <v>999.11249999999995</v>
          </cell>
          <cell r="AF310">
            <v>3.3303749999999996</v>
          </cell>
        </row>
        <row r="311">
          <cell r="B311" t="str">
            <v>3.02, Roller/Cultipacker 20'</v>
          </cell>
          <cell r="C311">
            <v>3.02</v>
          </cell>
          <cell r="D311" t="str">
            <v xml:space="preserve">, </v>
          </cell>
          <cell r="E311" t="str">
            <v xml:space="preserve">Roller/Cultipacker </v>
          </cell>
          <cell r="F311" t="str">
            <v>20'</v>
          </cell>
          <cell r="G311" t="str">
            <v>Roller/Cultipacker 20'</v>
          </cell>
          <cell r="H311">
            <v>13400</v>
          </cell>
          <cell r="I311">
            <v>20</v>
          </cell>
          <cell r="J311">
            <v>6.5</v>
          </cell>
          <cell r="K311">
            <v>85</v>
          </cell>
          <cell r="L311">
            <v>7.4660633484162894E-2</v>
          </cell>
          <cell r="M311">
            <v>25</v>
          </cell>
          <cell r="N311">
            <v>85</v>
          </cell>
          <cell r="O311">
            <v>12</v>
          </cell>
          <cell r="P311">
            <v>300</v>
          </cell>
          <cell r="Q311">
            <v>0</v>
          </cell>
          <cell r="R311">
            <v>3600</v>
          </cell>
          <cell r="S311">
            <v>1</v>
          </cell>
          <cell r="T311">
            <v>0.27</v>
          </cell>
          <cell r="U311">
            <v>1.4</v>
          </cell>
          <cell r="V311">
            <v>670.56104320586894</v>
          </cell>
          <cell r="W311">
            <v>2.2352034773528966</v>
          </cell>
          <cell r="X311">
            <v>949.16666666666663</v>
          </cell>
          <cell r="Y311">
            <v>3.1638888888888888</v>
          </cell>
          <cell r="Z311">
            <v>3350</v>
          </cell>
          <cell r="AA311">
            <v>837.5</v>
          </cell>
          <cell r="AB311">
            <v>8375</v>
          </cell>
          <cell r="AC311">
            <v>753.75</v>
          </cell>
          <cell r="AD311">
            <v>201</v>
          </cell>
          <cell r="AE311">
            <v>1792.25</v>
          </cell>
          <cell r="AF311">
            <v>5.9741666666666671</v>
          </cell>
        </row>
        <row r="312">
          <cell r="B312" t="str">
            <v>3.03, Roller/Cultipacker 30'</v>
          </cell>
          <cell r="C312">
            <v>3.03</v>
          </cell>
          <cell r="D312" t="str">
            <v xml:space="preserve">, </v>
          </cell>
          <cell r="E312" t="str">
            <v xml:space="preserve">Roller/Cultipacker </v>
          </cell>
          <cell r="F312" t="str">
            <v>30'</v>
          </cell>
          <cell r="G312" t="str">
            <v>Roller/Cultipacker 30'</v>
          </cell>
          <cell r="H312">
            <v>20600</v>
          </cell>
          <cell r="I312">
            <v>30</v>
          </cell>
          <cell r="J312">
            <v>6.5</v>
          </cell>
          <cell r="K312">
            <v>85</v>
          </cell>
          <cell r="L312">
            <v>4.9773755656108601E-2</v>
          </cell>
          <cell r="M312">
            <v>25</v>
          </cell>
          <cell r="N312">
            <v>85</v>
          </cell>
          <cell r="O312">
            <v>12</v>
          </cell>
          <cell r="P312">
            <v>300</v>
          </cell>
          <cell r="Q312">
            <v>0</v>
          </cell>
          <cell r="R312">
            <v>3600</v>
          </cell>
          <cell r="S312">
            <v>1</v>
          </cell>
          <cell r="T312">
            <v>0.27</v>
          </cell>
          <cell r="U312">
            <v>1.4</v>
          </cell>
          <cell r="V312">
            <v>1030.8624992567834</v>
          </cell>
          <cell r="W312">
            <v>3.4362083308559446</v>
          </cell>
          <cell r="X312">
            <v>1459.1666666666667</v>
          </cell>
          <cell r="Y312">
            <v>4.8638888888888889</v>
          </cell>
          <cell r="Z312">
            <v>5150</v>
          </cell>
          <cell r="AA312">
            <v>1287.5</v>
          </cell>
          <cell r="AB312">
            <v>12875</v>
          </cell>
          <cell r="AC312">
            <v>1158.75</v>
          </cell>
          <cell r="AD312">
            <v>309</v>
          </cell>
          <cell r="AE312">
            <v>2755.25</v>
          </cell>
          <cell r="AF312">
            <v>9.1841666666666661</v>
          </cell>
        </row>
        <row r="313">
          <cell r="B313" t="str">
            <v>3.04, Roller/Cultipacker 38'</v>
          </cell>
          <cell r="C313">
            <v>3.04</v>
          </cell>
          <cell r="D313" t="str">
            <v xml:space="preserve">, </v>
          </cell>
          <cell r="E313" t="str">
            <v xml:space="preserve">Roller/Cultipacker </v>
          </cell>
          <cell r="F313" t="str">
            <v>38'</v>
          </cell>
          <cell r="G313" t="str">
            <v>Roller/Cultipacker 38'</v>
          </cell>
          <cell r="H313">
            <v>26300</v>
          </cell>
          <cell r="I313">
            <v>38</v>
          </cell>
          <cell r="J313">
            <v>6.5</v>
          </cell>
          <cell r="K313">
            <v>85</v>
          </cell>
          <cell r="L313">
            <v>3.9295070254822574E-2</v>
          </cell>
          <cell r="M313">
            <v>25</v>
          </cell>
          <cell r="N313">
            <v>85</v>
          </cell>
          <cell r="O313">
            <v>12</v>
          </cell>
          <cell r="P313">
            <v>300</v>
          </cell>
          <cell r="Q313">
            <v>0</v>
          </cell>
          <cell r="R313">
            <v>3600</v>
          </cell>
          <cell r="S313">
            <v>1</v>
          </cell>
          <cell r="T313">
            <v>0.27</v>
          </cell>
          <cell r="U313">
            <v>1.4</v>
          </cell>
          <cell r="V313">
            <v>1316.1011519637577</v>
          </cell>
          <cell r="W313">
            <v>4.3870038398791928</v>
          </cell>
          <cell r="X313">
            <v>1862.9166666666667</v>
          </cell>
          <cell r="Y313">
            <v>6.2097222222222221</v>
          </cell>
          <cell r="Z313">
            <v>6575</v>
          </cell>
          <cell r="AA313">
            <v>1643.75</v>
          </cell>
          <cell r="AB313">
            <v>16437.5</v>
          </cell>
          <cell r="AC313">
            <v>1479.375</v>
          </cell>
          <cell r="AD313">
            <v>394.5</v>
          </cell>
          <cell r="AE313">
            <v>3517.625</v>
          </cell>
          <cell r="AF313">
            <v>11.725416666666666</v>
          </cell>
        </row>
        <row r="314">
          <cell r="B314" t="str">
            <v>3.05, Roller/Stubble 20'</v>
          </cell>
          <cell r="C314">
            <v>3.05</v>
          </cell>
          <cell r="D314" t="str">
            <v xml:space="preserve">, </v>
          </cell>
          <cell r="E314" t="str">
            <v xml:space="preserve">Roller/Stubble </v>
          </cell>
          <cell r="F314" t="str">
            <v>20'</v>
          </cell>
          <cell r="G314" t="str">
            <v>Roller/Stubble 20'</v>
          </cell>
          <cell r="H314">
            <v>15600</v>
          </cell>
          <cell r="I314">
            <v>20</v>
          </cell>
          <cell r="J314">
            <v>6.5</v>
          </cell>
          <cell r="K314">
            <v>85</v>
          </cell>
          <cell r="L314">
            <v>7.4660633484162894E-2</v>
          </cell>
          <cell r="M314">
            <v>25</v>
          </cell>
          <cell r="N314">
            <v>85</v>
          </cell>
          <cell r="O314">
            <v>12</v>
          </cell>
          <cell r="P314">
            <v>300</v>
          </cell>
          <cell r="Q314">
            <v>0</v>
          </cell>
          <cell r="R314">
            <v>3600</v>
          </cell>
          <cell r="S314">
            <v>1</v>
          </cell>
          <cell r="T314">
            <v>0.27</v>
          </cell>
          <cell r="U314">
            <v>1.4</v>
          </cell>
          <cell r="V314">
            <v>780.65315477698164</v>
          </cell>
          <cell r="W314">
            <v>2.6021771825899389</v>
          </cell>
          <cell r="X314">
            <v>1105</v>
          </cell>
          <cell r="Y314">
            <v>3.6833333333333331</v>
          </cell>
          <cell r="Z314">
            <v>3900</v>
          </cell>
          <cell r="AA314">
            <v>975</v>
          </cell>
          <cell r="AB314">
            <v>9750</v>
          </cell>
          <cell r="AC314">
            <v>877.5</v>
          </cell>
          <cell r="AD314">
            <v>234</v>
          </cell>
          <cell r="AE314">
            <v>2086.5</v>
          </cell>
          <cell r="AF314">
            <v>6.9550000000000001</v>
          </cell>
        </row>
        <row r="315">
          <cell r="B315" t="str">
            <v>3.06, Roller/Stubble 32'</v>
          </cell>
          <cell r="C315">
            <v>3.06</v>
          </cell>
          <cell r="D315" t="str">
            <v xml:space="preserve">, </v>
          </cell>
          <cell r="E315" t="str">
            <v xml:space="preserve">Roller/Stubble </v>
          </cell>
          <cell r="F315" t="str">
            <v>32'</v>
          </cell>
          <cell r="G315" t="str">
            <v>Roller/Stubble 32'</v>
          </cell>
          <cell r="H315">
            <v>24500</v>
          </cell>
          <cell r="I315">
            <v>32</v>
          </cell>
          <cell r="J315">
            <v>6.5</v>
          </cell>
          <cell r="K315">
            <v>85</v>
          </cell>
          <cell r="L315">
            <v>4.6662895927601804E-2</v>
          </cell>
          <cell r="M315">
            <v>25</v>
          </cell>
          <cell r="N315">
            <v>85</v>
          </cell>
          <cell r="O315">
            <v>12</v>
          </cell>
          <cell r="P315">
            <v>300</v>
          </cell>
          <cell r="Q315">
            <v>0</v>
          </cell>
          <cell r="R315">
            <v>3600</v>
          </cell>
          <cell r="S315">
            <v>1</v>
          </cell>
          <cell r="T315">
            <v>0.27</v>
          </cell>
          <cell r="U315">
            <v>1.4</v>
          </cell>
          <cell r="V315">
            <v>1226.0257879510289</v>
          </cell>
          <cell r="W315">
            <v>4.0867526265034293</v>
          </cell>
          <cell r="X315">
            <v>1735.4166666666667</v>
          </cell>
          <cell r="Y315">
            <v>5.7847222222222223</v>
          </cell>
          <cell r="Z315">
            <v>6125</v>
          </cell>
          <cell r="AA315">
            <v>1531.25</v>
          </cell>
          <cell r="AB315">
            <v>15312.5</v>
          </cell>
          <cell r="AC315">
            <v>1378.125</v>
          </cell>
          <cell r="AD315">
            <v>367.5</v>
          </cell>
          <cell r="AE315">
            <v>3276.875</v>
          </cell>
          <cell r="AF315">
            <v>10.922916666666667</v>
          </cell>
        </row>
        <row r="316">
          <cell r="B316" t="str">
            <v>3.07, Rotary Cutter  7'</v>
          </cell>
          <cell r="C316">
            <v>3.07</v>
          </cell>
          <cell r="D316" t="str">
            <v xml:space="preserve">, </v>
          </cell>
          <cell r="E316" t="str">
            <v xml:space="preserve">Rotary Cutter </v>
          </cell>
          <cell r="F316" t="str">
            <v xml:space="preserve"> 7'</v>
          </cell>
          <cell r="G316" t="str">
            <v>Rotary Cutter  7'</v>
          </cell>
          <cell r="H316">
            <v>6140</v>
          </cell>
          <cell r="I316">
            <v>7</v>
          </cell>
          <cell r="J316">
            <v>8.75</v>
          </cell>
          <cell r="K316">
            <v>80</v>
          </cell>
          <cell r="L316">
            <v>0.1683673469387755</v>
          </cell>
          <cell r="M316">
            <v>30</v>
          </cell>
          <cell r="N316">
            <v>150</v>
          </cell>
          <cell r="O316">
            <v>10</v>
          </cell>
          <cell r="P316">
            <v>185</v>
          </cell>
          <cell r="Q316">
            <v>0</v>
          </cell>
          <cell r="R316">
            <v>1850</v>
          </cell>
          <cell r="S316">
            <v>1</v>
          </cell>
          <cell r="T316">
            <v>0.27</v>
          </cell>
          <cell r="U316">
            <v>1.4</v>
          </cell>
          <cell r="V316">
            <v>156.16099053028566</v>
          </cell>
          <cell r="W316">
            <v>0.84411346232586848</v>
          </cell>
          <cell r="X316">
            <v>921</v>
          </cell>
          <cell r="Y316">
            <v>4.9783783783783786</v>
          </cell>
          <cell r="Z316">
            <v>1842</v>
          </cell>
          <cell r="AA316">
            <v>429.8</v>
          </cell>
          <cell r="AB316">
            <v>3991</v>
          </cell>
          <cell r="AC316">
            <v>359.19</v>
          </cell>
          <cell r="AD316">
            <v>95.784000000000006</v>
          </cell>
          <cell r="AE316">
            <v>884.774</v>
          </cell>
          <cell r="AF316">
            <v>4.7825621621621623</v>
          </cell>
        </row>
        <row r="317">
          <cell r="B317" t="str">
            <v>3.08, Rotary Cutter 12'</v>
          </cell>
          <cell r="C317">
            <v>3.08</v>
          </cell>
          <cell r="D317" t="str">
            <v xml:space="preserve">, </v>
          </cell>
          <cell r="E317" t="str">
            <v xml:space="preserve">Rotary Cutter </v>
          </cell>
          <cell r="F317" t="str">
            <v>12'</v>
          </cell>
          <cell r="G317" t="str">
            <v>Rotary Cutter 12'</v>
          </cell>
          <cell r="H317">
            <v>20200</v>
          </cell>
          <cell r="I317">
            <v>12</v>
          </cell>
          <cell r="J317">
            <v>8.75</v>
          </cell>
          <cell r="K317">
            <v>80</v>
          </cell>
          <cell r="L317">
            <v>9.8214285714285712E-2</v>
          </cell>
          <cell r="M317">
            <v>30</v>
          </cell>
          <cell r="N317">
            <v>150</v>
          </cell>
          <cell r="O317">
            <v>10</v>
          </cell>
          <cell r="P317">
            <v>185</v>
          </cell>
          <cell r="Q317">
            <v>0</v>
          </cell>
          <cell r="R317">
            <v>1850</v>
          </cell>
          <cell r="S317">
            <v>1</v>
          </cell>
          <cell r="T317">
            <v>0.27</v>
          </cell>
          <cell r="U317">
            <v>1.4</v>
          </cell>
          <cell r="V317">
            <v>513.75439881299189</v>
          </cell>
          <cell r="W317">
            <v>2.777050804394551</v>
          </cell>
          <cell r="X317">
            <v>3030</v>
          </cell>
          <cell r="Y317">
            <v>16.378378378378379</v>
          </cell>
          <cell r="Z317">
            <v>6060</v>
          </cell>
          <cell r="AA317">
            <v>1414</v>
          </cell>
          <cell r="AB317">
            <v>13130</v>
          </cell>
          <cell r="AC317">
            <v>1181.7</v>
          </cell>
          <cell r="AD317">
            <v>315.12</v>
          </cell>
          <cell r="AE317">
            <v>2910.8199999999997</v>
          </cell>
          <cell r="AF317">
            <v>15.734162162162161</v>
          </cell>
        </row>
        <row r="318">
          <cell r="B318" t="str">
            <v>3.09, Rotary Cutter-Flex 15'</v>
          </cell>
          <cell r="C318">
            <v>3.09</v>
          </cell>
          <cell r="D318" t="str">
            <v xml:space="preserve">, </v>
          </cell>
          <cell r="E318" t="str">
            <v xml:space="preserve">Rotary Cutter-Flex </v>
          </cell>
          <cell r="F318" t="str">
            <v>15'</v>
          </cell>
          <cell r="G318" t="str">
            <v>Rotary Cutter-Flex 15'</v>
          </cell>
          <cell r="H318">
            <v>28700</v>
          </cell>
          <cell r="I318">
            <v>15</v>
          </cell>
          <cell r="J318">
            <v>8.75</v>
          </cell>
          <cell r="K318">
            <v>80</v>
          </cell>
          <cell r="L318">
            <v>7.857142857142857E-2</v>
          </cell>
          <cell r="M318">
            <v>30</v>
          </cell>
          <cell r="N318">
            <v>150</v>
          </cell>
          <cell r="O318">
            <v>10</v>
          </cell>
          <cell r="P318">
            <v>185</v>
          </cell>
          <cell r="Q318">
            <v>0</v>
          </cell>
          <cell r="R318">
            <v>1850</v>
          </cell>
          <cell r="S318">
            <v>1</v>
          </cell>
          <cell r="T318">
            <v>0.27</v>
          </cell>
          <cell r="U318">
            <v>1.4</v>
          </cell>
          <cell r="V318">
            <v>729.93818049172614</v>
          </cell>
          <cell r="W318">
            <v>3.9456117864417628</v>
          </cell>
          <cell r="X318">
            <v>4305</v>
          </cell>
          <cell r="Y318">
            <v>23.27027027027027</v>
          </cell>
          <cell r="Z318">
            <v>8610</v>
          </cell>
          <cell r="AA318">
            <v>2009</v>
          </cell>
          <cell r="AB318">
            <v>18655</v>
          </cell>
          <cell r="AC318">
            <v>1678.95</v>
          </cell>
          <cell r="AD318">
            <v>447.72</v>
          </cell>
          <cell r="AE318">
            <v>4135.67</v>
          </cell>
          <cell r="AF318">
            <v>22.354972972972973</v>
          </cell>
        </row>
        <row r="319">
          <cell r="B319" t="str">
            <v>3.1, Rotary Cutter-Flex 20'</v>
          </cell>
          <cell r="C319">
            <v>3.1</v>
          </cell>
          <cell r="D319" t="str">
            <v xml:space="preserve">, </v>
          </cell>
          <cell r="E319" t="str">
            <v xml:space="preserve">Rotary Cutter-Flex </v>
          </cell>
          <cell r="F319" t="str">
            <v>20'</v>
          </cell>
          <cell r="G319" t="str">
            <v>Rotary Cutter-Flex 20'</v>
          </cell>
          <cell r="H319">
            <v>41400</v>
          </cell>
          <cell r="I319">
            <v>20</v>
          </cell>
          <cell r="J319">
            <v>8.75</v>
          </cell>
          <cell r="K319">
            <v>80</v>
          </cell>
          <cell r="L319">
            <v>5.8928571428571434E-2</v>
          </cell>
          <cell r="M319">
            <v>30</v>
          </cell>
          <cell r="N319">
            <v>150</v>
          </cell>
          <cell r="O319">
            <v>10</v>
          </cell>
          <cell r="P319">
            <v>185</v>
          </cell>
          <cell r="Q319">
            <v>0</v>
          </cell>
          <cell r="R319">
            <v>1850</v>
          </cell>
          <cell r="S319">
            <v>1</v>
          </cell>
          <cell r="T319">
            <v>0.27</v>
          </cell>
          <cell r="U319">
            <v>1.4</v>
          </cell>
          <cell r="V319">
            <v>1052.9421837058349</v>
          </cell>
          <cell r="W319">
            <v>5.6915793713828915</v>
          </cell>
          <cell r="X319">
            <v>6210</v>
          </cell>
          <cell r="Y319">
            <v>33.567567567567565</v>
          </cell>
          <cell r="Z319">
            <v>12420</v>
          </cell>
          <cell r="AA319">
            <v>2898</v>
          </cell>
          <cell r="AB319">
            <v>26910</v>
          </cell>
          <cell r="AC319">
            <v>2421.9</v>
          </cell>
          <cell r="AD319">
            <v>645.84</v>
          </cell>
          <cell r="AE319">
            <v>5965.74</v>
          </cell>
          <cell r="AF319">
            <v>32.24724324324324</v>
          </cell>
        </row>
        <row r="320">
          <cell r="B320" t="str">
            <v>3.11, Row Cond &amp; Inc-Fold. 26'</v>
          </cell>
          <cell r="C320">
            <v>3.11</v>
          </cell>
          <cell r="D320" t="str">
            <v xml:space="preserve">, </v>
          </cell>
          <cell r="E320" t="str">
            <v xml:space="preserve">Row Cond &amp; Inc-Fold. </v>
          </cell>
          <cell r="F320" t="str">
            <v>26'</v>
          </cell>
          <cell r="G320" t="str">
            <v>Row Cond &amp; Inc-Fold. 26'</v>
          </cell>
          <cell r="H320">
            <v>37600</v>
          </cell>
          <cell r="I320">
            <v>26</v>
          </cell>
          <cell r="J320">
            <v>6.25</v>
          </cell>
          <cell r="K320">
            <v>80</v>
          </cell>
          <cell r="L320">
            <v>6.3461538461538458E-2</v>
          </cell>
          <cell r="M320">
            <v>30</v>
          </cell>
          <cell r="N320">
            <v>25</v>
          </cell>
          <cell r="O320">
            <v>10</v>
          </cell>
          <cell r="P320">
            <v>100</v>
          </cell>
          <cell r="Q320">
            <v>0</v>
          </cell>
          <cell r="R320">
            <v>1000</v>
          </cell>
          <cell r="S320">
            <v>1</v>
          </cell>
          <cell r="T320">
            <v>0.27</v>
          </cell>
          <cell r="U320">
            <v>1.4</v>
          </cell>
          <cell r="V320">
            <v>404.15839954591064</v>
          </cell>
          <cell r="W320">
            <v>4.0415839954591064</v>
          </cell>
          <cell r="X320">
            <v>940</v>
          </cell>
          <cell r="Y320">
            <v>9.4</v>
          </cell>
          <cell r="Z320">
            <v>11280</v>
          </cell>
          <cell r="AA320">
            <v>2632</v>
          </cell>
          <cell r="AB320">
            <v>24440</v>
          </cell>
          <cell r="AC320">
            <v>2199.6</v>
          </cell>
          <cell r="AD320">
            <v>586.56000000000006</v>
          </cell>
          <cell r="AE320">
            <v>5418.1600000000008</v>
          </cell>
          <cell r="AF320">
            <v>54.18160000000001</v>
          </cell>
        </row>
        <row r="321">
          <cell r="B321" t="str">
            <v>3.12, Row Cond &amp; Inc-Fold. 38'</v>
          </cell>
          <cell r="C321">
            <v>3.12</v>
          </cell>
          <cell r="D321" t="str">
            <v xml:space="preserve">, </v>
          </cell>
          <cell r="E321" t="str">
            <v xml:space="preserve">Row Cond &amp; Inc-Fold. </v>
          </cell>
          <cell r="F321" t="str">
            <v>38'</v>
          </cell>
          <cell r="G321" t="str">
            <v>Row Cond &amp; Inc-Fold. 38'</v>
          </cell>
          <cell r="H321">
            <v>49800</v>
          </cell>
          <cell r="I321">
            <v>38</v>
          </cell>
          <cell r="J321">
            <v>6.25</v>
          </cell>
          <cell r="K321">
            <v>80</v>
          </cell>
          <cell r="L321">
            <v>4.3421052631578944E-2</v>
          </cell>
          <cell r="M321">
            <v>30</v>
          </cell>
          <cell r="N321">
            <v>25</v>
          </cell>
          <cell r="O321">
            <v>10</v>
          </cell>
          <cell r="P321">
            <v>100</v>
          </cell>
          <cell r="Q321">
            <v>0</v>
          </cell>
          <cell r="R321">
            <v>1000</v>
          </cell>
          <cell r="S321">
            <v>1</v>
          </cell>
          <cell r="T321">
            <v>0.27</v>
          </cell>
          <cell r="U321">
            <v>1.4</v>
          </cell>
          <cell r="V321">
            <v>535.29490152623271</v>
          </cell>
          <cell r="W321">
            <v>5.3529490152623271</v>
          </cell>
          <cell r="X321">
            <v>1245</v>
          </cell>
          <cell r="Y321">
            <v>12.45</v>
          </cell>
          <cell r="Z321">
            <v>14940</v>
          </cell>
          <cell r="AA321">
            <v>3486</v>
          </cell>
          <cell r="AB321">
            <v>32370</v>
          </cell>
          <cell r="AC321">
            <v>2913.2999999999997</v>
          </cell>
          <cell r="AD321">
            <v>776.88</v>
          </cell>
          <cell r="AE321">
            <v>7176.1799999999994</v>
          </cell>
          <cell r="AF321">
            <v>71.761799999999994</v>
          </cell>
        </row>
        <row r="322">
          <cell r="B322" t="str">
            <v>3.13, Row Cond &amp; Inc-Rigid 13'</v>
          </cell>
          <cell r="C322">
            <v>3.13</v>
          </cell>
          <cell r="D322" t="str">
            <v xml:space="preserve">, </v>
          </cell>
          <cell r="E322" t="str">
            <v xml:space="preserve">Row Cond &amp; Inc-Rigid </v>
          </cell>
          <cell r="F322" t="str">
            <v>13'</v>
          </cell>
          <cell r="G322" t="str">
            <v>Row Cond &amp; Inc-Rigid 13'</v>
          </cell>
          <cell r="H322">
            <v>18700</v>
          </cell>
          <cell r="I322">
            <v>13</v>
          </cell>
          <cell r="J322">
            <v>6.25</v>
          </cell>
          <cell r="K322">
            <v>80</v>
          </cell>
          <cell r="L322">
            <v>0.12692307692307692</v>
          </cell>
          <cell r="M322">
            <v>30</v>
          </cell>
          <cell r="N322">
            <v>25</v>
          </cell>
          <cell r="O322">
            <v>10</v>
          </cell>
          <cell r="P322">
            <v>100</v>
          </cell>
          <cell r="Q322">
            <v>0</v>
          </cell>
          <cell r="R322">
            <v>1000</v>
          </cell>
          <cell r="S322">
            <v>1</v>
          </cell>
          <cell r="T322">
            <v>0.27</v>
          </cell>
          <cell r="U322">
            <v>1.4</v>
          </cell>
          <cell r="V322">
            <v>201.00431041246088</v>
          </cell>
          <cell r="W322">
            <v>2.010043104124609</v>
          </cell>
          <cell r="X322">
            <v>467.5</v>
          </cell>
          <cell r="Y322">
            <v>4.6749999999999998</v>
          </cell>
          <cell r="Z322">
            <v>5610</v>
          </cell>
          <cell r="AA322">
            <v>1309</v>
          </cell>
          <cell r="AB322">
            <v>12155</v>
          </cell>
          <cell r="AC322">
            <v>1093.95</v>
          </cell>
          <cell r="AD322">
            <v>291.72000000000003</v>
          </cell>
          <cell r="AE322">
            <v>2694.67</v>
          </cell>
          <cell r="AF322">
            <v>26.9467</v>
          </cell>
        </row>
        <row r="323">
          <cell r="B323" t="str">
            <v>3.14, Row Cond &amp; Inc-Rigid 21'</v>
          </cell>
          <cell r="C323">
            <v>3.14</v>
          </cell>
          <cell r="D323" t="str">
            <v xml:space="preserve">, </v>
          </cell>
          <cell r="E323" t="str">
            <v xml:space="preserve">Row Cond &amp; Inc-Rigid </v>
          </cell>
          <cell r="F323" t="str">
            <v>21'</v>
          </cell>
          <cell r="G323" t="str">
            <v>Row Cond &amp; Inc-Rigid 21'</v>
          </cell>
          <cell r="H323">
            <v>26900</v>
          </cell>
          <cell r="I323">
            <v>21</v>
          </cell>
          <cell r="J323">
            <v>6.25</v>
          </cell>
          <cell r="K323">
            <v>80</v>
          </cell>
          <cell r="L323">
            <v>7.857142857142857E-2</v>
          </cell>
          <cell r="M323">
            <v>30</v>
          </cell>
          <cell r="N323">
            <v>25</v>
          </cell>
          <cell r="O323">
            <v>10</v>
          </cell>
          <cell r="P323">
            <v>100</v>
          </cell>
          <cell r="Q323">
            <v>0</v>
          </cell>
          <cell r="R323">
            <v>1000</v>
          </cell>
          <cell r="S323">
            <v>1</v>
          </cell>
          <cell r="T323">
            <v>0.27</v>
          </cell>
          <cell r="U323">
            <v>1.4</v>
          </cell>
          <cell r="V323">
            <v>289.14523797300524</v>
          </cell>
          <cell r="W323">
            <v>2.8914523797300524</v>
          </cell>
          <cell r="X323">
            <v>672.5</v>
          </cell>
          <cell r="Y323">
            <v>6.7249999999999996</v>
          </cell>
          <cell r="Z323">
            <v>8070</v>
          </cell>
          <cell r="AA323">
            <v>1883</v>
          </cell>
          <cell r="AB323">
            <v>17485</v>
          </cell>
          <cell r="AC323">
            <v>1573.6499999999999</v>
          </cell>
          <cell r="AD323">
            <v>419.64</v>
          </cell>
          <cell r="AE323">
            <v>3876.2899999999995</v>
          </cell>
          <cell r="AF323">
            <v>38.762899999999995</v>
          </cell>
        </row>
        <row r="324">
          <cell r="B324" t="str">
            <v>3.15, Row Cond &amp; Inc-Rigid 26'</v>
          </cell>
          <cell r="C324">
            <v>3.15</v>
          </cell>
          <cell r="D324" t="str">
            <v xml:space="preserve">, </v>
          </cell>
          <cell r="E324" t="str">
            <v xml:space="preserve">Row Cond &amp; Inc-Rigid </v>
          </cell>
          <cell r="F324" t="str">
            <v>26'</v>
          </cell>
          <cell r="G324" t="str">
            <v>Row Cond &amp; Inc-Rigid 26'</v>
          </cell>
          <cell r="H324">
            <v>29300</v>
          </cell>
          <cell r="I324">
            <v>62</v>
          </cell>
          <cell r="J324">
            <v>6.25</v>
          </cell>
          <cell r="K324">
            <v>80</v>
          </cell>
          <cell r="L324">
            <v>2.661290322580645E-2</v>
          </cell>
          <cell r="M324">
            <v>30</v>
          </cell>
          <cell r="N324">
            <v>25</v>
          </cell>
          <cell r="O324">
            <v>10</v>
          </cell>
          <cell r="P324">
            <v>100</v>
          </cell>
          <cell r="Q324">
            <v>0</v>
          </cell>
          <cell r="R324">
            <v>1000</v>
          </cell>
          <cell r="S324">
            <v>1</v>
          </cell>
          <cell r="T324">
            <v>0.27</v>
          </cell>
          <cell r="U324">
            <v>1.4</v>
          </cell>
          <cell r="V324">
            <v>314.94258262487187</v>
          </cell>
          <cell r="W324">
            <v>3.1494258262487187</v>
          </cell>
          <cell r="X324">
            <v>732.5</v>
          </cell>
          <cell r="Y324">
            <v>7.3250000000000002</v>
          </cell>
          <cell r="Z324">
            <v>8790</v>
          </cell>
          <cell r="AA324">
            <v>2051</v>
          </cell>
          <cell r="AB324">
            <v>19045</v>
          </cell>
          <cell r="AC324">
            <v>1714.05</v>
          </cell>
          <cell r="AD324">
            <v>457.08</v>
          </cell>
          <cell r="AE324">
            <v>4222.13</v>
          </cell>
          <cell r="AF324">
            <v>42.221299999999999</v>
          </cell>
        </row>
        <row r="325">
          <cell r="B325" t="str">
            <v>3.16, Row Cond Folding 26'</v>
          </cell>
          <cell r="C325">
            <v>3.16</v>
          </cell>
          <cell r="D325" t="str">
            <v xml:space="preserve">, </v>
          </cell>
          <cell r="E325" t="str">
            <v xml:space="preserve">Row Cond Folding </v>
          </cell>
          <cell r="F325" t="str">
            <v>26'</v>
          </cell>
          <cell r="G325" t="str">
            <v>Row Cond Folding 26'</v>
          </cell>
          <cell r="H325">
            <v>31900</v>
          </cell>
          <cell r="I325">
            <v>26</v>
          </cell>
          <cell r="J325">
            <v>6.25</v>
          </cell>
          <cell r="K325">
            <v>85</v>
          </cell>
          <cell r="L325">
            <v>5.972850678733032E-2</v>
          </cell>
          <cell r="M325">
            <v>30</v>
          </cell>
          <cell r="N325">
            <v>25</v>
          </cell>
          <cell r="O325">
            <v>10</v>
          </cell>
          <cell r="P325">
            <v>100</v>
          </cell>
          <cell r="Q325">
            <v>0</v>
          </cell>
          <cell r="R325">
            <v>1000</v>
          </cell>
          <cell r="S325">
            <v>1</v>
          </cell>
          <cell r="T325">
            <v>0.27</v>
          </cell>
          <cell r="U325">
            <v>1.4</v>
          </cell>
          <cell r="V325">
            <v>342.88970599772739</v>
          </cell>
          <cell r="W325">
            <v>3.4288970599772739</v>
          </cell>
          <cell r="X325">
            <v>797.5</v>
          </cell>
          <cell r="Y325">
            <v>7.9749999999999996</v>
          </cell>
          <cell r="Z325">
            <v>9570</v>
          </cell>
          <cell r="AA325">
            <v>2233</v>
          </cell>
          <cell r="AB325">
            <v>20735</v>
          </cell>
          <cell r="AC325">
            <v>1866.1499999999999</v>
          </cell>
          <cell r="AD325">
            <v>497.64</v>
          </cell>
          <cell r="AE325">
            <v>4596.79</v>
          </cell>
          <cell r="AF325">
            <v>45.9679</v>
          </cell>
        </row>
        <row r="326">
          <cell r="B326" t="str">
            <v>3.17, Row Cond Folding 38'</v>
          </cell>
          <cell r="C326">
            <v>3.17</v>
          </cell>
          <cell r="D326" t="str">
            <v xml:space="preserve">, </v>
          </cell>
          <cell r="E326" t="str">
            <v xml:space="preserve">Row Cond Folding </v>
          </cell>
          <cell r="F326" t="str">
            <v>38'</v>
          </cell>
          <cell r="G326" t="str">
            <v>Row Cond Folding 38'</v>
          </cell>
          <cell r="H326">
            <v>40100</v>
          </cell>
          <cell r="I326">
            <v>38</v>
          </cell>
          <cell r="J326">
            <v>6.25</v>
          </cell>
          <cell r="K326">
            <v>85</v>
          </cell>
          <cell r="L326">
            <v>4.0866873065015484E-2</v>
          </cell>
          <cell r="M326">
            <v>30</v>
          </cell>
          <cell r="N326">
            <v>25</v>
          </cell>
          <cell r="O326">
            <v>10</v>
          </cell>
          <cell r="P326">
            <v>100</v>
          </cell>
          <cell r="Q326">
            <v>0</v>
          </cell>
          <cell r="R326">
            <v>1000</v>
          </cell>
          <cell r="S326">
            <v>1</v>
          </cell>
          <cell r="T326">
            <v>0.27</v>
          </cell>
          <cell r="U326">
            <v>1.4</v>
          </cell>
          <cell r="V326">
            <v>431.03063355827175</v>
          </cell>
          <cell r="W326">
            <v>4.3103063355827178</v>
          </cell>
          <cell r="X326">
            <v>1002.5</v>
          </cell>
          <cell r="Y326">
            <v>10.025</v>
          </cell>
          <cell r="Z326">
            <v>12030</v>
          </cell>
          <cell r="AA326">
            <v>2807</v>
          </cell>
          <cell r="AB326">
            <v>26065</v>
          </cell>
          <cell r="AC326">
            <v>2345.85</v>
          </cell>
          <cell r="AD326">
            <v>625.56000000000006</v>
          </cell>
          <cell r="AE326">
            <v>5778.4100000000008</v>
          </cell>
          <cell r="AF326">
            <v>57.784100000000009</v>
          </cell>
        </row>
        <row r="327">
          <cell r="B327" t="str">
            <v>3.18, Row Cond Rigid 13'</v>
          </cell>
          <cell r="C327">
            <v>3.18</v>
          </cell>
          <cell r="D327" t="str">
            <v xml:space="preserve">, </v>
          </cell>
          <cell r="E327" t="str">
            <v xml:space="preserve">Row Cond Rigid </v>
          </cell>
          <cell r="F327" t="str">
            <v>13'</v>
          </cell>
          <cell r="G327" t="str">
            <v>Row Cond Rigid 13'</v>
          </cell>
          <cell r="H327">
            <v>12900</v>
          </cell>
          <cell r="I327">
            <v>13</v>
          </cell>
          <cell r="J327">
            <v>6.25</v>
          </cell>
          <cell r="K327">
            <v>85</v>
          </cell>
          <cell r="L327">
            <v>0.11945701357466064</v>
          </cell>
          <cell r="M327">
            <v>30</v>
          </cell>
          <cell r="N327">
            <v>25</v>
          </cell>
          <cell r="O327">
            <v>10</v>
          </cell>
          <cell r="P327">
            <v>100</v>
          </cell>
          <cell r="Q327">
            <v>0</v>
          </cell>
          <cell r="R327">
            <v>1000</v>
          </cell>
          <cell r="S327">
            <v>1</v>
          </cell>
          <cell r="T327">
            <v>0.27</v>
          </cell>
          <cell r="U327">
            <v>1.4</v>
          </cell>
          <cell r="V327">
            <v>138.66072750378319</v>
          </cell>
          <cell r="W327">
            <v>1.386607275037832</v>
          </cell>
          <cell r="X327">
            <v>322.5</v>
          </cell>
          <cell r="Y327">
            <v>3.2250000000000001</v>
          </cell>
          <cell r="Z327">
            <v>3870</v>
          </cell>
          <cell r="AA327">
            <v>903</v>
          </cell>
          <cell r="AB327">
            <v>8385</v>
          </cell>
          <cell r="AC327">
            <v>754.65</v>
          </cell>
          <cell r="AD327">
            <v>201.24</v>
          </cell>
          <cell r="AE327">
            <v>1858.89</v>
          </cell>
          <cell r="AF327">
            <v>18.588900000000002</v>
          </cell>
        </row>
        <row r="328">
          <cell r="B328" t="str">
            <v>3.19, Row Cond Rigid 21'</v>
          </cell>
          <cell r="C328">
            <v>3.19</v>
          </cell>
          <cell r="D328" t="str">
            <v xml:space="preserve">, </v>
          </cell>
          <cell r="E328" t="str">
            <v xml:space="preserve">Row Cond Rigid </v>
          </cell>
          <cell r="F328" t="str">
            <v>21'</v>
          </cell>
          <cell r="G328" t="str">
            <v>Row Cond Rigid 21'</v>
          </cell>
          <cell r="H328">
            <v>21200</v>
          </cell>
          <cell r="I328">
            <v>21</v>
          </cell>
          <cell r="J328">
            <v>6.25</v>
          </cell>
          <cell r="K328">
            <v>85</v>
          </cell>
          <cell r="L328">
            <v>7.3949579831932774E-2</v>
          </cell>
          <cell r="M328">
            <v>30</v>
          </cell>
          <cell r="N328">
            <v>25</v>
          </cell>
          <cell r="O328">
            <v>10</v>
          </cell>
          <cell r="P328">
            <v>100</v>
          </cell>
          <cell r="Q328">
            <v>0</v>
          </cell>
          <cell r="R328">
            <v>1000</v>
          </cell>
          <cell r="S328">
            <v>1</v>
          </cell>
          <cell r="T328">
            <v>0.27</v>
          </cell>
          <cell r="U328">
            <v>1.4</v>
          </cell>
          <cell r="V328">
            <v>227.87654442482196</v>
          </cell>
          <cell r="W328">
            <v>2.2787654442482195</v>
          </cell>
          <cell r="X328">
            <v>530</v>
          </cell>
          <cell r="Y328">
            <v>5.3</v>
          </cell>
          <cell r="Z328">
            <v>6360</v>
          </cell>
          <cell r="AA328">
            <v>1484</v>
          </cell>
          <cell r="AB328">
            <v>13780</v>
          </cell>
          <cell r="AC328">
            <v>1240.2</v>
          </cell>
          <cell r="AD328">
            <v>330.72</v>
          </cell>
          <cell r="AE328">
            <v>3054.92</v>
          </cell>
          <cell r="AF328">
            <v>30.549199999999999</v>
          </cell>
        </row>
        <row r="329">
          <cell r="B329" t="str">
            <v>3.2, Row Cond Rigid 26'</v>
          </cell>
          <cell r="C329">
            <v>3.2</v>
          </cell>
          <cell r="D329" t="str">
            <v xml:space="preserve">, </v>
          </cell>
          <cell r="E329" t="str">
            <v xml:space="preserve">Row Cond Rigid </v>
          </cell>
          <cell r="F329" t="str">
            <v>26'</v>
          </cell>
          <cell r="G329" t="str">
            <v>Row Cond Rigid 26'</v>
          </cell>
          <cell r="H329">
            <v>23600</v>
          </cell>
          <cell r="I329">
            <v>26</v>
          </cell>
          <cell r="J329">
            <v>6.25</v>
          </cell>
          <cell r="K329">
            <v>85</v>
          </cell>
          <cell r="L329">
            <v>5.972850678733032E-2</v>
          </cell>
          <cell r="M329">
            <v>30</v>
          </cell>
          <cell r="N329">
            <v>25</v>
          </cell>
          <cell r="O329">
            <v>10</v>
          </cell>
          <cell r="P329">
            <v>100</v>
          </cell>
          <cell r="Q329">
            <v>0</v>
          </cell>
          <cell r="R329">
            <v>1000</v>
          </cell>
          <cell r="S329">
            <v>1</v>
          </cell>
          <cell r="T329">
            <v>0.27</v>
          </cell>
          <cell r="U329">
            <v>1.4</v>
          </cell>
          <cell r="V329">
            <v>253.6738890766886</v>
          </cell>
          <cell r="W329">
            <v>2.5367388907668857</v>
          </cell>
          <cell r="X329">
            <v>590</v>
          </cell>
          <cell r="Y329">
            <v>5.9</v>
          </cell>
          <cell r="Z329">
            <v>7080</v>
          </cell>
          <cell r="AA329">
            <v>1652</v>
          </cell>
          <cell r="AB329">
            <v>15340</v>
          </cell>
          <cell r="AC329">
            <v>1380.6</v>
          </cell>
          <cell r="AD329">
            <v>368.16</v>
          </cell>
          <cell r="AE329">
            <v>3400.7599999999998</v>
          </cell>
          <cell r="AF329">
            <v>34.007599999999996</v>
          </cell>
        </row>
        <row r="330">
          <cell r="B330" t="str">
            <v>3.21, Row Cond./Roll-Fold. 26'</v>
          </cell>
          <cell r="C330">
            <v>3.21</v>
          </cell>
          <cell r="D330" t="str">
            <v xml:space="preserve">, </v>
          </cell>
          <cell r="E330" t="str">
            <v xml:space="preserve">Row Cond./Roll-Fold. </v>
          </cell>
          <cell r="F330" t="str">
            <v>26'</v>
          </cell>
          <cell r="G330" t="str">
            <v>Row Cond./Roll-Fold. 26'</v>
          </cell>
          <cell r="H330">
            <v>38000</v>
          </cell>
          <cell r="I330">
            <v>26</v>
          </cell>
          <cell r="J330">
            <v>5.5</v>
          </cell>
          <cell r="K330">
            <v>80</v>
          </cell>
          <cell r="L330">
            <v>7.2115384615384609E-2</v>
          </cell>
          <cell r="M330">
            <v>30</v>
          </cell>
          <cell r="N330">
            <v>40</v>
          </cell>
          <cell r="O330">
            <v>10</v>
          </cell>
          <cell r="P330">
            <v>160</v>
          </cell>
          <cell r="Q330">
            <v>0</v>
          </cell>
          <cell r="R330">
            <v>1600</v>
          </cell>
          <cell r="S330">
            <v>1</v>
          </cell>
          <cell r="T330">
            <v>0.27</v>
          </cell>
          <cell r="U330">
            <v>1.4</v>
          </cell>
          <cell r="V330">
            <v>788.70634832956705</v>
          </cell>
          <cell r="W330">
            <v>4.9294146770597944</v>
          </cell>
          <cell r="X330">
            <v>1520</v>
          </cell>
          <cell r="Y330">
            <v>9.5</v>
          </cell>
          <cell r="Z330">
            <v>11400</v>
          </cell>
          <cell r="AA330">
            <v>2660</v>
          </cell>
          <cell r="AB330">
            <v>24700</v>
          </cell>
          <cell r="AC330">
            <v>2223</v>
          </cell>
          <cell r="AD330">
            <v>592.80000000000007</v>
          </cell>
          <cell r="AE330">
            <v>5475.8</v>
          </cell>
          <cell r="AF330">
            <v>34.223750000000003</v>
          </cell>
        </row>
        <row r="331">
          <cell r="B331" t="str">
            <v>3.22, Row Cond./Roll-Fold. 30'</v>
          </cell>
          <cell r="C331">
            <v>3.22</v>
          </cell>
          <cell r="D331" t="str">
            <v xml:space="preserve">, </v>
          </cell>
          <cell r="E331" t="str">
            <v xml:space="preserve">Row Cond./Roll-Fold. </v>
          </cell>
          <cell r="F331" t="str">
            <v>30'</v>
          </cell>
          <cell r="G331" t="str">
            <v>Row Cond./Roll-Fold. 30'</v>
          </cell>
          <cell r="H331">
            <v>69000</v>
          </cell>
          <cell r="I331">
            <v>30</v>
          </cell>
          <cell r="J331">
            <v>5.5</v>
          </cell>
          <cell r="K331">
            <v>80</v>
          </cell>
          <cell r="L331">
            <v>6.25E-2</v>
          </cell>
          <cell r="M331">
            <v>30</v>
          </cell>
          <cell r="N331">
            <v>40</v>
          </cell>
          <cell r="O331">
            <v>10</v>
          </cell>
          <cell r="P331">
            <v>160</v>
          </cell>
          <cell r="Q331">
            <v>0</v>
          </cell>
          <cell r="R331">
            <v>1600</v>
          </cell>
          <cell r="S331">
            <v>1</v>
          </cell>
          <cell r="T331">
            <v>0.27</v>
          </cell>
          <cell r="U331">
            <v>1.4</v>
          </cell>
          <cell r="V331">
            <v>1432.1246851247402</v>
          </cell>
          <cell r="W331">
            <v>8.9507792820296253</v>
          </cell>
          <cell r="X331">
            <v>2760</v>
          </cell>
          <cell r="Y331">
            <v>17.25</v>
          </cell>
          <cell r="Z331">
            <v>20700</v>
          </cell>
          <cell r="AA331">
            <v>4830</v>
          </cell>
          <cell r="AB331">
            <v>44850</v>
          </cell>
          <cell r="AC331">
            <v>4036.5</v>
          </cell>
          <cell r="AD331">
            <v>1076.4000000000001</v>
          </cell>
          <cell r="AE331">
            <v>9942.9</v>
          </cell>
          <cell r="AF331">
            <v>62.143124999999998</v>
          </cell>
        </row>
        <row r="332">
          <cell r="B332" t="str">
            <v>3.23, Row Cond./Roll-Fold. 40'</v>
          </cell>
          <cell r="C332">
            <v>3.23</v>
          </cell>
          <cell r="D332" t="str">
            <v xml:space="preserve">, </v>
          </cell>
          <cell r="E332" t="str">
            <v xml:space="preserve">Row Cond./Roll-Fold. </v>
          </cell>
          <cell r="F332" t="str">
            <v>40'</v>
          </cell>
          <cell r="G332" t="str">
            <v>Row Cond./Roll-Fold. 40'</v>
          </cell>
          <cell r="H332">
            <v>57100</v>
          </cell>
          <cell r="I332">
            <v>40</v>
          </cell>
          <cell r="J332">
            <v>5.5</v>
          </cell>
          <cell r="K332">
            <v>80</v>
          </cell>
          <cell r="L332">
            <v>4.6875E-2</v>
          </cell>
          <cell r="M332">
            <v>30</v>
          </cell>
          <cell r="N332">
            <v>40</v>
          </cell>
          <cell r="O332">
            <v>10</v>
          </cell>
          <cell r="P332">
            <v>160</v>
          </cell>
          <cell r="Q332">
            <v>0</v>
          </cell>
          <cell r="R332">
            <v>1600</v>
          </cell>
          <cell r="S332">
            <v>1</v>
          </cell>
          <cell r="T332">
            <v>0.27</v>
          </cell>
          <cell r="U332">
            <v>1.4</v>
          </cell>
          <cell r="V332">
            <v>1185.1350655162707</v>
          </cell>
          <cell r="W332">
            <v>7.4070941594766921</v>
          </cell>
          <cell r="X332">
            <v>2284</v>
          </cell>
          <cell r="Y332">
            <v>14.275</v>
          </cell>
          <cell r="Z332">
            <v>17130</v>
          </cell>
          <cell r="AA332">
            <v>3997</v>
          </cell>
          <cell r="AB332">
            <v>37115</v>
          </cell>
          <cell r="AC332">
            <v>3340.35</v>
          </cell>
          <cell r="AD332">
            <v>890.76</v>
          </cell>
          <cell r="AE332">
            <v>8228.11</v>
          </cell>
          <cell r="AF332">
            <v>51.425687500000002</v>
          </cell>
        </row>
        <row r="333">
          <cell r="B333" t="str">
            <v>3.24, Row Cond./Roll-Rigid 21'</v>
          </cell>
          <cell r="C333">
            <v>3.24</v>
          </cell>
          <cell r="D333" t="str">
            <v xml:space="preserve">, </v>
          </cell>
          <cell r="E333" t="str">
            <v xml:space="preserve">Row Cond./Roll-Rigid </v>
          </cell>
          <cell r="F333" t="str">
            <v>21'</v>
          </cell>
          <cell r="G333" t="str">
            <v>Row Cond./Roll-Rigid 21'</v>
          </cell>
          <cell r="H333">
            <v>38400</v>
          </cell>
          <cell r="I333">
            <v>21</v>
          </cell>
          <cell r="J333">
            <v>5.5</v>
          </cell>
          <cell r="K333">
            <v>80</v>
          </cell>
          <cell r="L333">
            <v>8.9285714285714274E-2</v>
          </cell>
          <cell r="M333">
            <v>30</v>
          </cell>
          <cell r="N333">
            <v>40</v>
          </cell>
          <cell r="O333">
            <v>10</v>
          </cell>
          <cell r="P333">
            <v>160</v>
          </cell>
          <cell r="Q333">
            <v>0</v>
          </cell>
          <cell r="R333">
            <v>1600</v>
          </cell>
          <cell r="S333">
            <v>1</v>
          </cell>
          <cell r="T333">
            <v>0.27</v>
          </cell>
          <cell r="U333">
            <v>1.4</v>
          </cell>
          <cell r="V333">
            <v>797.0085204172467</v>
          </cell>
          <cell r="W333">
            <v>4.9813032526077921</v>
          </cell>
          <cell r="X333">
            <v>1536</v>
          </cell>
          <cell r="Y333">
            <v>9.6</v>
          </cell>
          <cell r="Z333">
            <v>11520</v>
          </cell>
          <cell r="AA333">
            <v>2688</v>
          </cell>
          <cell r="AB333">
            <v>24960</v>
          </cell>
          <cell r="AC333">
            <v>2246.4</v>
          </cell>
          <cell r="AD333">
            <v>599.04</v>
          </cell>
          <cell r="AE333">
            <v>5533.44</v>
          </cell>
          <cell r="AF333">
            <v>34.583999999999996</v>
          </cell>
        </row>
        <row r="334">
          <cell r="B334" t="str">
            <v>3.25, Row Cond./Roll-Rigid 26'</v>
          </cell>
          <cell r="C334">
            <v>3.25</v>
          </cell>
          <cell r="D334" t="str">
            <v xml:space="preserve">, </v>
          </cell>
          <cell r="E334" t="str">
            <v xml:space="preserve">Row Cond./Roll-Rigid </v>
          </cell>
          <cell r="F334" t="str">
            <v>26'</v>
          </cell>
          <cell r="G334" t="str">
            <v>Row Cond./Roll-Rigid 26'</v>
          </cell>
          <cell r="H334">
            <v>42300</v>
          </cell>
          <cell r="I334">
            <v>26</v>
          </cell>
          <cell r="J334">
            <v>5.5</v>
          </cell>
          <cell r="K334">
            <v>80</v>
          </cell>
          <cell r="L334">
            <v>7.2115384615384609E-2</v>
          </cell>
          <cell r="M334">
            <v>30</v>
          </cell>
          <cell r="N334">
            <v>40</v>
          </cell>
          <cell r="O334">
            <v>10</v>
          </cell>
          <cell r="P334">
            <v>160</v>
          </cell>
          <cell r="Q334">
            <v>0</v>
          </cell>
          <cell r="R334">
            <v>1600</v>
          </cell>
          <cell r="S334">
            <v>1</v>
          </cell>
          <cell r="T334">
            <v>0.27</v>
          </cell>
          <cell r="U334">
            <v>1.4</v>
          </cell>
          <cell r="V334">
            <v>877.95469827212332</v>
          </cell>
          <cell r="W334">
            <v>5.4872168642007706</v>
          </cell>
          <cell r="X334">
            <v>1692</v>
          </cell>
          <cell r="Y334">
            <v>10.574999999999999</v>
          </cell>
          <cell r="Z334">
            <v>12690</v>
          </cell>
          <cell r="AA334">
            <v>2961</v>
          </cell>
          <cell r="AB334">
            <v>27495</v>
          </cell>
          <cell r="AC334">
            <v>2474.5499999999997</v>
          </cell>
          <cell r="AD334">
            <v>659.88</v>
          </cell>
          <cell r="AE334">
            <v>6095.4299999999994</v>
          </cell>
          <cell r="AF334">
            <v>38.096437499999993</v>
          </cell>
        </row>
        <row r="335">
          <cell r="B335" t="str">
            <v>3.26, Spin Spreader 5 ton</v>
          </cell>
          <cell r="C335">
            <v>3.26</v>
          </cell>
          <cell r="D335" t="str">
            <v xml:space="preserve">, </v>
          </cell>
          <cell r="E335" t="str">
            <v xml:space="preserve">Spin Spreader </v>
          </cell>
          <cell r="F335" t="str">
            <v>5 ton</v>
          </cell>
          <cell r="G335" t="str">
            <v>Spin Spreader 5 ton</v>
          </cell>
          <cell r="H335">
            <v>14500</v>
          </cell>
          <cell r="I335">
            <v>40</v>
          </cell>
          <cell r="J335">
            <v>7</v>
          </cell>
          <cell r="K335">
            <v>70</v>
          </cell>
          <cell r="L335">
            <v>4.2091836734693876E-2</v>
          </cell>
          <cell r="M335">
            <v>40</v>
          </cell>
          <cell r="N335">
            <v>45</v>
          </cell>
          <cell r="O335">
            <v>8</v>
          </cell>
          <cell r="P335">
            <v>100</v>
          </cell>
          <cell r="Q335">
            <v>0</v>
          </cell>
          <cell r="R335">
            <v>800</v>
          </cell>
          <cell r="S335">
            <v>1</v>
          </cell>
          <cell r="T335">
            <v>0.27</v>
          </cell>
          <cell r="U335">
            <v>1.4</v>
          </cell>
          <cell r="V335">
            <v>155.85895727169429</v>
          </cell>
          <cell r="W335">
            <v>1.558589572716943</v>
          </cell>
          <cell r="X335">
            <v>815.625</v>
          </cell>
          <cell r="Y335">
            <v>8.15625</v>
          </cell>
          <cell r="Z335">
            <v>5800</v>
          </cell>
          <cell r="AA335">
            <v>1087.5</v>
          </cell>
          <cell r="AB335">
            <v>10150</v>
          </cell>
          <cell r="AC335">
            <v>913.5</v>
          </cell>
          <cell r="AD335">
            <v>243.6</v>
          </cell>
          <cell r="AE335">
            <v>2244.6</v>
          </cell>
          <cell r="AF335">
            <v>22.445999999999998</v>
          </cell>
        </row>
        <row r="336">
          <cell r="B336" t="str">
            <v>3.27, Spray (ATV Ropewick) 75"</v>
          </cell>
          <cell r="C336">
            <v>3.27</v>
          </cell>
          <cell r="D336" t="str">
            <v xml:space="preserve">, </v>
          </cell>
          <cell r="E336" t="str">
            <v xml:space="preserve">Spray (ATV Ropewick) </v>
          </cell>
          <cell r="F336" t="str">
            <v>75"</v>
          </cell>
          <cell r="G336" t="str">
            <v>Spray (ATV Ropewick) 75"</v>
          </cell>
          <cell r="H336">
            <v>1690</v>
          </cell>
          <cell r="I336">
            <v>6.5</v>
          </cell>
          <cell r="J336">
            <v>7.5</v>
          </cell>
          <cell r="K336">
            <v>65</v>
          </cell>
          <cell r="L336">
            <v>0.26035502958579881</v>
          </cell>
          <cell r="M336">
            <v>40</v>
          </cell>
          <cell r="N336">
            <v>75</v>
          </cell>
          <cell r="O336">
            <v>8</v>
          </cell>
          <cell r="P336">
            <v>200</v>
          </cell>
          <cell r="Q336">
            <v>0</v>
          </cell>
          <cell r="R336">
            <v>1600</v>
          </cell>
          <cell r="S336">
            <v>1</v>
          </cell>
          <cell r="T336">
            <v>0.27</v>
          </cell>
          <cell r="U336">
            <v>1.4</v>
          </cell>
          <cell r="V336">
            <v>47.939385485977567</v>
          </cell>
          <cell r="W336">
            <v>0.23969692742988782</v>
          </cell>
          <cell r="X336">
            <v>158.4375</v>
          </cell>
          <cell r="Y336">
            <v>0.79218750000000004</v>
          </cell>
          <cell r="Z336">
            <v>676</v>
          </cell>
          <cell r="AA336">
            <v>126.75</v>
          </cell>
          <cell r="AB336">
            <v>1183</v>
          </cell>
          <cell r="AC336">
            <v>106.47</v>
          </cell>
          <cell r="AD336">
            <v>28.391999999999999</v>
          </cell>
          <cell r="AE336">
            <v>261.61200000000002</v>
          </cell>
          <cell r="AF336">
            <v>1.3080600000000002</v>
          </cell>
        </row>
        <row r="337">
          <cell r="B337" t="str">
            <v>3.28, Spray (ATV) 12'/17'</v>
          </cell>
          <cell r="C337">
            <v>3.28</v>
          </cell>
          <cell r="D337" t="str">
            <v xml:space="preserve">, </v>
          </cell>
          <cell r="E337" t="str">
            <v xml:space="preserve">Spray (ATV) </v>
          </cell>
          <cell r="F337" t="str">
            <v>12'/17'</v>
          </cell>
          <cell r="G337" t="str">
            <v>Spray (ATV) 12'/17'</v>
          </cell>
          <cell r="H337">
            <v>2500</v>
          </cell>
          <cell r="I337">
            <v>15</v>
          </cell>
          <cell r="J337">
            <v>7.5</v>
          </cell>
          <cell r="K337">
            <v>65</v>
          </cell>
          <cell r="L337">
            <v>0.11282051282051282</v>
          </cell>
          <cell r="M337">
            <v>40</v>
          </cell>
          <cell r="N337">
            <v>75</v>
          </cell>
          <cell r="O337">
            <v>8</v>
          </cell>
          <cell r="P337">
            <v>200</v>
          </cell>
          <cell r="Q337">
            <v>0</v>
          </cell>
          <cell r="R337">
            <v>1600</v>
          </cell>
          <cell r="S337">
            <v>1</v>
          </cell>
          <cell r="T337">
            <v>0.27</v>
          </cell>
          <cell r="U337">
            <v>1.4</v>
          </cell>
          <cell r="V337">
            <v>70.916250718901722</v>
          </cell>
          <cell r="W337">
            <v>0.35458125359450859</v>
          </cell>
          <cell r="X337">
            <v>234.375</v>
          </cell>
          <cell r="Y337">
            <v>1.171875</v>
          </cell>
          <cell r="Z337">
            <v>1000</v>
          </cell>
          <cell r="AA337">
            <v>187.5</v>
          </cell>
          <cell r="AB337">
            <v>1750</v>
          </cell>
          <cell r="AC337">
            <v>157.5</v>
          </cell>
          <cell r="AD337">
            <v>42</v>
          </cell>
          <cell r="AE337">
            <v>387</v>
          </cell>
          <cell r="AF337">
            <v>1.9350000000000001</v>
          </cell>
        </row>
        <row r="338">
          <cell r="B338" t="str">
            <v>3.29, Spray (ATV) 20'</v>
          </cell>
          <cell r="C338">
            <v>3.29</v>
          </cell>
          <cell r="D338" t="str">
            <v xml:space="preserve">, </v>
          </cell>
          <cell r="E338" t="str">
            <v xml:space="preserve">Spray (ATV) </v>
          </cell>
          <cell r="F338" t="str">
            <v>20'</v>
          </cell>
          <cell r="G338" t="str">
            <v>Spray (ATV) 20'</v>
          </cell>
          <cell r="H338">
            <v>1690</v>
          </cell>
          <cell r="I338">
            <v>20</v>
          </cell>
          <cell r="J338">
            <v>7.5</v>
          </cell>
          <cell r="K338">
            <v>65</v>
          </cell>
          <cell r="L338">
            <v>8.461538461538462E-2</v>
          </cell>
          <cell r="M338">
            <v>40</v>
          </cell>
          <cell r="N338">
            <v>75</v>
          </cell>
          <cell r="O338">
            <v>8</v>
          </cell>
          <cell r="P338">
            <v>200</v>
          </cell>
          <cell r="Q338">
            <v>0</v>
          </cell>
          <cell r="R338">
            <v>1600</v>
          </cell>
          <cell r="S338">
            <v>1</v>
          </cell>
          <cell r="T338">
            <v>0.27</v>
          </cell>
          <cell r="U338">
            <v>1.4</v>
          </cell>
          <cell r="V338">
            <v>47.939385485977567</v>
          </cell>
          <cell r="W338">
            <v>0.23969692742988782</v>
          </cell>
          <cell r="X338">
            <v>158.4375</v>
          </cell>
          <cell r="Y338">
            <v>0.79218750000000004</v>
          </cell>
          <cell r="Z338">
            <v>676</v>
          </cell>
          <cell r="AA338">
            <v>126.75</v>
          </cell>
          <cell r="AB338">
            <v>1183</v>
          </cell>
          <cell r="AC338">
            <v>106.47</v>
          </cell>
          <cell r="AD338">
            <v>28.391999999999999</v>
          </cell>
          <cell r="AE338">
            <v>261.61200000000002</v>
          </cell>
          <cell r="AF338">
            <v>1.3080600000000002</v>
          </cell>
        </row>
        <row r="339">
          <cell r="B339" t="str">
            <v>3.3, Spray (Band) 27' Fold</v>
          </cell>
          <cell r="C339">
            <v>3.3</v>
          </cell>
          <cell r="D339" t="str">
            <v xml:space="preserve">, </v>
          </cell>
          <cell r="E339" t="str">
            <v xml:space="preserve">Spray (Band) </v>
          </cell>
          <cell r="F339" t="str">
            <v>27' Fold</v>
          </cell>
          <cell r="G339" t="str">
            <v>Spray (Band) 27' Fold</v>
          </cell>
          <cell r="H339">
            <v>5700</v>
          </cell>
          <cell r="I339">
            <v>27</v>
          </cell>
          <cell r="J339">
            <v>7.5</v>
          </cell>
          <cell r="K339">
            <v>65</v>
          </cell>
          <cell r="L339">
            <v>6.2678062678062682E-2</v>
          </cell>
          <cell r="M339">
            <v>40</v>
          </cell>
          <cell r="N339">
            <v>75</v>
          </cell>
          <cell r="O339">
            <v>8</v>
          </cell>
          <cell r="P339">
            <v>200</v>
          </cell>
          <cell r="Q339">
            <v>0</v>
          </cell>
          <cell r="R339">
            <v>1600</v>
          </cell>
          <cell r="S339">
            <v>1</v>
          </cell>
          <cell r="T339">
            <v>0.27</v>
          </cell>
          <cell r="U339">
            <v>1.4</v>
          </cell>
          <cell r="V339">
            <v>161.68905163909594</v>
          </cell>
          <cell r="W339">
            <v>0.80844525819547963</v>
          </cell>
          <cell r="X339">
            <v>534.375</v>
          </cell>
          <cell r="Y339">
            <v>2.671875</v>
          </cell>
          <cell r="Z339">
            <v>2280</v>
          </cell>
          <cell r="AA339">
            <v>427.5</v>
          </cell>
          <cell r="AB339">
            <v>3990</v>
          </cell>
          <cell r="AC339">
            <v>359.09999999999997</v>
          </cell>
          <cell r="AD339">
            <v>95.76</v>
          </cell>
          <cell r="AE339">
            <v>882.3599999999999</v>
          </cell>
          <cell r="AF339">
            <v>4.4117999999999995</v>
          </cell>
        </row>
        <row r="340">
          <cell r="B340" t="str">
            <v>3.31, Spray (Band) 40' Fold</v>
          </cell>
          <cell r="C340">
            <v>3.31</v>
          </cell>
          <cell r="D340" t="str">
            <v xml:space="preserve">, </v>
          </cell>
          <cell r="E340" t="str">
            <v xml:space="preserve">Spray (Band) </v>
          </cell>
          <cell r="F340" t="str">
            <v>40' Fold</v>
          </cell>
          <cell r="G340" t="str">
            <v>Spray (Band) 40' Fold</v>
          </cell>
          <cell r="H340">
            <v>10200</v>
          </cell>
          <cell r="I340">
            <v>40</v>
          </cell>
          <cell r="J340">
            <v>7.5</v>
          </cell>
          <cell r="K340">
            <v>65</v>
          </cell>
          <cell r="L340">
            <v>4.230769230769231E-2</v>
          </cell>
          <cell r="M340">
            <v>40</v>
          </cell>
          <cell r="N340">
            <v>75</v>
          </cell>
          <cell r="O340">
            <v>8</v>
          </cell>
          <cell r="P340">
            <v>200</v>
          </cell>
          <cell r="Q340">
            <v>0</v>
          </cell>
          <cell r="R340">
            <v>1600</v>
          </cell>
          <cell r="S340">
            <v>1</v>
          </cell>
          <cell r="T340">
            <v>0.27</v>
          </cell>
          <cell r="U340">
            <v>1.4</v>
          </cell>
          <cell r="V340">
            <v>289.33830293311905</v>
          </cell>
          <cell r="W340">
            <v>1.4466915146655952</v>
          </cell>
          <cell r="X340">
            <v>956.25</v>
          </cell>
          <cell r="Y340">
            <v>4.78125</v>
          </cell>
          <cell r="Z340">
            <v>4080</v>
          </cell>
          <cell r="AA340">
            <v>765</v>
          </cell>
          <cell r="AB340">
            <v>7140</v>
          </cell>
          <cell r="AC340">
            <v>642.6</v>
          </cell>
          <cell r="AD340">
            <v>171.36</v>
          </cell>
          <cell r="AE340">
            <v>1578.96</v>
          </cell>
          <cell r="AF340">
            <v>7.8948</v>
          </cell>
        </row>
        <row r="341">
          <cell r="B341" t="str">
            <v>3.32, Spray (Band) 50' Fold</v>
          </cell>
          <cell r="C341">
            <v>3.32</v>
          </cell>
          <cell r="D341" t="str">
            <v xml:space="preserve">, </v>
          </cell>
          <cell r="E341" t="str">
            <v xml:space="preserve">Spray (Band) </v>
          </cell>
          <cell r="F341" t="str">
            <v>50' Fold</v>
          </cell>
          <cell r="G341" t="str">
            <v>Spray (Band) 50' Fold</v>
          </cell>
          <cell r="H341">
            <v>9590</v>
          </cell>
          <cell r="I341">
            <v>50</v>
          </cell>
          <cell r="J341">
            <v>7.5</v>
          </cell>
          <cell r="K341">
            <v>65</v>
          </cell>
          <cell r="L341">
            <v>3.3846153846153845E-2</v>
          </cell>
          <cell r="M341">
            <v>40</v>
          </cell>
          <cell r="N341">
            <v>75</v>
          </cell>
          <cell r="O341">
            <v>8</v>
          </cell>
          <cell r="P341">
            <v>200</v>
          </cell>
          <cell r="Q341">
            <v>0</v>
          </cell>
          <cell r="R341">
            <v>1600</v>
          </cell>
          <cell r="S341">
            <v>1</v>
          </cell>
          <cell r="T341">
            <v>0.27</v>
          </cell>
          <cell r="U341">
            <v>1.4</v>
          </cell>
          <cell r="V341">
            <v>272.03473775770703</v>
          </cell>
          <cell r="W341">
            <v>1.3601736887885352</v>
          </cell>
          <cell r="X341">
            <v>899.0625</v>
          </cell>
          <cell r="Y341">
            <v>4.4953124999999998</v>
          </cell>
          <cell r="Z341">
            <v>3836</v>
          </cell>
          <cell r="AA341">
            <v>719.25</v>
          </cell>
          <cell r="AB341">
            <v>6713</v>
          </cell>
          <cell r="AC341">
            <v>604.16999999999996</v>
          </cell>
          <cell r="AD341">
            <v>161.11199999999999</v>
          </cell>
          <cell r="AE341">
            <v>1484.5320000000002</v>
          </cell>
          <cell r="AF341">
            <v>7.4226600000000005</v>
          </cell>
        </row>
        <row r="342">
          <cell r="B342" t="str">
            <v>3.33, Spray (Band) 53' Fold</v>
          </cell>
          <cell r="C342">
            <v>3.33</v>
          </cell>
          <cell r="D342" t="str">
            <v xml:space="preserve">, </v>
          </cell>
          <cell r="E342" t="str">
            <v xml:space="preserve">Spray (Band) </v>
          </cell>
          <cell r="F342" t="str">
            <v>53' Fold</v>
          </cell>
          <cell r="G342" t="str">
            <v>Spray (Band) 53' Fold</v>
          </cell>
          <cell r="H342">
            <v>10000</v>
          </cell>
          <cell r="I342">
            <v>53</v>
          </cell>
          <cell r="J342">
            <v>7.5</v>
          </cell>
          <cell r="K342">
            <v>65</v>
          </cell>
          <cell r="L342">
            <v>3.1930333817126275E-2</v>
          </cell>
          <cell r="M342">
            <v>40</v>
          </cell>
          <cell r="N342">
            <v>75</v>
          </cell>
          <cell r="O342">
            <v>8</v>
          </cell>
          <cell r="P342">
            <v>200</v>
          </cell>
          <cell r="Q342">
            <v>0</v>
          </cell>
          <cell r="R342">
            <v>1600</v>
          </cell>
          <cell r="S342">
            <v>1</v>
          </cell>
          <cell r="T342">
            <v>0.27</v>
          </cell>
          <cell r="U342">
            <v>1.4</v>
          </cell>
          <cell r="V342">
            <v>283.66500287560689</v>
          </cell>
          <cell r="W342">
            <v>1.4183250143780344</v>
          </cell>
          <cell r="X342">
            <v>937.5</v>
          </cell>
          <cell r="Y342">
            <v>4.6875</v>
          </cell>
          <cell r="Z342">
            <v>4000</v>
          </cell>
          <cell r="AA342">
            <v>750</v>
          </cell>
          <cell r="AB342">
            <v>7000</v>
          </cell>
          <cell r="AC342">
            <v>630</v>
          </cell>
          <cell r="AD342">
            <v>168</v>
          </cell>
          <cell r="AE342">
            <v>1548</v>
          </cell>
          <cell r="AF342">
            <v>7.74</v>
          </cell>
        </row>
        <row r="343">
          <cell r="B343" t="str">
            <v>3.34, Spray (Band) 60' Fold</v>
          </cell>
          <cell r="C343">
            <v>3.34</v>
          </cell>
          <cell r="D343" t="str">
            <v xml:space="preserve">, </v>
          </cell>
          <cell r="E343" t="str">
            <v xml:space="preserve">Spray (Band) </v>
          </cell>
          <cell r="F343" t="str">
            <v>60' Fold</v>
          </cell>
          <cell r="G343" t="str">
            <v>Spray (Band) 60' Fold</v>
          </cell>
          <cell r="H343">
            <v>16700</v>
          </cell>
          <cell r="I343">
            <v>60</v>
          </cell>
          <cell r="J343">
            <v>7.5</v>
          </cell>
          <cell r="K343">
            <v>65</v>
          </cell>
          <cell r="L343">
            <v>2.8205128205128206E-2</v>
          </cell>
          <cell r="M343">
            <v>40</v>
          </cell>
          <cell r="N343">
            <v>75</v>
          </cell>
          <cell r="O343">
            <v>8</v>
          </cell>
          <cell r="P343">
            <v>200</v>
          </cell>
          <cell r="Q343">
            <v>0</v>
          </cell>
          <cell r="R343">
            <v>1600</v>
          </cell>
          <cell r="S343">
            <v>1</v>
          </cell>
          <cell r="T343">
            <v>0.27</v>
          </cell>
          <cell r="U343">
            <v>1.4</v>
          </cell>
          <cell r="V343">
            <v>473.72055480226351</v>
          </cell>
          <cell r="W343">
            <v>2.3686027740113174</v>
          </cell>
          <cell r="X343">
            <v>1565.625</v>
          </cell>
          <cell r="Y343">
            <v>7.828125</v>
          </cell>
          <cell r="Z343">
            <v>6680</v>
          </cell>
          <cell r="AA343">
            <v>1252.5</v>
          </cell>
          <cell r="AB343">
            <v>11690</v>
          </cell>
          <cell r="AC343">
            <v>1052.0999999999999</v>
          </cell>
          <cell r="AD343">
            <v>280.56</v>
          </cell>
          <cell r="AE343">
            <v>2585.16</v>
          </cell>
          <cell r="AF343">
            <v>12.925799999999999</v>
          </cell>
        </row>
        <row r="344">
          <cell r="B344" t="str">
            <v>3.35, Spray (Bcast/HB) 13' Rigid</v>
          </cell>
          <cell r="C344">
            <v>3.35</v>
          </cell>
          <cell r="D344" t="str">
            <v xml:space="preserve">, </v>
          </cell>
          <cell r="E344" t="str">
            <v xml:space="preserve">Spray (Bcast/HB) </v>
          </cell>
          <cell r="F344" t="str">
            <v>13' Rigid</v>
          </cell>
          <cell r="G344" t="str">
            <v>Spray (Bcast/HB) 13' Rigid</v>
          </cell>
          <cell r="H344">
            <v>8700</v>
          </cell>
          <cell r="I344">
            <v>13</v>
          </cell>
          <cell r="J344">
            <v>7.5</v>
          </cell>
          <cell r="K344">
            <v>65</v>
          </cell>
          <cell r="L344">
            <v>0.13017751479289941</v>
          </cell>
          <cell r="M344">
            <v>40</v>
          </cell>
          <cell r="N344">
            <v>75</v>
          </cell>
          <cell r="O344">
            <v>8</v>
          </cell>
          <cell r="P344">
            <v>200</v>
          </cell>
          <cell r="Q344">
            <v>0</v>
          </cell>
          <cell r="R344">
            <v>1600</v>
          </cell>
          <cell r="S344">
            <v>1</v>
          </cell>
          <cell r="T344">
            <v>0.27</v>
          </cell>
          <cell r="U344">
            <v>1.4</v>
          </cell>
          <cell r="V344">
            <v>246.78855250177801</v>
          </cell>
          <cell r="W344">
            <v>1.2339427625088901</v>
          </cell>
          <cell r="X344">
            <v>815.625</v>
          </cell>
          <cell r="Y344">
            <v>4.078125</v>
          </cell>
          <cell r="Z344">
            <v>3480</v>
          </cell>
          <cell r="AA344">
            <v>652.5</v>
          </cell>
          <cell r="AB344">
            <v>6090</v>
          </cell>
          <cell r="AC344">
            <v>548.1</v>
          </cell>
          <cell r="AD344">
            <v>146.16</v>
          </cell>
          <cell r="AE344">
            <v>1346.76</v>
          </cell>
          <cell r="AF344">
            <v>6.7337999999999996</v>
          </cell>
        </row>
        <row r="345">
          <cell r="B345" t="str">
            <v>3.36, Spray (Bcast/HB) 20' Rigid</v>
          </cell>
          <cell r="C345">
            <v>3.36</v>
          </cell>
          <cell r="D345" t="str">
            <v xml:space="preserve">, </v>
          </cell>
          <cell r="E345" t="str">
            <v xml:space="preserve">Spray (Bcast/HB) </v>
          </cell>
          <cell r="F345" t="str">
            <v>20' Rigid</v>
          </cell>
          <cell r="G345" t="str">
            <v>Spray (Bcast/HB) 20' Rigid</v>
          </cell>
          <cell r="H345">
            <v>10200</v>
          </cell>
          <cell r="I345">
            <v>20</v>
          </cell>
          <cell r="J345">
            <v>7.5</v>
          </cell>
          <cell r="K345">
            <v>65</v>
          </cell>
          <cell r="L345">
            <v>8.461538461538462E-2</v>
          </cell>
          <cell r="M345">
            <v>40</v>
          </cell>
          <cell r="N345">
            <v>75</v>
          </cell>
          <cell r="O345">
            <v>8</v>
          </cell>
          <cell r="P345">
            <v>200</v>
          </cell>
          <cell r="Q345">
            <v>0</v>
          </cell>
          <cell r="R345">
            <v>1600</v>
          </cell>
          <cell r="S345">
            <v>1</v>
          </cell>
          <cell r="T345">
            <v>0.27</v>
          </cell>
          <cell r="U345">
            <v>1.4</v>
          </cell>
          <cell r="V345">
            <v>289.33830293311905</v>
          </cell>
          <cell r="W345">
            <v>1.4466915146655952</v>
          </cell>
          <cell r="X345">
            <v>956.25</v>
          </cell>
          <cell r="Y345">
            <v>4.78125</v>
          </cell>
          <cell r="Z345">
            <v>4080</v>
          </cell>
          <cell r="AA345">
            <v>765</v>
          </cell>
          <cell r="AB345">
            <v>7140</v>
          </cell>
          <cell r="AC345">
            <v>642.6</v>
          </cell>
          <cell r="AD345">
            <v>171.36</v>
          </cell>
          <cell r="AE345">
            <v>1578.96</v>
          </cell>
          <cell r="AF345">
            <v>7.8948</v>
          </cell>
        </row>
        <row r="346">
          <cell r="B346" t="str">
            <v>3.37, Spray (Bcast/HB) 27' Fold</v>
          </cell>
          <cell r="C346">
            <v>3.37</v>
          </cell>
          <cell r="D346" t="str">
            <v xml:space="preserve">, </v>
          </cell>
          <cell r="E346" t="str">
            <v xml:space="preserve">Spray (Bcast/HB) </v>
          </cell>
          <cell r="F346" t="str">
            <v>27' Fold</v>
          </cell>
          <cell r="G346" t="str">
            <v>Spray (Bcast/HB) 27' Fold</v>
          </cell>
          <cell r="H346">
            <v>14700</v>
          </cell>
          <cell r="I346">
            <v>27</v>
          </cell>
          <cell r="J346">
            <v>7.5</v>
          </cell>
          <cell r="K346">
            <v>65</v>
          </cell>
          <cell r="L346">
            <v>6.2678062678062682E-2</v>
          </cell>
          <cell r="M346">
            <v>40</v>
          </cell>
          <cell r="N346">
            <v>75</v>
          </cell>
          <cell r="O346">
            <v>8</v>
          </cell>
          <cell r="P346">
            <v>200</v>
          </cell>
          <cell r="Q346">
            <v>0</v>
          </cell>
          <cell r="R346">
            <v>1600</v>
          </cell>
          <cell r="S346">
            <v>1</v>
          </cell>
          <cell r="T346">
            <v>0.27</v>
          </cell>
          <cell r="U346">
            <v>1.4</v>
          </cell>
          <cell r="V346">
            <v>416.9875542271422</v>
          </cell>
          <cell r="W346">
            <v>2.0849377711357109</v>
          </cell>
          <cell r="X346">
            <v>1378.125</v>
          </cell>
          <cell r="Y346">
            <v>6.890625</v>
          </cell>
          <cell r="Z346">
            <v>5880</v>
          </cell>
          <cell r="AA346">
            <v>1102.5</v>
          </cell>
          <cell r="AB346">
            <v>10290</v>
          </cell>
          <cell r="AC346">
            <v>926.09999999999991</v>
          </cell>
          <cell r="AD346">
            <v>246.96</v>
          </cell>
          <cell r="AE346">
            <v>2275.56</v>
          </cell>
          <cell r="AF346">
            <v>11.377800000000001</v>
          </cell>
        </row>
        <row r="347">
          <cell r="B347" t="str">
            <v>3.38, Spray (Bcast/HB) 27' Rigid</v>
          </cell>
          <cell r="C347">
            <v>3.38</v>
          </cell>
          <cell r="D347" t="str">
            <v xml:space="preserve">, </v>
          </cell>
          <cell r="E347" t="str">
            <v xml:space="preserve">Spray (Bcast/HB) </v>
          </cell>
          <cell r="F347" t="str">
            <v>27' Rigid</v>
          </cell>
          <cell r="G347" t="str">
            <v>Spray (Bcast/HB) 27' Rigid</v>
          </cell>
          <cell r="H347">
            <v>14800</v>
          </cell>
          <cell r="I347">
            <v>27</v>
          </cell>
          <cell r="J347">
            <v>7.5</v>
          </cell>
          <cell r="K347">
            <v>65</v>
          </cell>
          <cell r="L347">
            <v>6.2678062678062682E-2</v>
          </cell>
          <cell r="M347">
            <v>40</v>
          </cell>
          <cell r="N347">
            <v>75</v>
          </cell>
          <cell r="O347">
            <v>8</v>
          </cell>
          <cell r="P347">
            <v>200</v>
          </cell>
          <cell r="Q347">
            <v>0</v>
          </cell>
          <cell r="R347">
            <v>1600</v>
          </cell>
          <cell r="S347">
            <v>1</v>
          </cell>
          <cell r="T347">
            <v>0.27</v>
          </cell>
          <cell r="U347">
            <v>1.4</v>
          </cell>
          <cell r="V347">
            <v>419.82420425589828</v>
          </cell>
          <cell r="W347">
            <v>2.0991210212794913</v>
          </cell>
          <cell r="X347">
            <v>1387.5</v>
          </cell>
          <cell r="Y347">
            <v>6.9375</v>
          </cell>
          <cell r="Z347">
            <v>5920</v>
          </cell>
          <cell r="AA347">
            <v>1110</v>
          </cell>
          <cell r="AB347">
            <v>10360</v>
          </cell>
          <cell r="AC347">
            <v>932.4</v>
          </cell>
          <cell r="AD347">
            <v>248.64000000000001</v>
          </cell>
          <cell r="AE347">
            <v>2291.04</v>
          </cell>
          <cell r="AF347">
            <v>11.4552</v>
          </cell>
        </row>
        <row r="348">
          <cell r="B348" t="str">
            <v>3.39, Spray (Bcast/HB) 30' Fold</v>
          </cell>
          <cell r="C348">
            <v>3.39</v>
          </cell>
          <cell r="D348" t="str">
            <v xml:space="preserve">, </v>
          </cell>
          <cell r="E348" t="str">
            <v xml:space="preserve">Spray (Bcast/HB) </v>
          </cell>
          <cell r="F348" t="str">
            <v>30' Fold</v>
          </cell>
          <cell r="G348" t="str">
            <v>Spray (Bcast/HB) 30' Fold</v>
          </cell>
          <cell r="H348">
            <v>19900</v>
          </cell>
          <cell r="I348">
            <v>30</v>
          </cell>
          <cell r="J348">
            <v>7.5</v>
          </cell>
          <cell r="K348">
            <v>65</v>
          </cell>
          <cell r="L348">
            <v>5.6410256410256411E-2</v>
          </cell>
          <cell r="M348">
            <v>40</v>
          </cell>
          <cell r="N348">
            <v>75</v>
          </cell>
          <cell r="O348">
            <v>8</v>
          </cell>
          <cell r="P348">
            <v>200</v>
          </cell>
          <cell r="Q348">
            <v>0</v>
          </cell>
          <cell r="R348">
            <v>1600</v>
          </cell>
          <cell r="S348">
            <v>1</v>
          </cell>
          <cell r="T348">
            <v>0.27</v>
          </cell>
          <cell r="U348">
            <v>1.4</v>
          </cell>
          <cell r="V348">
            <v>564.49335572245775</v>
          </cell>
          <cell r="W348">
            <v>2.8224667786122888</v>
          </cell>
          <cell r="X348">
            <v>1865.625</v>
          </cell>
          <cell r="Y348">
            <v>9.328125</v>
          </cell>
          <cell r="Z348">
            <v>7960</v>
          </cell>
          <cell r="AA348">
            <v>1492.5</v>
          </cell>
          <cell r="AB348">
            <v>13930</v>
          </cell>
          <cell r="AC348">
            <v>1253.7</v>
          </cell>
          <cell r="AD348">
            <v>334.32</v>
          </cell>
          <cell r="AE348">
            <v>3080.52</v>
          </cell>
          <cell r="AF348">
            <v>15.4026</v>
          </cell>
        </row>
        <row r="349">
          <cell r="B349" t="str">
            <v>3.4, Spray (Bcast/HB) 40' Fold</v>
          </cell>
          <cell r="C349">
            <v>3.4</v>
          </cell>
          <cell r="D349" t="str">
            <v xml:space="preserve">, </v>
          </cell>
          <cell r="E349" t="str">
            <v xml:space="preserve">Spray (Bcast/HB) </v>
          </cell>
          <cell r="F349" t="str">
            <v>40' Fold</v>
          </cell>
          <cell r="G349" t="str">
            <v>Spray (Bcast/HB) 40' Fold</v>
          </cell>
          <cell r="H349">
            <v>21500</v>
          </cell>
          <cell r="I349">
            <v>40</v>
          </cell>
          <cell r="J349">
            <v>7.5</v>
          </cell>
          <cell r="K349">
            <v>65</v>
          </cell>
          <cell r="L349">
            <v>4.230769230769231E-2</v>
          </cell>
          <cell r="M349">
            <v>40</v>
          </cell>
          <cell r="N349">
            <v>75</v>
          </cell>
          <cell r="O349">
            <v>8</v>
          </cell>
          <cell r="P349">
            <v>200</v>
          </cell>
          <cell r="Q349">
            <v>0</v>
          </cell>
          <cell r="R349">
            <v>1600</v>
          </cell>
          <cell r="S349">
            <v>1</v>
          </cell>
          <cell r="T349">
            <v>0.27</v>
          </cell>
          <cell r="U349">
            <v>1.4</v>
          </cell>
          <cell r="V349">
            <v>609.87975618255484</v>
          </cell>
          <cell r="W349">
            <v>3.0493987809127741</v>
          </cell>
          <cell r="X349">
            <v>2015.625</v>
          </cell>
          <cell r="Y349">
            <v>10.078125</v>
          </cell>
          <cell r="Z349">
            <v>8600</v>
          </cell>
          <cell r="AA349">
            <v>1612.5</v>
          </cell>
          <cell r="AB349">
            <v>15050</v>
          </cell>
          <cell r="AC349">
            <v>1354.5</v>
          </cell>
          <cell r="AD349">
            <v>361.2</v>
          </cell>
          <cell r="AE349">
            <v>3328.2</v>
          </cell>
          <cell r="AF349">
            <v>16.640999999999998</v>
          </cell>
        </row>
        <row r="350">
          <cell r="B350" t="str">
            <v>3.41, Spray (Bcast/HB/HD) 27'</v>
          </cell>
          <cell r="C350">
            <v>3.41</v>
          </cell>
          <cell r="D350" t="str">
            <v xml:space="preserve">, </v>
          </cell>
          <cell r="E350" t="str">
            <v xml:space="preserve">Spray (Bcast/HB/HD) </v>
          </cell>
          <cell r="F350" t="str">
            <v>27'</v>
          </cell>
          <cell r="G350" t="str">
            <v>Spray (Bcast/HB/HD) 27'</v>
          </cell>
          <cell r="H350">
            <v>24000</v>
          </cell>
          <cell r="I350">
            <v>27</v>
          </cell>
          <cell r="J350">
            <v>7.5</v>
          </cell>
          <cell r="K350">
            <v>65</v>
          </cell>
          <cell r="L350">
            <v>6.2678062678062682E-2</v>
          </cell>
          <cell r="M350">
            <v>40</v>
          </cell>
          <cell r="N350">
            <v>75</v>
          </cell>
          <cell r="O350">
            <v>8</v>
          </cell>
          <cell r="P350">
            <v>200</v>
          </cell>
          <cell r="Q350">
            <v>0</v>
          </cell>
          <cell r="R350">
            <v>1600</v>
          </cell>
          <cell r="S350">
            <v>1</v>
          </cell>
          <cell r="T350">
            <v>0.27</v>
          </cell>
          <cell r="U350">
            <v>1.4</v>
          </cell>
          <cell r="V350">
            <v>680.79600690145651</v>
          </cell>
          <cell r="W350">
            <v>3.4039800345072826</v>
          </cell>
          <cell r="X350">
            <v>2250</v>
          </cell>
          <cell r="Y350">
            <v>11.25</v>
          </cell>
          <cell r="Z350">
            <v>9600</v>
          </cell>
          <cell r="AA350">
            <v>1800</v>
          </cell>
          <cell r="AB350">
            <v>16800</v>
          </cell>
          <cell r="AC350">
            <v>1512</v>
          </cell>
          <cell r="AD350">
            <v>403.2</v>
          </cell>
          <cell r="AE350">
            <v>3715.2</v>
          </cell>
          <cell r="AF350">
            <v>18.576000000000001</v>
          </cell>
        </row>
        <row r="351">
          <cell r="B351" t="str">
            <v>3.42, Spray (Bcast/HB/HD) 40'</v>
          </cell>
          <cell r="C351">
            <v>3.42</v>
          </cell>
          <cell r="D351" t="str">
            <v xml:space="preserve">, </v>
          </cell>
          <cell r="E351" t="str">
            <v xml:space="preserve">Spray (Bcast/HB/HD) </v>
          </cell>
          <cell r="F351" t="str">
            <v>40'</v>
          </cell>
          <cell r="G351" t="str">
            <v>Spray (Bcast/HB/HD) 40'</v>
          </cell>
          <cell r="H351">
            <v>27000</v>
          </cell>
          <cell r="I351">
            <v>40</v>
          </cell>
          <cell r="J351">
            <v>7.5</v>
          </cell>
          <cell r="K351">
            <v>65</v>
          </cell>
          <cell r="L351">
            <v>4.230769230769231E-2</v>
          </cell>
          <cell r="M351">
            <v>40</v>
          </cell>
          <cell r="N351">
            <v>75</v>
          </cell>
          <cell r="O351">
            <v>8</v>
          </cell>
          <cell r="P351">
            <v>200</v>
          </cell>
          <cell r="Q351">
            <v>0</v>
          </cell>
          <cell r="R351">
            <v>1600</v>
          </cell>
          <cell r="S351">
            <v>1</v>
          </cell>
          <cell r="T351">
            <v>0.27</v>
          </cell>
          <cell r="U351">
            <v>1.4</v>
          </cell>
          <cell r="V351">
            <v>765.89550776413876</v>
          </cell>
          <cell r="W351">
            <v>3.8294775388206936</v>
          </cell>
          <cell r="X351">
            <v>2531.25</v>
          </cell>
          <cell r="Y351">
            <v>12.65625</v>
          </cell>
          <cell r="Z351">
            <v>10800</v>
          </cell>
          <cell r="AA351">
            <v>2025</v>
          </cell>
          <cell r="AB351">
            <v>18900</v>
          </cell>
          <cell r="AC351">
            <v>1701</v>
          </cell>
          <cell r="AD351">
            <v>453.6</v>
          </cell>
          <cell r="AE351">
            <v>4179.6000000000004</v>
          </cell>
          <cell r="AF351">
            <v>20.898000000000003</v>
          </cell>
        </row>
        <row r="352">
          <cell r="B352" t="str">
            <v>3.43, Spray (Broadcast) 27'</v>
          </cell>
          <cell r="C352">
            <v>3.43</v>
          </cell>
          <cell r="D352" t="str">
            <v xml:space="preserve">, </v>
          </cell>
          <cell r="E352" t="str">
            <v xml:space="preserve">Spray (Broadcast) </v>
          </cell>
          <cell r="F352" t="str">
            <v>27'</v>
          </cell>
          <cell r="G352" t="str">
            <v>Spray (Broadcast) 27'</v>
          </cell>
          <cell r="H352">
            <v>5720</v>
          </cell>
          <cell r="I352">
            <v>27</v>
          </cell>
          <cell r="J352">
            <v>7.5</v>
          </cell>
          <cell r="K352">
            <v>65</v>
          </cell>
          <cell r="L352">
            <v>6.2678062678062682E-2</v>
          </cell>
          <cell r="M352">
            <v>40</v>
          </cell>
          <cell r="N352">
            <v>75</v>
          </cell>
          <cell r="O352">
            <v>8</v>
          </cell>
          <cell r="P352">
            <v>200</v>
          </cell>
          <cell r="Q352">
            <v>0</v>
          </cell>
          <cell r="R352">
            <v>1600</v>
          </cell>
          <cell r="S352">
            <v>1</v>
          </cell>
          <cell r="T352">
            <v>0.27</v>
          </cell>
          <cell r="U352">
            <v>1.4</v>
          </cell>
          <cell r="V352">
            <v>162.25638164484715</v>
          </cell>
          <cell r="W352">
            <v>0.81128190822423574</v>
          </cell>
          <cell r="X352">
            <v>536.25</v>
          </cell>
          <cell r="Y352">
            <v>2.6812499999999999</v>
          </cell>
          <cell r="Z352">
            <v>2288</v>
          </cell>
          <cell r="AA352">
            <v>429</v>
          </cell>
          <cell r="AB352">
            <v>4004</v>
          </cell>
          <cell r="AC352">
            <v>360.36</v>
          </cell>
          <cell r="AD352">
            <v>96.096000000000004</v>
          </cell>
          <cell r="AE352">
            <v>885.45600000000002</v>
          </cell>
          <cell r="AF352">
            <v>4.4272799999999997</v>
          </cell>
        </row>
        <row r="353">
          <cell r="B353" t="str">
            <v>3.44, Spray (Broadcast) 40'</v>
          </cell>
          <cell r="C353">
            <v>3.44</v>
          </cell>
          <cell r="D353" t="str">
            <v xml:space="preserve">, </v>
          </cell>
          <cell r="E353" t="str">
            <v xml:space="preserve">Spray (Broadcast) </v>
          </cell>
          <cell r="F353" t="str">
            <v>40'</v>
          </cell>
          <cell r="G353" t="str">
            <v>Spray (Broadcast) 40'</v>
          </cell>
          <cell r="H353">
            <v>10200</v>
          </cell>
          <cell r="I353">
            <v>40</v>
          </cell>
          <cell r="J353">
            <v>7.5</v>
          </cell>
          <cell r="K353">
            <v>65</v>
          </cell>
          <cell r="L353">
            <v>4.230769230769231E-2</v>
          </cell>
          <cell r="M353">
            <v>40</v>
          </cell>
          <cell r="N353">
            <v>75</v>
          </cell>
          <cell r="O353">
            <v>8</v>
          </cell>
          <cell r="P353">
            <v>200</v>
          </cell>
          <cell r="Q353">
            <v>0</v>
          </cell>
          <cell r="R353">
            <v>1600</v>
          </cell>
          <cell r="S353">
            <v>1</v>
          </cell>
          <cell r="T353">
            <v>0.27</v>
          </cell>
          <cell r="U353">
            <v>1.4</v>
          </cell>
          <cell r="V353">
            <v>289.33830293311905</v>
          </cell>
          <cell r="W353">
            <v>1.4466915146655952</v>
          </cell>
          <cell r="X353">
            <v>956.25</v>
          </cell>
          <cell r="Y353">
            <v>4.78125</v>
          </cell>
          <cell r="Z353">
            <v>4080</v>
          </cell>
          <cell r="AA353">
            <v>765</v>
          </cell>
          <cell r="AB353">
            <v>7140</v>
          </cell>
          <cell r="AC353">
            <v>642.6</v>
          </cell>
          <cell r="AD353">
            <v>171.36</v>
          </cell>
          <cell r="AE353">
            <v>1578.96</v>
          </cell>
          <cell r="AF353">
            <v>7.8948</v>
          </cell>
        </row>
        <row r="354">
          <cell r="B354" t="str">
            <v>3.45, Spray (Broadcast) 50'</v>
          </cell>
          <cell r="C354">
            <v>3.45</v>
          </cell>
          <cell r="D354" t="str">
            <v xml:space="preserve">, </v>
          </cell>
          <cell r="E354" t="str">
            <v xml:space="preserve">Spray (Broadcast) </v>
          </cell>
          <cell r="F354" t="str">
            <v>50'</v>
          </cell>
          <cell r="G354" t="str">
            <v>Spray (Broadcast) 50'</v>
          </cell>
          <cell r="H354">
            <v>9600</v>
          </cell>
          <cell r="I354">
            <v>50</v>
          </cell>
          <cell r="J354">
            <v>7.5</v>
          </cell>
          <cell r="K354">
            <v>65</v>
          </cell>
          <cell r="L354">
            <v>3.3846153846153845E-2</v>
          </cell>
          <cell r="M354">
            <v>40</v>
          </cell>
          <cell r="N354">
            <v>75</v>
          </cell>
          <cell r="O354">
            <v>8</v>
          </cell>
          <cell r="P354">
            <v>200</v>
          </cell>
          <cell r="Q354">
            <v>0</v>
          </cell>
          <cell r="R354">
            <v>1600</v>
          </cell>
          <cell r="S354">
            <v>1</v>
          </cell>
          <cell r="T354">
            <v>0.27</v>
          </cell>
          <cell r="U354">
            <v>1.4</v>
          </cell>
          <cell r="V354">
            <v>272.31840276058261</v>
          </cell>
          <cell r="W354">
            <v>1.3615920138029132</v>
          </cell>
          <cell r="X354">
            <v>900</v>
          </cell>
          <cell r="Y354">
            <v>4.5</v>
          </cell>
          <cell r="Z354">
            <v>3840</v>
          </cell>
          <cell r="AA354">
            <v>720</v>
          </cell>
          <cell r="AB354">
            <v>6720</v>
          </cell>
          <cell r="AC354">
            <v>604.79999999999995</v>
          </cell>
          <cell r="AD354">
            <v>161.28</v>
          </cell>
          <cell r="AE354">
            <v>1486.08</v>
          </cell>
          <cell r="AF354">
            <v>7.4303999999999997</v>
          </cell>
        </row>
        <row r="355">
          <cell r="B355" t="str">
            <v>3.46, Spray (Broadcast) 53'</v>
          </cell>
          <cell r="C355">
            <v>3.46</v>
          </cell>
          <cell r="D355" t="str">
            <v xml:space="preserve">, </v>
          </cell>
          <cell r="E355" t="str">
            <v xml:space="preserve">Spray (Broadcast) </v>
          </cell>
          <cell r="F355" t="str">
            <v>53'</v>
          </cell>
          <cell r="G355" t="str">
            <v>Spray (Broadcast) 53'</v>
          </cell>
          <cell r="H355">
            <v>10000</v>
          </cell>
          <cell r="I355">
            <v>53</v>
          </cell>
          <cell r="J355">
            <v>7.5</v>
          </cell>
          <cell r="K355">
            <v>65</v>
          </cell>
          <cell r="L355">
            <v>3.1930333817126275E-2</v>
          </cell>
          <cell r="M355">
            <v>40</v>
          </cell>
          <cell r="N355">
            <v>75</v>
          </cell>
          <cell r="O355">
            <v>8</v>
          </cell>
          <cell r="P355">
            <v>200</v>
          </cell>
          <cell r="Q355">
            <v>0</v>
          </cell>
          <cell r="R355">
            <v>1600</v>
          </cell>
          <cell r="S355">
            <v>1</v>
          </cell>
          <cell r="T355">
            <v>0.27</v>
          </cell>
          <cell r="U355">
            <v>1.4</v>
          </cell>
          <cell r="V355">
            <v>283.66500287560689</v>
          </cell>
          <cell r="W355">
            <v>1.4183250143780344</v>
          </cell>
          <cell r="X355">
            <v>937.5</v>
          </cell>
          <cell r="Y355">
            <v>4.6875</v>
          </cell>
          <cell r="Z355">
            <v>4000</v>
          </cell>
          <cell r="AA355">
            <v>750</v>
          </cell>
          <cell r="AB355">
            <v>7000</v>
          </cell>
          <cell r="AC355">
            <v>630</v>
          </cell>
          <cell r="AD355">
            <v>168</v>
          </cell>
          <cell r="AE355">
            <v>1548</v>
          </cell>
          <cell r="AF355">
            <v>7.74</v>
          </cell>
        </row>
        <row r="356">
          <cell r="B356" t="str">
            <v>3.47, Spray (Broadcast) 60'</v>
          </cell>
          <cell r="C356">
            <v>3.47</v>
          </cell>
          <cell r="D356" t="str">
            <v xml:space="preserve">, </v>
          </cell>
          <cell r="E356" t="str">
            <v xml:space="preserve">Spray (Broadcast) </v>
          </cell>
          <cell r="F356" t="str">
            <v>60'</v>
          </cell>
          <cell r="G356" t="str">
            <v>Spray (Broadcast) 60'</v>
          </cell>
          <cell r="H356">
            <v>16700</v>
          </cell>
          <cell r="I356">
            <v>60</v>
          </cell>
          <cell r="J356">
            <v>7.5</v>
          </cell>
          <cell r="K356">
            <v>65</v>
          </cell>
          <cell r="L356">
            <v>2.8205128205128206E-2</v>
          </cell>
          <cell r="M356">
            <v>40</v>
          </cell>
          <cell r="N356">
            <v>75</v>
          </cell>
          <cell r="O356">
            <v>8</v>
          </cell>
          <cell r="P356">
            <v>200</v>
          </cell>
          <cell r="Q356">
            <v>0</v>
          </cell>
          <cell r="R356">
            <v>1600</v>
          </cell>
          <cell r="S356">
            <v>1</v>
          </cell>
          <cell r="T356">
            <v>0.27</v>
          </cell>
          <cell r="U356">
            <v>1.4</v>
          </cell>
          <cell r="V356">
            <v>473.72055480226351</v>
          </cell>
          <cell r="W356">
            <v>2.3686027740113174</v>
          </cell>
          <cell r="X356">
            <v>1565.625</v>
          </cell>
          <cell r="Y356">
            <v>7.828125</v>
          </cell>
          <cell r="Z356">
            <v>6680</v>
          </cell>
          <cell r="AA356">
            <v>1252.5</v>
          </cell>
          <cell r="AB356">
            <v>11690</v>
          </cell>
          <cell r="AC356">
            <v>1052.0999999999999</v>
          </cell>
          <cell r="AD356">
            <v>280.56</v>
          </cell>
          <cell r="AE356">
            <v>2585.16</v>
          </cell>
          <cell r="AF356">
            <v>12.925799999999999</v>
          </cell>
        </row>
        <row r="357">
          <cell r="B357" t="str">
            <v>3.48, Spray (Direct/Hood)  8R-30</v>
          </cell>
          <cell r="C357">
            <v>3.48</v>
          </cell>
          <cell r="D357" t="str">
            <v xml:space="preserve">, </v>
          </cell>
          <cell r="E357" t="str">
            <v xml:space="preserve">Spray (Direct/Hood) </v>
          </cell>
          <cell r="F357" t="str">
            <v xml:space="preserve"> 8R-30</v>
          </cell>
          <cell r="G357" t="str">
            <v>Spray (Direct/Hood)  8R-30</v>
          </cell>
          <cell r="H357">
            <v>20700</v>
          </cell>
          <cell r="I357">
            <v>20</v>
          </cell>
          <cell r="J357">
            <v>7.5</v>
          </cell>
          <cell r="K357">
            <v>65</v>
          </cell>
          <cell r="L357">
            <v>8.461538461538462E-2</v>
          </cell>
          <cell r="M357">
            <v>40</v>
          </cell>
          <cell r="N357">
            <v>75</v>
          </cell>
          <cell r="O357">
            <v>8</v>
          </cell>
          <cell r="P357">
            <v>200</v>
          </cell>
          <cell r="Q357">
            <v>0</v>
          </cell>
          <cell r="R357">
            <v>1600</v>
          </cell>
          <cell r="S357">
            <v>1</v>
          </cell>
          <cell r="T357">
            <v>0.27</v>
          </cell>
          <cell r="U357">
            <v>1.4</v>
          </cell>
          <cell r="V357">
            <v>587.1865559525063</v>
          </cell>
          <cell r="W357">
            <v>2.9359327797625316</v>
          </cell>
          <cell r="X357">
            <v>1940.625</v>
          </cell>
          <cell r="Y357">
            <v>9.703125</v>
          </cell>
          <cell r="Z357">
            <v>8280</v>
          </cell>
          <cell r="AA357">
            <v>1552.5</v>
          </cell>
          <cell r="AB357">
            <v>14490</v>
          </cell>
          <cell r="AC357">
            <v>1304.0999999999999</v>
          </cell>
          <cell r="AD357">
            <v>347.76</v>
          </cell>
          <cell r="AE357">
            <v>3204.3599999999997</v>
          </cell>
          <cell r="AF357">
            <v>16.021799999999999</v>
          </cell>
        </row>
        <row r="358">
          <cell r="B358" t="str">
            <v>3.49, Spray (Direct/Hood)  8R-36</v>
          </cell>
          <cell r="C358">
            <v>3.49</v>
          </cell>
          <cell r="D358" t="str">
            <v xml:space="preserve">, </v>
          </cell>
          <cell r="E358" t="str">
            <v xml:space="preserve">Spray (Direct/Hood) </v>
          </cell>
          <cell r="F358" t="str">
            <v xml:space="preserve"> 8R-36</v>
          </cell>
          <cell r="G358" t="str">
            <v>Spray (Direct/Hood)  8R-36</v>
          </cell>
          <cell r="H358">
            <v>21500</v>
          </cell>
          <cell r="I358">
            <v>24</v>
          </cell>
          <cell r="J358">
            <v>7.5</v>
          </cell>
          <cell r="K358">
            <v>65</v>
          </cell>
          <cell r="L358">
            <v>7.0512820512820512E-2</v>
          </cell>
          <cell r="M358">
            <v>40</v>
          </cell>
          <cell r="N358">
            <v>75</v>
          </cell>
          <cell r="O358">
            <v>8</v>
          </cell>
          <cell r="P358">
            <v>200</v>
          </cell>
          <cell r="Q358">
            <v>0</v>
          </cell>
          <cell r="R358">
            <v>1600</v>
          </cell>
          <cell r="S358">
            <v>1</v>
          </cell>
          <cell r="T358">
            <v>0.27</v>
          </cell>
          <cell r="U358">
            <v>1.4</v>
          </cell>
          <cell r="V358">
            <v>609.87975618255484</v>
          </cell>
          <cell r="W358">
            <v>3.0493987809127741</v>
          </cell>
          <cell r="X358">
            <v>2015.625</v>
          </cell>
          <cell r="Y358">
            <v>10.078125</v>
          </cell>
          <cell r="Z358">
            <v>8600</v>
          </cell>
          <cell r="AA358">
            <v>1612.5</v>
          </cell>
          <cell r="AB358">
            <v>15050</v>
          </cell>
          <cell r="AC358">
            <v>1354.5</v>
          </cell>
          <cell r="AD358">
            <v>361.2</v>
          </cell>
          <cell r="AE358">
            <v>3328.2</v>
          </cell>
          <cell r="AF358">
            <v>16.640999999999998</v>
          </cell>
        </row>
        <row r="359">
          <cell r="B359" t="str">
            <v>3.5, Spray (Direct/Hood) 12R-30</v>
          </cell>
          <cell r="C359">
            <v>3.5</v>
          </cell>
          <cell r="D359" t="str">
            <v xml:space="preserve">, </v>
          </cell>
          <cell r="E359" t="str">
            <v xml:space="preserve">Spray (Direct/Hood) </v>
          </cell>
          <cell r="F359" t="str">
            <v>12R-30</v>
          </cell>
          <cell r="G359" t="str">
            <v>Spray (Direct/Hood) 12R-30</v>
          </cell>
          <cell r="H359">
            <v>28200</v>
          </cell>
          <cell r="I359">
            <v>30</v>
          </cell>
          <cell r="J359">
            <v>7.5</v>
          </cell>
          <cell r="K359">
            <v>65</v>
          </cell>
          <cell r="L359">
            <v>5.6410256410256411E-2</v>
          </cell>
          <cell r="M359">
            <v>40</v>
          </cell>
          <cell r="N359">
            <v>75</v>
          </cell>
          <cell r="O359">
            <v>8</v>
          </cell>
          <cell r="P359">
            <v>200</v>
          </cell>
          <cell r="Q359">
            <v>0</v>
          </cell>
          <cell r="R359">
            <v>1600</v>
          </cell>
          <cell r="S359">
            <v>1</v>
          </cell>
          <cell r="T359">
            <v>0.27</v>
          </cell>
          <cell r="U359">
            <v>1.4</v>
          </cell>
          <cell r="V359">
            <v>799.93530810921152</v>
          </cell>
          <cell r="W359">
            <v>3.9996765405460577</v>
          </cell>
          <cell r="X359">
            <v>2643.75</v>
          </cell>
          <cell r="Y359">
            <v>13.21875</v>
          </cell>
          <cell r="Z359">
            <v>11280</v>
          </cell>
          <cell r="AA359">
            <v>2115</v>
          </cell>
          <cell r="AB359">
            <v>19740</v>
          </cell>
          <cell r="AC359">
            <v>1776.6</v>
          </cell>
          <cell r="AD359">
            <v>473.76</v>
          </cell>
          <cell r="AE359">
            <v>4365.3599999999997</v>
          </cell>
          <cell r="AF359">
            <v>21.826799999999999</v>
          </cell>
        </row>
        <row r="360">
          <cell r="B360" t="str">
            <v>3.51, Spray (Direct/Hood) 12R-36</v>
          </cell>
          <cell r="C360">
            <v>3.51</v>
          </cell>
          <cell r="D360" t="str">
            <v xml:space="preserve">, </v>
          </cell>
          <cell r="E360" t="str">
            <v xml:space="preserve">Spray (Direct/Hood) </v>
          </cell>
          <cell r="F360" t="str">
            <v>12R-36</v>
          </cell>
          <cell r="G360" t="str">
            <v>Spray (Direct/Hood) 12R-36</v>
          </cell>
          <cell r="H360">
            <v>28600</v>
          </cell>
          <cell r="I360">
            <v>36</v>
          </cell>
          <cell r="J360">
            <v>7.5</v>
          </cell>
          <cell r="K360">
            <v>65</v>
          </cell>
          <cell r="L360">
            <v>4.7008547008547008E-2</v>
          </cell>
          <cell r="M360">
            <v>40</v>
          </cell>
          <cell r="N360">
            <v>75</v>
          </cell>
          <cell r="O360">
            <v>8</v>
          </cell>
          <cell r="P360">
            <v>200</v>
          </cell>
          <cell r="Q360">
            <v>0</v>
          </cell>
          <cell r="R360">
            <v>1600</v>
          </cell>
          <cell r="S360">
            <v>1</v>
          </cell>
          <cell r="T360">
            <v>0.27</v>
          </cell>
          <cell r="U360">
            <v>1.4</v>
          </cell>
          <cell r="V360">
            <v>811.28190822423585</v>
          </cell>
          <cell r="W360">
            <v>4.0564095411211794</v>
          </cell>
          <cell r="X360">
            <v>2681.25</v>
          </cell>
          <cell r="Y360">
            <v>13.40625</v>
          </cell>
          <cell r="Z360">
            <v>11440</v>
          </cell>
          <cell r="AA360">
            <v>2145</v>
          </cell>
          <cell r="AB360">
            <v>20020</v>
          </cell>
          <cell r="AC360">
            <v>1801.8</v>
          </cell>
          <cell r="AD360">
            <v>480.48</v>
          </cell>
          <cell r="AE360">
            <v>4427.2800000000007</v>
          </cell>
          <cell r="AF360">
            <v>22.136400000000002</v>
          </cell>
        </row>
        <row r="361">
          <cell r="B361" t="str">
            <v>3.52, Spray (Direct/Layby)  8R-30</v>
          </cell>
          <cell r="C361">
            <v>3.52</v>
          </cell>
          <cell r="D361" t="str">
            <v xml:space="preserve">, </v>
          </cell>
          <cell r="E361" t="str">
            <v xml:space="preserve">Spray (Direct/Layby) </v>
          </cell>
          <cell r="F361" t="str">
            <v xml:space="preserve"> 8R-30</v>
          </cell>
          <cell r="G361" t="str">
            <v>Spray (Direct/Layby)  8R-30</v>
          </cell>
          <cell r="H361">
            <v>19500</v>
          </cell>
          <cell r="I361">
            <v>20</v>
          </cell>
          <cell r="J361">
            <v>7.5</v>
          </cell>
          <cell r="K361">
            <v>65</v>
          </cell>
          <cell r="L361">
            <v>8.461538461538462E-2</v>
          </cell>
          <cell r="M361">
            <v>40</v>
          </cell>
          <cell r="N361">
            <v>75</v>
          </cell>
          <cell r="O361">
            <v>8</v>
          </cell>
          <cell r="P361">
            <v>200</v>
          </cell>
          <cell r="Q361">
            <v>0</v>
          </cell>
          <cell r="R361">
            <v>1600</v>
          </cell>
          <cell r="S361">
            <v>1</v>
          </cell>
          <cell r="T361">
            <v>0.27</v>
          </cell>
          <cell r="U361">
            <v>1.4</v>
          </cell>
          <cell r="V361">
            <v>553.14675560743342</v>
          </cell>
          <cell r="W361">
            <v>2.7657337780371671</v>
          </cell>
          <cell r="X361">
            <v>1828.125</v>
          </cell>
          <cell r="Y361">
            <v>9.140625</v>
          </cell>
          <cell r="Z361">
            <v>7800</v>
          </cell>
          <cell r="AA361">
            <v>1462.5</v>
          </cell>
          <cell r="AB361">
            <v>13650</v>
          </cell>
          <cell r="AC361">
            <v>1228.5</v>
          </cell>
          <cell r="AD361">
            <v>327.60000000000002</v>
          </cell>
          <cell r="AE361">
            <v>3018.6</v>
          </cell>
          <cell r="AF361">
            <v>15.093</v>
          </cell>
        </row>
        <row r="362">
          <cell r="B362" t="str">
            <v>3.53, Spray (Direct/Layby)  8R-36</v>
          </cell>
          <cell r="C362">
            <v>3.53</v>
          </cell>
          <cell r="D362" t="str">
            <v xml:space="preserve">, </v>
          </cell>
          <cell r="E362" t="str">
            <v xml:space="preserve">Spray (Direct/Layby) </v>
          </cell>
          <cell r="F362" t="str">
            <v xml:space="preserve"> 8R-36</v>
          </cell>
          <cell r="G362" t="str">
            <v>Spray (Direct/Layby)  8R-36</v>
          </cell>
          <cell r="H362">
            <v>19500</v>
          </cell>
          <cell r="I362">
            <v>24</v>
          </cell>
          <cell r="J362">
            <v>7.5</v>
          </cell>
          <cell r="K362">
            <v>65</v>
          </cell>
          <cell r="L362">
            <v>7.0512820512820512E-2</v>
          </cell>
          <cell r="M362">
            <v>40</v>
          </cell>
          <cell r="N362">
            <v>75</v>
          </cell>
          <cell r="O362">
            <v>8</v>
          </cell>
          <cell r="P362">
            <v>200</v>
          </cell>
          <cell r="Q362">
            <v>0</v>
          </cell>
          <cell r="R362">
            <v>1600</v>
          </cell>
          <cell r="S362">
            <v>1</v>
          </cell>
          <cell r="T362">
            <v>0.27</v>
          </cell>
          <cell r="U362">
            <v>1.4</v>
          </cell>
          <cell r="V362">
            <v>553.14675560743342</v>
          </cell>
          <cell r="W362">
            <v>2.7657337780371671</v>
          </cell>
          <cell r="X362">
            <v>1828.125</v>
          </cell>
          <cell r="Y362">
            <v>9.140625</v>
          </cell>
          <cell r="Z362">
            <v>7800</v>
          </cell>
          <cell r="AA362">
            <v>1462.5</v>
          </cell>
          <cell r="AB362">
            <v>13650</v>
          </cell>
          <cell r="AC362">
            <v>1228.5</v>
          </cell>
          <cell r="AD362">
            <v>327.60000000000002</v>
          </cell>
          <cell r="AE362">
            <v>3018.6</v>
          </cell>
          <cell r="AF362">
            <v>15.093</v>
          </cell>
        </row>
        <row r="363">
          <cell r="B363" t="str">
            <v>3.54, Spray (Direct/Layby) 10R-30</v>
          </cell>
          <cell r="C363">
            <v>3.54</v>
          </cell>
          <cell r="D363" t="str">
            <v xml:space="preserve">, </v>
          </cell>
          <cell r="E363" t="str">
            <v xml:space="preserve">Spray (Direct/Layby) </v>
          </cell>
          <cell r="F363" t="str">
            <v>10R-30</v>
          </cell>
          <cell r="G363" t="str">
            <v>Spray (Direct/Layby) 10R-30</v>
          </cell>
          <cell r="H363">
            <v>21000</v>
          </cell>
          <cell r="I363">
            <v>25</v>
          </cell>
          <cell r="J363">
            <v>7.5</v>
          </cell>
          <cell r="K363">
            <v>65</v>
          </cell>
          <cell r="L363">
            <v>6.7692307692307691E-2</v>
          </cell>
          <cell r="M363">
            <v>40</v>
          </cell>
          <cell r="N363">
            <v>75</v>
          </cell>
          <cell r="O363">
            <v>8</v>
          </cell>
          <cell r="P363">
            <v>200</v>
          </cell>
          <cell r="Q363">
            <v>0</v>
          </cell>
          <cell r="R363">
            <v>1600</v>
          </cell>
          <cell r="S363">
            <v>1</v>
          </cell>
          <cell r="T363">
            <v>0.27</v>
          </cell>
          <cell r="U363">
            <v>1.4</v>
          </cell>
          <cell r="V363">
            <v>595.69650603877449</v>
          </cell>
          <cell r="W363">
            <v>2.9784825301938724</v>
          </cell>
          <cell r="X363">
            <v>1968.75</v>
          </cell>
          <cell r="Y363">
            <v>9.84375</v>
          </cell>
          <cell r="Z363">
            <v>8400</v>
          </cell>
          <cell r="AA363">
            <v>1575</v>
          </cell>
          <cell r="AB363">
            <v>14700</v>
          </cell>
          <cell r="AC363">
            <v>1323</v>
          </cell>
          <cell r="AD363">
            <v>352.8</v>
          </cell>
          <cell r="AE363">
            <v>3250.8</v>
          </cell>
          <cell r="AF363">
            <v>16.254000000000001</v>
          </cell>
        </row>
        <row r="364">
          <cell r="B364" t="str">
            <v>3.55, Spray (Direct/Layby) 16R-20</v>
          </cell>
          <cell r="C364">
            <v>3.55</v>
          </cell>
          <cell r="D364" t="str">
            <v xml:space="preserve">, </v>
          </cell>
          <cell r="E364" t="str">
            <v xml:space="preserve">Spray (Direct/Layby) </v>
          </cell>
          <cell r="F364" t="str">
            <v>16R-20</v>
          </cell>
          <cell r="G364" t="str">
            <v>Spray (Direct/Layby) 16R-20</v>
          </cell>
          <cell r="H364">
            <v>34600</v>
          </cell>
          <cell r="I364">
            <v>26.7</v>
          </cell>
          <cell r="J364">
            <v>7.5</v>
          </cell>
          <cell r="K364">
            <v>65</v>
          </cell>
          <cell r="L364">
            <v>6.3382310573321804E-2</v>
          </cell>
          <cell r="M364">
            <v>40</v>
          </cell>
          <cell r="N364">
            <v>75</v>
          </cell>
          <cell r="O364">
            <v>8</v>
          </cell>
          <cell r="P364">
            <v>200</v>
          </cell>
          <cell r="Q364">
            <v>0</v>
          </cell>
          <cell r="R364">
            <v>1600</v>
          </cell>
          <cell r="S364">
            <v>1</v>
          </cell>
          <cell r="T364">
            <v>0.27</v>
          </cell>
          <cell r="U364">
            <v>1.4</v>
          </cell>
          <cell r="V364">
            <v>981.48090994959989</v>
          </cell>
          <cell r="W364">
            <v>4.9074045497479997</v>
          </cell>
          <cell r="X364">
            <v>3243.75</v>
          </cell>
          <cell r="Y364">
            <v>16.21875</v>
          </cell>
          <cell r="Z364">
            <v>13840</v>
          </cell>
          <cell r="AA364">
            <v>2595</v>
          </cell>
          <cell r="AB364">
            <v>24220</v>
          </cell>
          <cell r="AC364">
            <v>2179.7999999999997</v>
          </cell>
          <cell r="AD364">
            <v>581.28</v>
          </cell>
          <cell r="AE364">
            <v>5356.079999999999</v>
          </cell>
          <cell r="AF364">
            <v>26.780399999999997</v>
          </cell>
        </row>
        <row r="365">
          <cell r="B365" t="str">
            <v>3.56, Spray (Direct/Layby) 12R-30</v>
          </cell>
          <cell r="C365">
            <v>3.56</v>
          </cell>
          <cell r="D365" t="str">
            <v xml:space="preserve">, </v>
          </cell>
          <cell r="E365" t="str">
            <v xml:space="preserve">Spray (Direct/Layby) </v>
          </cell>
          <cell r="F365" t="str">
            <v>12R-30</v>
          </cell>
          <cell r="G365" t="str">
            <v>Spray (Direct/Layby) 12R-30</v>
          </cell>
          <cell r="H365">
            <v>29500</v>
          </cell>
          <cell r="I365">
            <v>30</v>
          </cell>
          <cell r="J365">
            <v>7.5</v>
          </cell>
          <cell r="K365">
            <v>65</v>
          </cell>
          <cell r="L365">
            <v>5.6410256410256411E-2</v>
          </cell>
          <cell r="M365">
            <v>40</v>
          </cell>
          <cell r="N365">
            <v>75</v>
          </cell>
          <cell r="O365">
            <v>8</v>
          </cell>
          <cell r="P365">
            <v>200</v>
          </cell>
          <cell r="Q365">
            <v>0</v>
          </cell>
          <cell r="R365">
            <v>1600</v>
          </cell>
          <cell r="S365">
            <v>1</v>
          </cell>
          <cell r="T365">
            <v>0.27</v>
          </cell>
          <cell r="U365">
            <v>1.4</v>
          </cell>
          <cell r="V365">
            <v>836.81175848304042</v>
          </cell>
          <cell r="W365">
            <v>4.1840587924152022</v>
          </cell>
          <cell r="X365">
            <v>2765.625</v>
          </cell>
          <cell r="Y365">
            <v>13.828125</v>
          </cell>
          <cell r="Z365">
            <v>11800</v>
          </cell>
          <cell r="AA365">
            <v>2212.5</v>
          </cell>
          <cell r="AB365">
            <v>20650</v>
          </cell>
          <cell r="AC365">
            <v>1858.5</v>
          </cell>
          <cell r="AD365">
            <v>495.6</v>
          </cell>
          <cell r="AE365">
            <v>4566.6000000000004</v>
          </cell>
          <cell r="AF365">
            <v>22.833000000000002</v>
          </cell>
        </row>
        <row r="366">
          <cell r="B366" t="str">
            <v>3.57, Spray (Direct/Layby)  8R-36 2x1</v>
          </cell>
          <cell r="C366">
            <v>3.57</v>
          </cell>
          <cell r="D366" t="str">
            <v xml:space="preserve">, </v>
          </cell>
          <cell r="E366" t="str">
            <v xml:space="preserve">Spray (Direct/Layby) </v>
          </cell>
          <cell r="F366" t="str">
            <v xml:space="preserve"> 8R-36 2x1</v>
          </cell>
          <cell r="G366" t="str">
            <v>Spray (Direct/Layby)  8R-36 2x1</v>
          </cell>
          <cell r="H366">
            <v>29500</v>
          </cell>
          <cell r="I366">
            <v>36</v>
          </cell>
          <cell r="J366">
            <v>7.5</v>
          </cell>
          <cell r="K366">
            <v>65</v>
          </cell>
          <cell r="L366">
            <v>4.7008547008547008E-2</v>
          </cell>
          <cell r="M366">
            <v>40</v>
          </cell>
          <cell r="N366">
            <v>75</v>
          </cell>
          <cell r="O366">
            <v>8</v>
          </cell>
          <cell r="P366">
            <v>200</v>
          </cell>
          <cell r="Q366">
            <v>0</v>
          </cell>
          <cell r="R366">
            <v>1600</v>
          </cell>
          <cell r="S366">
            <v>1</v>
          </cell>
          <cell r="T366">
            <v>0.27</v>
          </cell>
          <cell r="U366">
            <v>1.4</v>
          </cell>
          <cell r="V366">
            <v>836.81175848304042</v>
          </cell>
          <cell r="W366">
            <v>4.1840587924152022</v>
          </cell>
          <cell r="X366">
            <v>2765.625</v>
          </cell>
          <cell r="Y366">
            <v>13.828125</v>
          </cell>
          <cell r="Z366">
            <v>11800</v>
          </cell>
          <cell r="AA366">
            <v>2212.5</v>
          </cell>
          <cell r="AB366">
            <v>20650</v>
          </cell>
          <cell r="AC366">
            <v>1858.5</v>
          </cell>
          <cell r="AD366">
            <v>495.6</v>
          </cell>
          <cell r="AE366">
            <v>4566.6000000000004</v>
          </cell>
          <cell r="AF366">
            <v>22.833000000000002</v>
          </cell>
        </row>
        <row r="367">
          <cell r="B367" t="str">
            <v>3.58, Spray (Direct/Layby) 12R-36</v>
          </cell>
          <cell r="C367">
            <v>3.58</v>
          </cell>
          <cell r="D367" t="str">
            <v xml:space="preserve">, </v>
          </cell>
          <cell r="E367" t="str">
            <v xml:space="preserve">Spray (Direct/Layby) </v>
          </cell>
          <cell r="F367" t="str">
            <v>12R-36</v>
          </cell>
          <cell r="G367" t="str">
            <v>Spray (Direct/Layby) 12R-36</v>
          </cell>
          <cell r="H367">
            <v>29500</v>
          </cell>
          <cell r="I367">
            <v>36</v>
          </cell>
          <cell r="J367">
            <v>7.5</v>
          </cell>
          <cell r="K367">
            <v>65</v>
          </cell>
          <cell r="L367">
            <v>4.7008547008547008E-2</v>
          </cell>
          <cell r="M367">
            <v>40</v>
          </cell>
          <cell r="N367">
            <v>75</v>
          </cell>
          <cell r="O367">
            <v>8</v>
          </cell>
          <cell r="P367">
            <v>200</v>
          </cell>
          <cell r="Q367">
            <v>0</v>
          </cell>
          <cell r="R367">
            <v>1600</v>
          </cell>
          <cell r="S367">
            <v>1</v>
          </cell>
          <cell r="T367">
            <v>0.27</v>
          </cell>
          <cell r="U367">
            <v>1.4</v>
          </cell>
          <cell r="V367">
            <v>836.81175848304042</v>
          </cell>
          <cell r="W367">
            <v>4.1840587924152022</v>
          </cell>
          <cell r="X367">
            <v>2765.625</v>
          </cell>
          <cell r="Y367">
            <v>13.828125</v>
          </cell>
          <cell r="Z367">
            <v>11800</v>
          </cell>
          <cell r="AA367">
            <v>2212.5</v>
          </cell>
          <cell r="AB367">
            <v>20650</v>
          </cell>
          <cell r="AC367">
            <v>1858.5</v>
          </cell>
          <cell r="AD367">
            <v>495.6</v>
          </cell>
          <cell r="AE367">
            <v>4566.6000000000004</v>
          </cell>
          <cell r="AF367">
            <v>22.833000000000002</v>
          </cell>
        </row>
        <row r="368">
          <cell r="B368" t="str">
            <v>3.59, Spray (Levee Leaper) 50'</v>
          </cell>
          <cell r="C368">
            <v>3.59</v>
          </cell>
          <cell r="D368" t="str">
            <v xml:space="preserve">, </v>
          </cell>
          <cell r="E368" t="str">
            <v xml:space="preserve">Spray (Levee Leaper) </v>
          </cell>
          <cell r="F368" t="str">
            <v>50'</v>
          </cell>
          <cell r="G368" t="str">
            <v>Spray (Levee Leaper) 50'</v>
          </cell>
          <cell r="H368">
            <v>16900</v>
          </cell>
          <cell r="I368">
            <v>50</v>
          </cell>
          <cell r="J368">
            <v>7.5</v>
          </cell>
          <cell r="K368">
            <v>65</v>
          </cell>
          <cell r="L368">
            <v>3.3846153846153845E-2</v>
          </cell>
          <cell r="M368">
            <v>40</v>
          </cell>
          <cell r="N368">
            <v>75</v>
          </cell>
          <cell r="O368">
            <v>8</v>
          </cell>
          <cell r="P368">
            <v>200</v>
          </cell>
          <cell r="Q368">
            <v>0</v>
          </cell>
          <cell r="R368">
            <v>1600</v>
          </cell>
          <cell r="S368">
            <v>1</v>
          </cell>
          <cell r="T368">
            <v>0.27</v>
          </cell>
          <cell r="U368">
            <v>1.4</v>
          </cell>
          <cell r="V368">
            <v>479.39385485977567</v>
          </cell>
          <cell r="W368">
            <v>2.3969692742988782</v>
          </cell>
          <cell r="X368">
            <v>1584.375</v>
          </cell>
          <cell r="Y368">
            <v>7.921875</v>
          </cell>
          <cell r="Z368">
            <v>6760</v>
          </cell>
          <cell r="AA368">
            <v>1267.5</v>
          </cell>
          <cell r="AB368">
            <v>11830</v>
          </cell>
          <cell r="AC368">
            <v>1064.7</v>
          </cell>
          <cell r="AD368">
            <v>283.92</v>
          </cell>
          <cell r="AE368">
            <v>2616.12</v>
          </cell>
          <cell r="AF368">
            <v>13.080599999999999</v>
          </cell>
        </row>
        <row r="369">
          <cell r="B369" t="str">
            <v>3.6, Spray (Pull Type)  60'</v>
          </cell>
          <cell r="C369">
            <v>3.6</v>
          </cell>
          <cell r="D369" t="str">
            <v xml:space="preserve">, </v>
          </cell>
          <cell r="E369" t="str">
            <v xml:space="preserve">Spray (Pull Type) </v>
          </cell>
          <cell r="F369" t="str">
            <v xml:space="preserve"> 60'</v>
          </cell>
          <cell r="G369" t="str">
            <v>Spray (Pull Type)  60'</v>
          </cell>
          <cell r="H369">
            <v>62600</v>
          </cell>
          <cell r="I369">
            <v>60</v>
          </cell>
          <cell r="J369">
            <v>7.5</v>
          </cell>
          <cell r="K369">
            <v>65</v>
          </cell>
          <cell r="L369">
            <v>2.8205128205128206E-2</v>
          </cell>
          <cell r="M369">
            <v>40</v>
          </cell>
          <cell r="N369">
            <v>75</v>
          </cell>
          <cell r="O369">
            <v>8</v>
          </cell>
          <cell r="P369">
            <v>200</v>
          </cell>
          <cell r="Q369">
            <v>0</v>
          </cell>
          <cell r="R369">
            <v>1600</v>
          </cell>
          <cell r="S369">
            <v>1</v>
          </cell>
          <cell r="T369">
            <v>0.27</v>
          </cell>
          <cell r="U369">
            <v>1.4</v>
          </cell>
          <cell r="V369">
            <v>1775.7429180012991</v>
          </cell>
          <cell r="W369">
            <v>8.8787145900064957</v>
          </cell>
          <cell r="X369">
            <v>5868.75</v>
          </cell>
          <cell r="Y369">
            <v>29.34375</v>
          </cell>
          <cell r="Z369">
            <v>25040</v>
          </cell>
          <cell r="AA369">
            <v>4695</v>
          </cell>
          <cell r="AB369">
            <v>43820</v>
          </cell>
          <cell r="AC369">
            <v>3943.7999999999997</v>
          </cell>
          <cell r="AD369">
            <v>1051.68</v>
          </cell>
          <cell r="AE369">
            <v>9690.48</v>
          </cell>
          <cell r="AF369">
            <v>48.452399999999997</v>
          </cell>
        </row>
        <row r="370">
          <cell r="B370" t="str">
            <v>3.61, Spray (Pull Type)  80'</v>
          </cell>
          <cell r="C370">
            <v>3.61</v>
          </cell>
          <cell r="D370" t="str">
            <v xml:space="preserve">, </v>
          </cell>
          <cell r="E370" t="str">
            <v xml:space="preserve">Spray (Pull Type) </v>
          </cell>
          <cell r="F370" t="str">
            <v xml:space="preserve"> 80'</v>
          </cell>
          <cell r="G370" t="str">
            <v>Spray (Pull Type)  80'</v>
          </cell>
          <cell r="H370">
            <v>61500</v>
          </cell>
          <cell r="I370">
            <v>80</v>
          </cell>
          <cell r="J370">
            <v>7.5</v>
          </cell>
          <cell r="K370">
            <v>65</v>
          </cell>
          <cell r="L370">
            <v>2.1153846153846155E-2</v>
          </cell>
          <cell r="M370">
            <v>40</v>
          </cell>
          <cell r="N370">
            <v>75</v>
          </cell>
          <cell r="O370">
            <v>8</v>
          </cell>
          <cell r="P370">
            <v>200</v>
          </cell>
          <cell r="Q370">
            <v>0</v>
          </cell>
          <cell r="R370">
            <v>1600</v>
          </cell>
          <cell r="S370">
            <v>1</v>
          </cell>
          <cell r="T370">
            <v>0.27</v>
          </cell>
          <cell r="U370">
            <v>1.4</v>
          </cell>
          <cell r="V370">
            <v>1744.5397676849825</v>
          </cell>
          <cell r="W370">
            <v>8.7226988384249129</v>
          </cell>
          <cell r="X370">
            <v>5765.625</v>
          </cell>
          <cell r="Y370">
            <v>28.828125</v>
          </cell>
          <cell r="Z370">
            <v>24600</v>
          </cell>
          <cell r="AA370">
            <v>4612.5</v>
          </cell>
          <cell r="AB370">
            <v>43050</v>
          </cell>
          <cell r="AC370">
            <v>3874.5</v>
          </cell>
          <cell r="AD370">
            <v>1033.2</v>
          </cell>
          <cell r="AE370">
            <v>9520.2000000000007</v>
          </cell>
          <cell r="AF370">
            <v>47.601000000000006</v>
          </cell>
        </row>
        <row r="371">
          <cell r="B371" t="str">
            <v>3.62, Spray (Pull Type)  90'</v>
          </cell>
          <cell r="C371">
            <v>3.62</v>
          </cell>
          <cell r="D371" t="str">
            <v xml:space="preserve">, </v>
          </cell>
          <cell r="E371" t="str">
            <v xml:space="preserve">Spray (Pull Type) </v>
          </cell>
          <cell r="F371" t="str">
            <v xml:space="preserve"> 90'</v>
          </cell>
          <cell r="G371" t="str">
            <v>Spray (Pull Type)  90'</v>
          </cell>
          <cell r="H371">
            <v>62400</v>
          </cell>
          <cell r="I371">
            <v>90</v>
          </cell>
          <cell r="J371">
            <v>7.5</v>
          </cell>
          <cell r="K371">
            <v>65</v>
          </cell>
          <cell r="L371">
            <v>1.8803418803418803E-2</v>
          </cell>
          <cell r="M371">
            <v>40</v>
          </cell>
          <cell r="N371">
            <v>75</v>
          </cell>
          <cell r="O371">
            <v>8</v>
          </cell>
          <cell r="P371">
            <v>200</v>
          </cell>
          <cell r="Q371">
            <v>0</v>
          </cell>
          <cell r="R371">
            <v>1600</v>
          </cell>
          <cell r="S371">
            <v>1</v>
          </cell>
          <cell r="T371">
            <v>0.27</v>
          </cell>
          <cell r="U371">
            <v>1.4</v>
          </cell>
          <cell r="V371">
            <v>1770.0696179437871</v>
          </cell>
          <cell r="W371">
            <v>8.8503480897189348</v>
          </cell>
          <cell r="X371">
            <v>5850</v>
          </cell>
          <cell r="Y371">
            <v>29.25</v>
          </cell>
          <cell r="Z371">
            <v>24960</v>
          </cell>
          <cell r="AA371">
            <v>4680</v>
          </cell>
          <cell r="AB371">
            <v>43680</v>
          </cell>
          <cell r="AC371">
            <v>3931.2</v>
          </cell>
          <cell r="AD371">
            <v>1048.32</v>
          </cell>
          <cell r="AE371">
            <v>9659.52</v>
          </cell>
          <cell r="AF371">
            <v>48.297600000000003</v>
          </cell>
        </row>
        <row r="372">
          <cell r="B372" t="str">
            <v>3.63, Spray (Pull Type) 100'</v>
          </cell>
          <cell r="C372">
            <v>3.63</v>
          </cell>
          <cell r="D372" t="str">
            <v xml:space="preserve">, </v>
          </cell>
          <cell r="E372" t="str">
            <v xml:space="preserve">Spray (Pull Type) </v>
          </cell>
          <cell r="F372" t="str">
            <v>100'</v>
          </cell>
          <cell r="G372" t="str">
            <v>Spray (Pull Type) 100'</v>
          </cell>
          <cell r="H372">
            <v>65000</v>
          </cell>
          <cell r="I372">
            <v>100</v>
          </cell>
          <cell r="J372">
            <v>7.5</v>
          </cell>
          <cell r="K372">
            <v>65</v>
          </cell>
          <cell r="L372">
            <v>1.6923076923076923E-2</v>
          </cell>
          <cell r="M372">
            <v>40</v>
          </cell>
          <cell r="N372">
            <v>75</v>
          </cell>
          <cell r="O372">
            <v>8</v>
          </cell>
          <cell r="P372">
            <v>200</v>
          </cell>
          <cell r="Q372">
            <v>0</v>
          </cell>
          <cell r="R372">
            <v>1600</v>
          </cell>
          <cell r="S372">
            <v>1</v>
          </cell>
          <cell r="T372">
            <v>0.27</v>
          </cell>
          <cell r="U372">
            <v>1.4</v>
          </cell>
          <cell r="V372">
            <v>1843.8225186914449</v>
          </cell>
          <cell r="W372">
            <v>9.2191125934572238</v>
          </cell>
          <cell r="X372">
            <v>6093.75</v>
          </cell>
          <cell r="Y372">
            <v>30.46875</v>
          </cell>
          <cell r="Z372">
            <v>26000</v>
          </cell>
          <cell r="AA372">
            <v>4875</v>
          </cell>
          <cell r="AB372">
            <v>45500</v>
          </cell>
          <cell r="AC372">
            <v>4095</v>
          </cell>
          <cell r="AD372">
            <v>1092</v>
          </cell>
          <cell r="AE372">
            <v>10062</v>
          </cell>
          <cell r="AF372">
            <v>50.31</v>
          </cell>
        </row>
        <row r="373">
          <cell r="B373" t="str">
            <v>3.64, Spray (Pull Type) 120'</v>
          </cell>
          <cell r="C373">
            <v>3.64</v>
          </cell>
          <cell r="D373" t="str">
            <v xml:space="preserve">, </v>
          </cell>
          <cell r="E373" t="str">
            <v xml:space="preserve">Spray (Pull Type) </v>
          </cell>
          <cell r="F373" t="str">
            <v>120'</v>
          </cell>
          <cell r="G373" t="str">
            <v>Spray (Pull Type) 120'</v>
          </cell>
          <cell r="H373">
            <v>106200</v>
          </cell>
          <cell r="I373">
            <v>120</v>
          </cell>
          <cell r="J373">
            <v>7.5</v>
          </cell>
          <cell r="K373">
            <v>65</v>
          </cell>
          <cell r="L373">
            <v>1.4102564102564103E-2</v>
          </cell>
          <cell r="M373">
            <v>40</v>
          </cell>
          <cell r="N373">
            <v>75</v>
          </cell>
          <cell r="O373">
            <v>8</v>
          </cell>
          <cell r="P373">
            <v>200</v>
          </cell>
          <cell r="Q373">
            <v>0</v>
          </cell>
          <cell r="R373">
            <v>1600</v>
          </cell>
          <cell r="S373">
            <v>1</v>
          </cell>
          <cell r="T373">
            <v>0.27</v>
          </cell>
          <cell r="U373">
            <v>1.4</v>
          </cell>
          <cell r="V373">
            <v>3012.5223305389454</v>
          </cell>
          <cell r="W373">
            <v>15.062611652694727</v>
          </cell>
          <cell r="X373">
            <v>9956.25</v>
          </cell>
          <cell r="Y373">
            <v>49.78125</v>
          </cell>
          <cell r="Z373">
            <v>42480</v>
          </cell>
          <cell r="AA373">
            <v>7965</v>
          </cell>
          <cell r="AB373">
            <v>74340</v>
          </cell>
          <cell r="AC373">
            <v>6690.5999999999995</v>
          </cell>
          <cell r="AD373">
            <v>1784.16</v>
          </cell>
          <cell r="AE373">
            <v>16439.759999999998</v>
          </cell>
          <cell r="AF373">
            <v>82.198799999999991</v>
          </cell>
        </row>
        <row r="374">
          <cell r="B374" t="str">
            <v>3.65, Spray (Ropewick) 20'</v>
          </cell>
          <cell r="C374">
            <v>3.65</v>
          </cell>
          <cell r="D374" t="str">
            <v xml:space="preserve">, </v>
          </cell>
          <cell r="E374" t="str">
            <v xml:space="preserve">Spray (Ropewick) </v>
          </cell>
          <cell r="F374" t="str">
            <v>20'</v>
          </cell>
          <cell r="G374" t="str">
            <v>Spray (Ropewick) 20'</v>
          </cell>
          <cell r="H374">
            <v>4110</v>
          </cell>
          <cell r="I374">
            <v>20</v>
          </cell>
          <cell r="J374">
            <v>7.5</v>
          </cell>
          <cell r="K374">
            <v>65</v>
          </cell>
          <cell r="L374">
            <v>8.461538461538462E-2</v>
          </cell>
          <cell r="M374">
            <v>40</v>
          </cell>
          <cell r="N374">
            <v>75</v>
          </cell>
          <cell r="O374">
            <v>8</v>
          </cell>
          <cell r="P374">
            <v>200</v>
          </cell>
          <cell r="Q374">
            <v>0</v>
          </cell>
          <cell r="R374">
            <v>1600</v>
          </cell>
          <cell r="S374">
            <v>1</v>
          </cell>
          <cell r="T374">
            <v>0.27</v>
          </cell>
          <cell r="U374">
            <v>1.4</v>
          </cell>
          <cell r="V374">
            <v>116.58631618187444</v>
          </cell>
          <cell r="W374">
            <v>0.58293158090937214</v>
          </cell>
          <cell r="X374">
            <v>385.3125</v>
          </cell>
          <cell r="Y374">
            <v>1.9265625</v>
          </cell>
          <cell r="Z374">
            <v>1644</v>
          </cell>
          <cell r="AA374">
            <v>308.25</v>
          </cell>
          <cell r="AB374">
            <v>2877</v>
          </cell>
          <cell r="AC374">
            <v>258.93</v>
          </cell>
          <cell r="AD374">
            <v>69.048000000000002</v>
          </cell>
          <cell r="AE374">
            <v>636.22800000000007</v>
          </cell>
          <cell r="AF374">
            <v>3.1811400000000005</v>
          </cell>
        </row>
        <row r="375">
          <cell r="B375" t="str">
            <v>3.66, Spray (Spot) 27'</v>
          </cell>
          <cell r="C375">
            <v>3.66</v>
          </cell>
          <cell r="D375" t="str">
            <v xml:space="preserve">, </v>
          </cell>
          <cell r="E375" t="str">
            <v xml:space="preserve">Spray (Spot) </v>
          </cell>
          <cell r="F375" t="str">
            <v>27'</v>
          </cell>
          <cell r="G375" t="str">
            <v>Spray (Spot) 27'</v>
          </cell>
          <cell r="H375">
            <v>5720</v>
          </cell>
          <cell r="I375">
            <v>27</v>
          </cell>
          <cell r="J375">
            <v>7.5</v>
          </cell>
          <cell r="K375">
            <v>65</v>
          </cell>
          <cell r="L375">
            <v>6.2678062678062682E-2</v>
          </cell>
          <cell r="M375">
            <v>40</v>
          </cell>
          <cell r="N375">
            <v>75</v>
          </cell>
          <cell r="O375">
            <v>8</v>
          </cell>
          <cell r="P375">
            <v>200</v>
          </cell>
          <cell r="Q375">
            <v>0</v>
          </cell>
          <cell r="R375">
            <v>1600</v>
          </cell>
          <cell r="S375">
            <v>1</v>
          </cell>
          <cell r="T375">
            <v>0.27</v>
          </cell>
          <cell r="U375">
            <v>1.4</v>
          </cell>
          <cell r="V375">
            <v>162.25638164484715</v>
          </cell>
          <cell r="W375">
            <v>0.81128190822423574</v>
          </cell>
          <cell r="X375">
            <v>536.25</v>
          </cell>
          <cell r="Y375">
            <v>2.6812499999999999</v>
          </cell>
          <cell r="Z375">
            <v>2288</v>
          </cell>
          <cell r="AA375">
            <v>429</v>
          </cell>
          <cell r="AB375">
            <v>4004</v>
          </cell>
          <cell r="AC375">
            <v>360.36</v>
          </cell>
          <cell r="AD375">
            <v>96.096000000000004</v>
          </cell>
          <cell r="AE375">
            <v>885.45600000000002</v>
          </cell>
          <cell r="AF375">
            <v>4.4272799999999997</v>
          </cell>
        </row>
        <row r="376">
          <cell r="B376" t="str">
            <v>3.67, Spray (Spot) 40'</v>
          </cell>
          <cell r="C376">
            <v>3.67</v>
          </cell>
          <cell r="D376" t="str">
            <v xml:space="preserve">, </v>
          </cell>
          <cell r="E376" t="str">
            <v xml:space="preserve">Spray (Spot) </v>
          </cell>
          <cell r="F376" t="str">
            <v>40'</v>
          </cell>
          <cell r="G376" t="str">
            <v>Spray (Spot) 40'</v>
          </cell>
          <cell r="H376">
            <v>10200</v>
          </cell>
          <cell r="I376">
            <v>40</v>
          </cell>
          <cell r="J376">
            <v>7.5</v>
          </cell>
          <cell r="K376">
            <v>65</v>
          </cell>
          <cell r="L376">
            <v>4.230769230769231E-2</v>
          </cell>
          <cell r="M376">
            <v>40</v>
          </cell>
          <cell r="N376">
            <v>75</v>
          </cell>
          <cell r="O376">
            <v>8</v>
          </cell>
          <cell r="P376">
            <v>200</v>
          </cell>
          <cell r="Q376">
            <v>0</v>
          </cell>
          <cell r="R376">
            <v>1600</v>
          </cell>
          <cell r="S376">
            <v>1</v>
          </cell>
          <cell r="T376">
            <v>0.27</v>
          </cell>
          <cell r="U376">
            <v>1.4</v>
          </cell>
          <cell r="V376">
            <v>289.33830293311905</v>
          </cell>
          <cell r="W376">
            <v>1.4466915146655952</v>
          </cell>
          <cell r="X376">
            <v>956.25</v>
          </cell>
          <cell r="Y376">
            <v>4.78125</v>
          </cell>
          <cell r="Z376">
            <v>4080</v>
          </cell>
          <cell r="AA376">
            <v>765</v>
          </cell>
          <cell r="AB376">
            <v>7140</v>
          </cell>
          <cell r="AC376">
            <v>642.6</v>
          </cell>
          <cell r="AD376">
            <v>171.36</v>
          </cell>
          <cell r="AE376">
            <v>1578.96</v>
          </cell>
          <cell r="AF376">
            <v>7.8948</v>
          </cell>
        </row>
        <row r="377">
          <cell r="B377" t="str">
            <v>3.68, Spray (Spot) 50'</v>
          </cell>
          <cell r="C377">
            <v>3.68</v>
          </cell>
          <cell r="D377" t="str">
            <v xml:space="preserve">, </v>
          </cell>
          <cell r="E377" t="str">
            <v xml:space="preserve">Spray (Spot) </v>
          </cell>
          <cell r="F377" t="str">
            <v>50'</v>
          </cell>
          <cell r="G377" t="str">
            <v>Spray (Spot) 50'</v>
          </cell>
          <cell r="H377">
            <v>9600</v>
          </cell>
          <cell r="I377">
            <v>50</v>
          </cell>
          <cell r="J377">
            <v>7.5</v>
          </cell>
          <cell r="K377">
            <v>65</v>
          </cell>
          <cell r="L377">
            <v>3.3846153846153845E-2</v>
          </cell>
          <cell r="M377">
            <v>40</v>
          </cell>
          <cell r="N377">
            <v>75</v>
          </cell>
          <cell r="O377">
            <v>8</v>
          </cell>
          <cell r="P377">
            <v>200</v>
          </cell>
          <cell r="Q377">
            <v>0</v>
          </cell>
          <cell r="R377">
            <v>1600</v>
          </cell>
          <cell r="S377">
            <v>1</v>
          </cell>
          <cell r="T377">
            <v>0.27</v>
          </cell>
          <cell r="U377">
            <v>1.4</v>
          </cell>
          <cell r="V377">
            <v>272.31840276058261</v>
          </cell>
          <cell r="W377">
            <v>1.3615920138029132</v>
          </cell>
          <cell r="X377">
            <v>900</v>
          </cell>
          <cell r="Y377">
            <v>4.5</v>
          </cell>
          <cell r="Z377">
            <v>3840</v>
          </cell>
          <cell r="AA377">
            <v>720</v>
          </cell>
          <cell r="AB377">
            <v>6720</v>
          </cell>
          <cell r="AC377">
            <v>604.79999999999995</v>
          </cell>
          <cell r="AD377">
            <v>161.28</v>
          </cell>
          <cell r="AE377">
            <v>1486.08</v>
          </cell>
          <cell r="AF377">
            <v>7.4303999999999997</v>
          </cell>
        </row>
        <row r="378">
          <cell r="B378" t="str">
            <v>3.69, Spray (Spot) 53'</v>
          </cell>
          <cell r="C378">
            <v>3.69</v>
          </cell>
          <cell r="D378" t="str">
            <v xml:space="preserve">, </v>
          </cell>
          <cell r="E378" t="str">
            <v xml:space="preserve">Spray (Spot) </v>
          </cell>
          <cell r="F378" t="str">
            <v>53'</v>
          </cell>
          <cell r="G378" t="str">
            <v>Spray (Spot) 53'</v>
          </cell>
          <cell r="H378">
            <v>10000</v>
          </cell>
          <cell r="I378">
            <v>53</v>
          </cell>
          <cell r="J378">
            <v>7.5</v>
          </cell>
          <cell r="K378">
            <v>65</v>
          </cell>
          <cell r="L378">
            <v>3.1930333817126275E-2</v>
          </cell>
          <cell r="M378">
            <v>40</v>
          </cell>
          <cell r="N378">
            <v>75</v>
          </cell>
          <cell r="O378">
            <v>8</v>
          </cell>
          <cell r="P378">
            <v>200</v>
          </cell>
          <cell r="Q378">
            <v>0</v>
          </cell>
          <cell r="R378">
            <v>1600</v>
          </cell>
          <cell r="S378">
            <v>1</v>
          </cell>
          <cell r="T378">
            <v>0.27</v>
          </cell>
          <cell r="U378">
            <v>1.4</v>
          </cell>
          <cell r="V378">
            <v>283.66500287560689</v>
          </cell>
          <cell r="W378">
            <v>1.4183250143780344</v>
          </cell>
          <cell r="X378">
            <v>937.5</v>
          </cell>
          <cell r="Y378">
            <v>4.6875</v>
          </cell>
          <cell r="Z378">
            <v>4000</v>
          </cell>
          <cell r="AA378">
            <v>750</v>
          </cell>
          <cell r="AB378">
            <v>7000</v>
          </cell>
          <cell r="AC378">
            <v>630</v>
          </cell>
          <cell r="AD378">
            <v>168</v>
          </cell>
          <cell r="AE378">
            <v>1548</v>
          </cell>
          <cell r="AF378">
            <v>7.74</v>
          </cell>
        </row>
        <row r="379">
          <cell r="B379" t="str">
            <v>3.7, Spray (Spot) 60'</v>
          </cell>
          <cell r="C379">
            <v>3.7</v>
          </cell>
          <cell r="D379" t="str">
            <v xml:space="preserve">, </v>
          </cell>
          <cell r="E379" t="str">
            <v xml:space="preserve">Spray (Spot) </v>
          </cell>
          <cell r="F379" t="str">
            <v>60'</v>
          </cell>
          <cell r="G379" t="str">
            <v>Spray (Spot) 60'</v>
          </cell>
          <cell r="H379">
            <v>16700</v>
          </cell>
          <cell r="I379">
            <v>60</v>
          </cell>
          <cell r="J379">
            <v>7.5</v>
          </cell>
          <cell r="K379">
            <v>65</v>
          </cell>
          <cell r="L379">
            <v>2.8205128205128206E-2</v>
          </cell>
          <cell r="M379">
            <v>40</v>
          </cell>
          <cell r="N379">
            <v>75</v>
          </cell>
          <cell r="O379">
            <v>8</v>
          </cell>
          <cell r="P379">
            <v>200</v>
          </cell>
          <cell r="Q379">
            <v>0</v>
          </cell>
          <cell r="R379">
            <v>1600</v>
          </cell>
          <cell r="S379">
            <v>1</v>
          </cell>
          <cell r="T379">
            <v>0.27</v>
          </cell>
          <cell r="U379">
            <v>1.4</v>
          </cell>
          <cell r="V379">
            <v>473.72055480226351</v>
          </cell>
          <cell r="W379">
            <v>2.3686027740113174</v>
          </cell>
          <cell r="X379">
            <v>1565.625</v>
          </cell>
          <cell r="Y379">
            <v>7.828125</v>
          </cell>
          <cell r="Z379">
            <v>6680</v>
          </cell>
          <cell r="AA379">
            <v>1252.5</v>
          </cell>
          <cell r="AB379">
            <v>11690</v>
          </cell>
          <cell r="AC379">
            <v>1052.0999999999999</v>
          </cell>
          <cell r="AD379">
            <v>280.56</v>
          </cell>
          <cell r="AE379">
            <v>2585.16</v>
          </cell>
          <cell r="AF379">
            <v>12.925799999999999</v>
          </cell>
        </row>
        <row r="380">
          <cell r="B380" t="str">
            <v>3.71, ST Plant Rigid 6R-36</v>
          </cell>
          <cell r="C380">
            <v>3.71</v>
          </cell>
          <cell r="D380" t="str">
            <v xml:space="preserve">, </v>
          </cell>
          <cell r="E380" t="str">
            <v xml:space="preserve">ST Plant Rigid </v>
          </cell>
          <cell r="F380" t="str">
            <v>6R-36</v>
          </cell>
          <cell r="G380" t="str">
            <v>ST Plant Rigid 6R-36</v>
          </cell>
          <cell r="H380">
            <v>40000</v>
          </cell>
          <cell r="I380">
            <v>18</v>
          </cell>
          <cell r="J380">
            <v>4.5</v>
          </cell>
          <cell r="K380">
            <v>70</v>
          </cell>
          <cell r="L380">
            <v>0.14550264550264549</v>
          </cell>
          <cell r="M380">
            <v>45</v>
          </cell>
          <cell r="N380">
            <v>45</v>
          </cell>
          <cell r="O380">
            <v>10</v>
          </cell>
          <cell r="P380">
            <v>150</v>
          </cell>
          <cell r="Q380">
            <v>0</v>
          </cell>
          <cell r="R380">
            <v>1500</v>
          </cell>
          <cell r="S380">
            <v>1</v>
          </cell>
          <cell r="T380">
            <v>0.27</v>
          </cell>
          <cell r="U380">
            <v>1.4</v>
          </cell>
          <cell r="V380">
            <v>758.49289704748537</v>
          </cell>
          <cell r="W380">
            <v>5.0566193136499029</v>
          </cell>
          <cell r="X380">
            <v>1800</v>
          </cell>
          <cell r="Y380">
            <v>12</v>
          </cell>
          <cell r="Z380">
            <v>18000</v>
          </cell>
          <cell r="AA380">
            <v>2200</v>
          </cell>
          <cell r="AB380">
            <v>29000</v>
          </cell>
          <cell r="AC380">
            <v>2610</v>
          </cell>
          <cell r="AD380">
            <v>696</v>
          </cell>
          <cell r="AE380">
            <v>5506</v>
          </cell>
          <cell r="AF380">
            <v>36.706666666666663</v>
          </cell>
        </row>
        <row r="381">
          <cell r="B381" t="str">
            <v>3.72, ST Plant Rigid 8R-36</v>
          </cell>
          <cell r="C381">
            <v>3.72</v>
          </cell>
          <cell r="D381" t="str">
            <v xml:space="preserve">, </v>
          </cell>
          <cell r="E381" t="str">
            <v xml:space="preserve">ST Plant Rigid </v>
          </cell>
          <cell r="F381" t="str">
            <v>8R-36</v>
          </cell>
          <cell r="G381" t="str">
            <v>ST Plant Rigid 8R-36</v>
          </cell>
          <cell r="H381">
            <v>45000</v>
          </cell>
          <cell r="I381">
            <v>24</v>
          </cell>
          <cell r="J381">
            <v>4.5</v>
          </cell>
          <cell r="K381">
            <v>70</v>
          </cell>
          <cell r="L381">
            <v>0.10912698412698414</v>
          </cell>
          <cell r="M381">
            <v>45</v>
          </cell>
          <cell r="N381">
            <v>45</v>
          </cell>
          <cell r="O381">
            <v>10</v>
          </cell>
          <cell r="P381">
            <v>150</v>
          </cell>
          <cell r="Q381">
            <v>0</v>
          </cell>
          <cell r="R381">
            <v>1500</v>
          </cell>
          <cell r="S381">
            <v>1</v>
          </cell>
          <cell r="T381">
            <v>0.27</v>
          </cell>
          <cell r="U381">
            <v>1.4</v>
          </cell>
          <cell r="V381">
            <v>853.30450917842109</v>
          </cell>
          <cell r="W381">
            <v>5.6886967278561409</v>
          </cell>
          <cell r="X381">
            <v>2025</v>
          </cell>
          <cell r="Y381">
            <v>13.5</v>
          </cell>
          <cell r="Z381">
            <v>20250</v>
          </cell>
          <cell r="AA381">
            <v>2475</v>
          </cell>
          <cell r="AB381">
            <v>32625</v>
          </cell>
          <cell r="AC381">
            <v>2936.25</v>
          </cell>
          <cell r="AD381">
            <v>783</v>
          </cell>
          <cell r="AE381">
            <v>6194.25</v>
          </cell>
          <cell r="AF381">
            <v>41.295000000000002</v>
          </cell>
        </row>
        <row r="382">
          <cell r="B382" t="str">
            <v>3.721, Strip Till 8R-36</v>
          </cell>
          <cell r="C382">
            <v>3.7210000000000001</v>
          </cell>
          <cell r="D382" t="str">
            <v xml:space="preserve">, </v>
          </cell>
          <cell r="E382" t="str">
            <v xml:space="preserve">Strip Till </v>
          </cell>
          <cell r="F382" t="str">
            <v>8R-36</v>
          </cell>
          <cell r="G382" t="str">
            <v>Strip Till 8R-36</v>
          </cell>
          <cell r="H382">
            <v>58200</v>
          </cell>
          <cell r="I382">
            <v>24</v>
          </cell>
          <cell r="J382">
            <v>5.25</v>
          </cell>
          <cell r="K382">
            <v>85</v>
          </cell>
          <cell r="L382">
            <v>7.7030812324929962E-2</v>
          </cell>
          <cell r="M382">
            <v>30</v>
          </cell>
          <cell r="N382">
            <v>65</v>
          </cell>
          <cell r="O382">
            <v>10</v>
          </cell>
          <cell r="P382">
            <v>150</v>
          </cell>
          <cell r="R382">
            <v>1500</v>
          </cell>
          <cell r="S382">
            <v>1</v>
          </cell>
          <cell r="T382">
            <v>0.27</v>
          </cell>
          <cell r="U382">
            <v>1.4</v>
          </cell>
          <cell r="V382">
            <v>1103.6071652040914</v>
          </cell>
          <cell r="W382">
            <v>7.3573811013606099</v>
          </cell>
          <cell r="X382">
            <v>3783</v>
          </cell>
          <cell r="Y382">
            <v>25.22</v>
          </cell>
          <cell r="Z382">
            <v>17460</v>
          </cell>
          <cell r="AA382">
            <v>4074</v>
          </cell>
          <cell r="AB382">
            <v>37830</v>
          </cell>
          <cell r="AC382">
            <v>3404.7</v>
          </cell>
          <cell r="AD382">
            <v>907.92000000000007</v>
          </cell>
          <cell r="AE382">
            <v>8386.619999999999</v>
          </cell>
          <cell r="AF382">
            <v>55.910799999999995</v>
          </cell>
        </row>
        <row r="383">
          <cell r="B383" t="str">
            <v>3.725, Strip Till 12R-36</v>
          </cell>
          <cell r="C383">
            <v>3.7250000000000001</v>
          </cell>
          <cell r="D383" t="str">
            <v xml:space="preserve">, </v>
          </cell>
          <cell r="E383" t="str">
            <v xml:space="preserve">Strip Till </v>
          </cell>
          <cell r="F383" t="str">
            <v>12R-36</v>
          </cell>
          <cell r="G383" t="str">
            <v>Strip Till 12R-36</v>
          </cell>
          <cell r="H383">
            <v>99800</v>
          </cell>
          <cell r="I383">
            <v>36</v>
          </cell>
          <cell r="J383">
            <v>5.25</v>
          </cell>
          <cell r="K383">
            <v>85</v>
          </cell>
          <cell r="L383">
            <v>5.1353874883286646E-2</v>
          </cell>
          <cell r="M383">
            <v>30</v>
          </cell>
          <cell r="N383">
            <v>65</v>
          </cell>
          <cell r="O383">
            <v>10</v>
          </cell>
          <cell r="P383">
            <v>150</v>
          </cell>
          <cell r="R383">
            <v>1500</v>
          </cell>
          <cell r="S383">
            <v>1</v>
          </cell>
          <cell r="T383">
            <v>0.27</v>
          </cell>
          <cell r="U383">
            <v>1.4</v>
          </cell>
          <cell r="V383">
            <v>1892.439778133476</v>
          </cell>
          <cell r="W383">
            <v>12.616265187556507</v>
          </cell>
          <cell r="X383">
            <v>6487</v>
          </cell>
          <cell r="Y383">
            <v>43.24666666666667</v>
          </cell>
          <cell r="Z383">
            <v>29940</v>
          </cell>
          <cell r="AA383">
            <v>6986</v>
          </cell>
          <cell r="AB383">
            <v>64870</v>
          </cell>
          <cell r="AC383">
            <v>5838.3</v>
          </cell>
          <cell r="AD383">
            <v>1556.88</v>
          </cell>
          <cell r="AE383">
            <v>14381.18</v>
          </cell>
          <cell r="AF383">
            <v>95.874533333333332</v>
          </cell>
        </row>
        <row r="386">
          <cell r="B386" t="str">
            <v>3.75, Subsoiler 4 shank</v>
          </cell>
          <cell r="C386">
            <v>3.75</v>
          </cell>
          <cell r="D386" t="str">
            <v xml:space="preserve">, </v>
          </cell>
          <cell r="E386" t="str">
            <v xml:space="preserve">Subsoiler </v>
          </cell>
          <cell r="F386" t="str">
            <v>4 shank</v>
          </cell>
          <cell r="G386" t="str">
            <v>Subsoiler 4 shank</v>
          </cell>
          <cell r="H386">
            <v>12200</v>
          </cell>
          <cell r="I386">
            <v>13.3</v>
          </cell>
          <cell r="J386">
            <v>4.75</v>
          </cell>
          <cell r="K386">
            <v>85</v>
          </cell>
          <cell r="L386">
            <v>0.15363486114667477</v>
          </cell>
          <cell r="M386">
            <v>30</v>
          </cell>
          <cell r="N386">
            <v>50</v>
          </cell>
          <cell r="O386">
            <v>15</v>
          </cell>
          <cell r="P386">
            <v>100</v>
          </cell>
          <cell r="Q386">
            <v>0</v>
          </cell>
          <cell r="R386">
            <v>1500</v>
          </cell>
          <cell r="S386">
            <v>1</v>
          </cell>
          <cell r="T386">
            <v>0.27</v>
          </cell>
          <cell r="U386">
            <v>1.4</v>
          </cell>
          <cell r="V386">
            <v>131.13650198032207</v>
          </cell>
          <cell r="W386">
            <v>1.3113650198032207</v>
          </cell>
          <cell r="X386">
            <v>406.66666666666669</v>
          </cell>
          <cell r="Y386">
            <v>4.0666666666666664</v>
          </cell>
          <cell r="Z386">
            <v>3660</v>
          </cell>
          <cell r="AA386">
            <v>569.33333333333337</v>
          </cell>
          <cell r="AB386">
            <v>7930</v>
          </cell>
          <cell r="AC386">
            <v>713.69999999999993</v>
          </cell>
          <cell r="AD386">
            <v>190.32</v>
          </cell>
          <cell r="AE386">
            <v>1473.3533333333332</v>
          </cell>
          <cell r="AF386">
            <v>14.733533333333332</v>
          </cell>
        </row>
        <row r="387">
          <cell r="B387" t="str">
            <v>3.76, Subsoiler 5 shank</v>
          </cell>
          <cell r="C387">
            <v>3.76</v>
          </cell>
          <cell r="D387" t="str">
            <v xml:space="preserve">, </v>
          </cell>
          <cell r="E387" t="str">
            <v xml:space="preserve">Subsoiler </v>
          </cell>
          <cell r="F387" t="str">
            <v>5 shank</v>
          </cell>
          <cell r="G387" t="str">
            <v>Subsoiler 5 shank</v>
          </cell>
          <cell r="H387">
            <v>17100</v>
          </cell>
          <cell r="I387">
            <v>16.7</v>
          </cell>
          <cell r="J387">
            <v>4.75</v>
          </cell>
          <cell r="K387">
            <v>85</v>
          </cell>
          <cell r="L387">
            <v>0.12235590738028589</v>
          </cell>
          <cell r="M387">
            <v>30</v>
          </cell>
          <cell r="N387">
            <v>50</v>
          </cell>
          <cell r="O387">
            <v>15</v>
          </cell>
          <cell r="P387">
            <v>100</v>
          </cell>
          <cell r="Q387">
            <v>0</v>
          </cell>
          <cell r="R387">
            <v>1500</v>
          </cell>
          <cell r="S387">
            <v>1</v>
          </cell>
          <cell r="T387">
            <v>0.27</v>
          </cell>
          <cell r="U387">
            <v>1.4</v>
          </cell>
          <cell r="V387">
            <v>183.80608064454978</v>
          </cell>
          <cell r="W387">
            <v>1.8380608064454977</v>
          </cell>
          <cell r="X387">
            <v>570</v>
          </cell>
          <cell r="Y387">
            <v>5.7</v>
          </cell>
          <cell r="Z387">
            <v>5130</v>
          </cell>
          <cell r="AA387">
            <v>798</v>
          </cell>
          <cell r="AB387">
            <v>11115</v>
          </cell>
          <cell r="AC387">
            <v>1000.3499999999999</v>
          </cell>
          <cell r="AD387">
            <v>266.76</v>
          </cell>
          <cell r="AE387">
            <v>2065.1099999999997</v>
          </cell>
          <cell r="AF387">
            <v>20.651099999999996</v>
          </cell>
        </row>
        <row r="388">
          <cell r="B388" t="str">
            <v>3.77, Subsoiler low-till 4 shank</v>
          </cell>
          <cell r="C388">
            <v>3.77</v>
          </cell>
          <cell r="D388" t="str">
            <v xml:space="preserve">, </v>
          </cell>
          <cell r="E388" t="str">
            <v xml:space="preserve">Subsoiler low-till </v>
          </cell>
          <cell r="F388" t="str">
            <v>4 shank</v>
          </cell>
          <cell r="G388" t="str">
            <v>Subsoiler low-till 4 shank</v>
          </cell>
          <cell r="H388">
            <v>16000</v>
          </cell>
          <cell r="I388">
            <v>13.3</v>
          </cell>
          <cell r="J388">
            <v>4.75</v>
          </cell>
          <cell r="K388">
            <v>85</v>
          </cell>
          <cell r="L388">
            <v>0.15363486114667477</v>
          </cell>
          <cell r="M388">
            <v>30</v>
          </cell>
          <cell r="N388">
            <v>50</v>
          </cell>
          <cell r="O388">
            <v>15</v>
          </cell>
          <cell r="P388">
            <v>100</v>
          </cell>
          <cell r="Q388">
            <v>0</v>
          </cell>
          <cell r="R388">
            <v>1500</v>
          </cell>
          <cell r="S388">
            <v>1</v>
          </cell>
          <cell r="T388">
            <v>0.27</v>
          </cell>
          <cell r="U388">
            <v>1.4</v>
          </cell>
          <cell r="V388">
            <v>171.9822976791109</v>
          </cell>
          <cell r="W388">
            <v>1.7198229767911091</v>
          </cell>
          <cell r="X388">
            <v>533.33333333333337</v>
          </cell>
          <cell r="Y388">
            <v>5.3333333333333339</v>
          </cell>
          <cell r="Z388">
            <v>4800</v>
          </cell>
          <cell r="AA388">
            <v>746.66666666666663</v>
          </cell>
          <cell r="AB388">
            <v>10400</v>
          </cell>
          <cell r="AC388">
            <v>936</v>
          </cell>
          <cell r="AD388">
            <v>249.6</v>
          </cell>
          <cell r="AE388">
            <v>1932.2666666666664</v>
          </cell>
          <cell r="AF388">
            <v>19.322666666666663</v>
          </cell>
        </row>
        <row r="389">
          <cell r="B389" t="str">
            <v>3.78, Subsoiler low-till 6 shank</v>
          </cell>
          <cell r="C389">
            <v>3.78</v>
          </cell>
          <cell r="D389" t="str">
            <v xml:space="preserve">, </v>
          </cell>
          <cell r="E389" t="str">
            <v xml:space="preserve">Subsoiler low-till </v>
          </cell>
          <cell r="F389" t="str">
            <v>6 shank</v>
          </cell>
          <cell r="G389" t="str">
            <v>Subsoiler low-till 6 shank</v>
          </cell>
          <cell r="H389">
            <v>20000</v>
          </cell>
          <cell r="I389">
            <v>20</v>
          </cell>
          <cell r="J389">
            <v>4.75</v>
          </cell>
          <cell r="K389">
            <v>85</v>
          </cell>
          <cell r="L389">
            <v>0.10216718266253871</v>
          </cell>
          <cell r="M389">
            <v>30</v>
          </cell>
          <cell r="N389">
            <v>50</v>
          </cell>
          <cell r="O389">
            <v>15</v>
          </cell>
          <cell r="P389">
            <v>100</v>
          </cell>
          <cell r="Q389">
            <v>0</v>
          </cell>
          <cell r="R389">
            <v>1500</v>
          </cell>
          <cell r="S389">
            <v>1</v>
          </cell>
          <cell r="T389">
            <v>0.27</v>
          </cell>
          <cell r="U389">
            <v>1.4</v>
          </cell>
          <cell r="V389">
            <v>214.97787209888864</v>
          </cell>
          <cell r="W389">
            <v>2.1497787209888863</v>
          </cell>
          <cell r="X389">
            <v>666.66666666666663</v>
          </cell>
          <cell r="Y389">
            <v>6.6666666666666661</v>
          </cell>
          <cell r="Z389">
            <v>6000</v>
          </cell>
          <cell r="AA389">
            <v>933.33333333333337</v>
          </cell>
          <cell r="AB389">
            <v>13000</v>
          </cell>
          <cell r="AC389">
            <v>1170</v>
          </cell>
          <cell r="AD389">
            <v>312</v>
          </cell>
          <cell r="AE389">
            <v>2415.3333333333335</v>
          </cell>
          <cell r="AF389">
            <v>24.153333333333336</v>
          </cell>
        </row>
        <row r="390">
          <cell r="B390" t="str">
            <v>3.79, Subsoiler low-till 8 shank</v>
          </cell>
          <cell r="C390">
            <v>3.79</v>
          </cell>
          <cell r="D390" t="str">
            <v xml:space="preserve">, </v>
          </cell>
          <cell r="E390" t="str">
            <v xml:space="preserve">Subsoiler low-till </v>
          </cell>
          <cell r="F390" t="str">
            <v>8 shank</v>
          </cell>
          <cell r="G390" t="str">
            <v>Subsoiler low-till 8 shank</v>
          </cell>
          <cell r="H390">
            <v>24300</v>
          </cell>
          <cell r="I390">
            <v>26.7</v>
          </cell>
          <cell r="J390">
            <v>4.75</v>
          </cell>
          <cell r="K390">
            <v>85</v>
          </cell>
          <cell r="L390">
            <v>7.6529724840852964E-2</v>
          </cell>
          <cell r="M390">
            <v>30</v>
          </cell>
          <cell r="N390">
            <v>50</v>
          </cell>
          <cell r="O390">
            <v>15</v>
          </cell>
          <cell r="P390">
            <v>100</v>
          </cell>
          <cell r="Q390">
            <v>0</v>
          </cell>
          <cell r="R390">
            <v>1500</v>
          </cell>
          <cell r="S390">
            <v>1</v>
          </cell>
          <cell r="T390">
            <v>0.27</v>
          </cell>
          <cell r="U390">
            <v>1.4</v>
          </cell>
          <cell r="V390">
            <v>261.19811460014972</v>
          </cell>
          <cell r="W390">
            <v>2.6119811460014972</v>
          </cell>
          <cell r="X390">
            <v>810</v>
          </cell>
          <cell r="Y390">
            <v>8.1</v>
          </cell>
          <cell r="Z390">
            <v>7290</v>
          </cell>
          <cell r="AA390">
            <v>1134</v>
          </cell>
          <cell r="AB390">
            <v>15795</v>
          </cell>
          <cell r="AC390">
            <v>1421.55</v>
          </cell>
          <cell r="AD390">
            <v>379.08</v>
          </cell>
          <cell r="AE390">
            <v>2934.63</v>
          </cell>
          <cell r="AF390">
            <v>29.346299999999999</v>
          </cell>
        </row>
        <row r="393">
          <cell r="B393" t="str">
            <v>0.01, Boll Buggy 4R-30 (250)</v>
          </cell>
          <cell r="C393">
            <v>0.01</v>
          </cell>
          <cell r="D393" t="str">
            <v xml:space="preserve">, </v>
          </cell>
          <cell r="E393" t="str">
            <v xml:space="preserve">Boll Buggy </v>
          </cell>
          <cell r="F393" t="str">
            <v>4R-30 (250)</v>
          </cell>
          <cell r="G393" t="str">
            <v>Boll Buggy 4R-30 (250)</v>
          </cell>
          <cell r="H393">
            <v>30500</v>
          </cell>
          <cell r="I393">
            <v>10</v>
          </cell>
          <cell r="J393">
            <v>3.6</v>
          </cell>
          <cell r="K393">
            <v>70</v>
          </cell>
          <cell r="L393">
            <v>0.32738095238095238</v>
          </cell>
          <cell r="M393">
            <v>35</v>
          </cell>
          <cell r="N393">
            <v>50</v>
          </cell>
          <cell r="O393">
            <v>10</v>
          </cell>
          <cell r="P393">
            <v>200</v>
          </cell>
          <cell r="Q393">
            <v>0</v>
          </cell>
          <cell r="R393">
            <v>2000</v>
          </cell>
          <cell r="S393">
            <v>1</v>
          </cell>
          <cell r="T393">
            <v>0.32</v>
          </cell>
          <cell r="U393">
            <v>2.1</v>
          </cell>
          <cell r="V393">
            <v>332.36310575211439</v>
          </cell>
          <cell r="W393">
            <v>1.661815528760572</v>
          </cell>
          <cell r="X393">
            <v>1525</v>
          </cell>
          <cell r="Y393">
            <v>7.625</v>
          </cell>
          <cell r="Z393">
            <v>10675</v>
          </cell>
          <cell r="AA393">
            <v>1982.5</v>
          </cell>
          <cell r="AB393">
            <v>20587.5</v>
          </cell>
          <cell r="AC393">
            <v>1852.875</v>
          </cell>
          <cell r="AD393">
            <v>494.1</v>
          </cell>
          <cell r="AE393">
            <v>4329.4750000000004</v>
          </cell>
          <cell r="AF393">
            <v>21.647375</v>
          </cell>
        </row>
        <row r="394">
          <cell r="B394" t="str">
            <v>0.02, Boll Buggy 4R-30 (325)</v>
          </cell>
          <cell r="C394">
            <v>0.02</v>
          </cell>
          <cell r="D394" t="str">
            <v xml:space="preserve">, </v>
          </cell>
          <cell r="E394" t="str">
            <v xml:space="preserve">Boll Buggy </v>
          </cell>
          <cell r="F394" t="str">
            <v>4R-30 (325)</v>
          </cell>
          <cell r="G394" t="str">
            <v>Boll Buggy 4R-30 (325)</v>
          </cell>
          <cell r="H394">
            <v>30500</v>
          </cell>
          <cell r="I394">
            <v>10</v>
          </cell>
          <cell r="J394">
            <v>3.6</v>
          </cell>
          <cell r="K394">
            <v>70</v>
          </cell>
          <cell r="L394">
            <v>0.32738095238095238</v>
          </cell>
          <cell r="M394">
            <v>35</v>
          </cell>
          <cell r="N394">
            <v>50</v>
          </cell>
          <cell r="O394">
            <v>10</v>
          </cell>
          <cell r="P394">
            <v>200</v>
          </cell>
          <cell r="Q394">
            <v>0</v>
          </cell>
          <cell r="R394">
            <v>2000</v>
          </cell>
          <cell r="S394">
            <v>1</v>
          </cell>
          <cell r="T394">
            <v>0.32</v>
          </cell>
          <cell r="U394">
            <v>2.1</v>
          </cell>
          <cell r="V394">
            <v>332.36310575211439</v>
          </cell>
          <cell r="W394">
            <v>1.661815528760572</v>
          </cell>
          <cell r="X394">
            <v>1525</v>
          </cell>
          <cell r="Y394">
            <v>7.625</v>
          </cell>
          <cell r="Z394">
            <v>10675</v>
          </cell>
          <cell r="AA394">
            <v>1982.5</v>
          </cell>
          <cell r="AB394">
            <v>20587.5</v>
          </cell>
          <cell r="AC394">
            <v>1852.875</v>
          </cell>
          <cell r="AD394">
            <v>494.1</v>
          </cell>
          <cell r="AE394">
            <v>4329.4750000000004</v>
          </cell>
          <cell r="AF394">
            <v>21.647375</v>
          </cell>
        </row>
        <row r="395">
          <cell r="B395" t="str">
            <v>0.03, Boll Buggy 4R-36 (255)</v>
          </cell>
          <cell r="C395">
            <v>0.03</v>
          </cell>
          <cell r="D395" t="str">
            <v xml:space="preserve">, </v>
          </cell>
          <cell r="E395" t="str">
            <v xml:space="preserve">Boll Buggy </v>
          </cell>
          <cell r="F395" t="str">
            <v>4R-36 (255)</v>
          </cell>
          <cell r="G395" t="str">
            <v>Boll Buggy 4R-36 (255)</v>
          </cell>
          <cell r="H395">
            <v>30500</v>
          </cell>
          <cell r="I395">
            <v>12</v>
          </cell>
          <cell r="J395">
            <v>3.6</v>
          </cell>
          <cell r="K395">
            <v>70</v>
          </cell>
          <cell r="L395">
            <v>0.27281746031746035</v>
          </cell>
          <cell r="M395">
            <v>35</v>
          </cell>
          <cell r="N395">
            <v>50</v>
          </cell>
          <cell r="O395">
            <v>10</v>
          </cell>
          <cell r="P395">
            <v>200</v>
          </cell>
          <cell r="Q395">
            <v>0</v>
          </cell>
          <cell r="R395">
            <v>2000</v>
          </cell>
          <cell r="S395">
            <v>1</v>
          </cell>
          <cell r="T395">
            <v>0.32</v>
          </cell>
          <cell r="U395">
            <v>2.1</v>
          </cell>
          <cell r="V395">
            <v>332.36310575211439</v>
          </cell>
          <cell r="W395">
            <v>1.661815528760572</v>
          </cell>
          <cell r="X395">
            <v>1525</v>
          </cell>
          <cell r="Y395">
            <v>7.625</v>
          </cell>
          <cell r="Z395">
            <v>10675</v>
          </cell>
          <cell r="AA395">
            <v>1982.5</v>
          </cell>
          <cell r="AB395">
            <v>20587.5</v>
          </cell>
          <cell r="AC395">
            <v>1852.875</v>
          </cell>
          <cell r="AD395">
            <v>494.1</v>
          </cell>
          <cell r="AE395">
            <v>4329.4750000000004</v>
          </cell>
          <cell r="AF395">
            <v>21.647375</v>
          </cell>
        </row>
        <row r="396">
          <cell r="B396" t="str">
            <v>0.04, Boll Buggy 4R-36 (325)</v>
          </cell>
          <cell r="C396">
            <v>0.04</v>
          </cell>
          <cell r="D396" t="str">
            <v xml:space="preserve">, </v>
          </cell>
          <cell r="E396" t="str">
            <v xml:space="preserve">Boll Buggy </v>
          </cell>
          <cell r="F396" t="str">
            <v>4R-36 (325)</v>
          </cell>
          <cell r="G396" t="str">
            <v>Boll Buggy 4R-36 (325)</v>
          </cell>
          <cell r="H396">
            <v>30500</v>
          </cell>
          <cell r="I396">
            <v>12</v>
          </cell>
          <cell r="J396">
            <v>3.6</v>
          </cell>
          <cell r="K396">
            <v>70</v>
          </cell>
          <cell r="L396">
            <v>0.27281746031746035</v>
          </cell>
          <cell r="M396">
            <v>35</v>
          </cell>
          <cell r="N396">
            <v>50</v>
          </cell>
          <cell r="O396">
            <v>10</v>
          </cell>
          <cell r="P396">
            <v>200</v>
          </cell>
          <cell r="Q396">
            <v>0</v>
          </cell>
          <cell r="R396">
            <v>2000</v>
          </cell>
          <cell r="S396">
            <v>1</v>
          </cell>
          <cell r="T396">
            <v>0.32</v>
          </cell>
          <cell r="U396">
            <v>2.1</v>
          </cell>
          <cell r="V396">
            <v>332.36310575211439</v>
          </cell>
          <cell r="W396">
            <v>1.661815528760572</v>
          </cell>
          <cell r="X396">
            <v>1525</v>
          </cell>
          <cell r="Y396">
            <v>7.625</v>
          </cell>
          <cell r="Z396">
            <v>10675</v>
          </cell>
          <cell r="AA396">
            <v>1982.5</v>
          </cell>
          <cell r="AB396">
            <v>20587.5</v>
          </cell>
          <cell r="AC396">
            <v>1852.875</v>
          </cell>
          <cell r="AD396">
            <v>494.1</v>
          </cell>
          <cell r="AE396">
            <v>4329.4750000000004</v>
          </cell>
          <cell r="AF396">
            <v>21.647375</v>
          </cell>
        </row>
        <row r="397">
          <cell r="B397" t="str">
            <v>0.05, Boll Buggy 5R-30 (255)</v>
          </cell>
          <cell r="C397">
            <v>0.05</v>
          </cell>
          <cell r="D397" t="str">
            <v xml:space="preserve">, </v>
          </cell>
          <cell r="E397" t="str">
            <v xml:space="preserve">Boll Buggy </v>
          </cell>
          <cell r="F397" t="str">
            <v>5R-30 (255)</v>
          </cell>
          <cell r="G397" t="str">
            <v>Boll Buggy 5R-30 (255)</v>
          </cell>
          <cell r="H397">
            <v>30500</v>
          </cell>
          <cell r="I397">
            <v>12.5</v>
          </cell>
          <cell r="J397">
            <v>3.6</v>
          </cell>
          <cell r="K397">
            <v>70</v>
          </cell>
          <cell r="L397">
            <v>0.26190476190476192</v>
          </cell>
          <cell r="M397">
            <v>35</v>
          </cell>
          <cell r="N397">
            <v>50</v>
          </cell>
          <cell r="O397">
            <v>10</v>
          </cell>
          <cell r="P397">
            <v>200</v>
          </cell>
          <cell r="Q397">
            <v>0</v>
          </cell>
          <cell r="R397">
            <v>2000</v>
          </cell>
          <cell r="S397">
            <v>1</v>
          </cell>
          <cell r="T397">
            <v>0.32</v>
          </cell>
          <cell r="U397">
            <v>2.1</v>
          </cell>
          <cell r="V397">
            <v>332.36310575211439</v>
          </cell>
          <cell r="W397">
            <v>1.661815528760572</v>
          </cell>
          <cell r="X397">
            <v>1525</v>
          </cell>
          <cell r="Y397">
            <v>7.625</v>
          </cell>
          <cell r="Z397">
            <v>10675</v>
          </cell>
          <cell r="AA397">
            <v>1982.5</v>
          </cell>
          <cell r="AB397">
            <v>20587.5</v>
          </cell>
          <cell r="AC397">
            <v>1852.875</v>
          </cell>
          <cell r="AD397">
            <v>494.1</v>
          </cell>
          <cell r="AE397">
            <v>4329.4750000000004</v>
          </cell>
          <cell r="AF397">
            <v>21.647375</v>
          </cell>
        </row>
        <row r="398">
          <cell r="B398" t="str">
            <v>0.06, Boll Buggy 6R-30 (325)</v>
          </cell>
          <cell r="C398">
            <v>0.06</v>
          </cell>
          <cell r="D398" t="str">
            <v xml:space="preserve">, </v>
          </cell>
          <cell r="E398" t="str">
            <v xml:space="preserve">Boll Buggy </v>
          </cell>
          <cell r="F398" t="str">
            <v>6R-30 (325)</v>
          </cell>
          <cell r="G398" t="str">
            <v>Boll Buggy 6R-30 (325)</v>
          </cell>
          <cell r="H398">
            <v>30500</v>
          </cell>
          <cell r="I398">
            <v>15</v>
          </cell>
          <cell r="J398">
            <v>3.6</v>
          </cell>
          <cell r="K398">
            <v>70</v>
          </cell>
          <cell r="L398">
            <v>0.21825396825396828</v>
          </cell>
          <cell r="M398">
            <v>35</v>
          </cell>
          <cell r="N398">
            <v>50</v>
          </cell>
          <cell r="O398">
            <v>10</v>
          </cell>
          <cell r="P398">
            <v>200</v>
          </cell>
          <cell r="Q398">
            <v>0</v>
          </cell>
          <cell r="R398">
            <v>2000</v>
          </cell>
          <cell r="S398">
            <v>1</v>
          </cell>
          <cell r="T398">
            <v>0.32</v>
          </cell>
          <cell r="U398">
            <v>2.1</v>
          </cell>
          <cell r="V398">
            <v>332.36310575211439</v>
          </cell>
          <cell r="W398">
            <v>1.661815528760572</v>
          </cell>
          <cell r="X398">
            <v>1525</v>
          </cell>
          <cell r="Y398">
            <v>7.625</v>
          </cell>
          <cell r="Z398">
            <v>10675</v>
          </cell>
          <cell r="AA398">
            <v>1982.5</v>
          </cell>
          <cell r="AB398">
            <v>20587.5</v>
          </cell>
          <cell r="AC398">
            <v>1852.875</v>
          </cell>
          <cell r="AD398">
            <v>494.1</v>
          </cell>
          <cell r="AE398">
            <v>4329.4750000000004</v>
          </cell>
          <cell r="AF398">
            <v>21.647375</v>
          </cell>
        </row>
        <row r="399">
          <cell r="B399" t="str">
            <v>0.07, Boll Buggy 5R-36 (250)</v>
          </cell>
          <cell r="C399">
            <v>7.0000000000000007E-2</v>
          </cell>
          <cell r="D399" t="str">
            <v xml:space="preserve">, </v>
          </cell>
          <cell r="E399" t="str">
            <v xml:space="preserve">Boll Buggy </v>
          </cell>
          <cell r="F399" t="str">
            <v>5R-36 (250)</v>
          </cell>
          <cell r="G399" t="str">
            <v>Boll Buggy 5R-36 (250)</v>
          </cell>
          <cell r="H399">
            <v>30500</v>
          </cell>
          <cell r="I399">
            <v>15.8</v>
          </cell>
          <cell r="J399">
            <v>3.6</v>
          </cell>
          <cell r="K399">
            <v>70</v>
          </cell>
          <cell r="L399">
            <v>0.20720313441832428</v>
          </cell>
          <cell r="M399">
            <v>35</v>
          </cell>
          <cell r="N399">
            <v>50</v>
          </cell>
          <cell r="O399">
            <v>10</v>
          </cell>
          <cell r="P399">
            <v>200</v>
          </cell>
          <cell r="Q399">
            <v>0</v>
          </cell>
          <cell r="R399">
            <v>2000</v>
          </cell>
          <cell r="S399">
            <v>1</v>
          </cell>
          <cell r="T399">
            <v>0.32</v>
          </cell>
          <cell r="U399">
            <v>2.1</v>
          </cell>
          <cell r="V399">
            <v>332.36310575211439</v>
          </cell>
          <cell r="W399">
            <v>1.661815528760572</v>
          </cell>
          <cell r="X399">
            <v>1525</v>
          </cell>
          <cell r="Y399">
            <v>7.625</v>
          </cell>
          <cell r="Z399">
            <v>10675</v>
          </cell>
          <cell r="AA399">
            <v>1982.5</v>
          </cell>
          <cell r="AB399">
            <v>20587.5</v>
          </cell>
          <cell r="AC399">
            <v>1852.875</v>
          </cell>
          <cell r="AD399">
            <v>494.1</v>
          </cell>
          <cell r="AE399">
            <v>4329.4750000000004</v>
          </cell>
          <cell r="AF399">
            <v>21.647375</v>
          </cell>
        </row>
        <row r="400">
          <cell r="B400" t="str">
            <v>0.08, Boll Buggy 4R2x1 (350)</v>
          </cell>
          <cell r="C400">
            <v>0.08</v>
          </cell>
          <cell r="D400" t="str">
            <v xml:space="preserve">, </v>
          </cell>
          <cell r="E400" t="str">
            <v xml:space="preserve">Boll Buggy </v>
          </cell>
          <cell r="F400" t="str">
            <v>4R2x1 (350)</v>
          </cell>
          <cell r="G400" t="str">
            <v>Boll Buggy 4R2x1 (350)</v>
          </cell>
          <cell r="H400">
            <v>30500</v>
          </cell>
          <cell r="I400">
            <v>18</v>
          </cell>
          <cell r="J400">
            <v>3.6</v>
          </cell>
          <cell r="K400">
            <v>70</v>
          </cell>
          <cell r="L400">
            <v>0.18187830687830689</v>
          </cell>
          <cell r="M400">
            <v>35</v>
          </cell>
          <cell r="N400">
            <v>50</v>
          </cell>
          <cell r="O400">
            <v>10</v>
          </cell>
          <cell r="P400">
            <v>200</v>
          </cell>
          <cell r="Q400">
            <v>0</v>
          </cell>
          <cell r="R400">
            <v>2000</v>
          </cell>
          <cell r="S400">
            <v>1</v>
          </cell>
          <cell r="T400">
            <v>0.32</v>
          </cell>
          <cell r="U400">
            <v>2.1</v>
          </cell>
          <cell r="V400">
            <v>332.36310575211439</v>
          </cell>
          <cell r="W400">
            <v>1.661815528760572</v>
          </cell>
          <cell r="X400">
            <v>1525</v>
          </cell>
          <cell r="Y400">
            <v>7.625</v>
          </cell>
          <cell r="Z400">
            <v>10675</v>
          </cell>
          <cell r="AA400">
            <v>1982.5</v>
          </cell>
          <cell r="AB400">
            <v>20587.5</v>
          </cell>
          <cell r="AC400">
            <v>1852.875</v>
          </cell>
          <cell r="AD400">
            <v>494.1</v>
          </cell>
          <cell r="AE400">
            <v>4329.4750000000004</v>
          </cell>
          <cell r="AF400">
            <v>21.647375</v>
          </cell>
        </row>
        <row r="401">
          <cell r="B401" t="str">
            <v>0.09, Boll Buggy 6R-36 (330)</v>
          </cell>
          <cell r="C401">
            <v>0.09</v>
          </cell>
          <cell r="D401" t="str">
            <v xml:space="preserve">, </v>
          </cell>
          <cell r="E401" t="str">
            <v xml:space="preserve">Boll Buggy </v>
          </cell>
          <cell r="F401" t="str">
            <v>6R-36 (330)</v>
          </cell>
          <cell r="G401" t="str">
            <v>Boll Buggy 6R-36 (330)</v>
          </cell>
          <cell r="H401">
            <v>30500</v>
          </cell>
          <cell r="I401">
            <v>18</v>
          </cell>
          <cell r="J401">
            <v>3.6</v>
          </cell>
          <cell r="K401">
            <v>70</v>
          </cell>
          <cell r="L401">
            <v>0.18187830687830689</v>
          </cell>
          <cell r="M401">
            <v>35</v>
          </cell>
          <cell r="N401">
            <v>50</v>
          </cell>
          <cell r="O401">
            <v>10</v>
          </cell>
          <cell r="P401">
            <v>200</v>
          </cell>
          <cell r="Q401">
            <v>0</v>
          </cell>
          <cell r="R401">
            <v>2000</v>
          </cell>
          <cell r="S401">
            <v>1</v>
          </cell>
          <cell r="T401">
            <v>0.32</v>
          </cell>
          <cell r="U401">
            <v>2.1</v>
          </cell>
          <cell r="V401">
            <v>332.36310575211439</v>
          </cell>
          <cell r="W401">
            <v>1.661815528760572</v>
          </cell>
          <cell r="X401">
            <v>1525</v>
          </cell>
          <cell r="Y401">
            <v>7.625</v>
          </cell>
          <cell r="Z401">
            <v>10675</v>
          </cell>
          <cell r="AA401">
            <v>1982.5</v>
          </cell>
          <cell r="AB401">
            <v>20587.5</v>
          </cell>
          <cell r="AC401">
            <v>1852.875</v>
          </cell>
          <cell r="AD401">
            <v>494.1</v>
          </cell>
          <cell r="AE401">
            <v>4329.4750000000004</v>
          </cell>
          <cell r="AF401">
            <v>21.647375</v>
          </cell>
        </row>
        <row r="402">
          <cell r="B402" t="str">
            <v>0.1, Boll Buggy-Stripper 4R-36</v>
          </cell>
          <cell r="C402">
            <v>0.1</v>
          </cell>
          <cell r="D402" t="str">
            <v xml:space="preserve">, </v>
          </cell>
          <cell r="E402" t="str">
            <v xml:space="preserve">Boll Buggy-Stripper </v>
          </cell>
          <cell r="F402" t="str">
            <v>4R-36</v>
          </cell>
          <cell r="G402" t="str">
            <v>Boll Buggy-Stripper 4R-36</v>
          </cell>
          <cell r="H402">
            <v>30500</v>
          </cell>
          <cell r="I402">
            <v>12</v>
          </cell>
          <cell r="J402">
            <v>3.6</v>
          </cell>
          <cell r="K402">
            <v>70</v>
          </cell>
          <cell r="L402">
            <v>0.27281746031746035</v>
          </cell>
          <cell r="M402">
            <v>35</v>
          </cell>
          <cell r="N402">
            <v>50</v>
          </cell>
          <cell r="O402">
            <v>10</v>
          </cell>
          <cell r="P402">
            <v>200</v>
          </cell>
          <cell r="Q402">
            <v>0</v>
          </cell>
          <cell r="R402">
            <v>2000</v>
          </cell>
          <cell r="S402">
            <v>1</v>
          </cell>
          <cell r="T402">
            <v>0.32</v>
          </cell>
          <cell r="U402">
            <v>2.1</v>
          </cell>
          <cell r="V402">
            <v>332.36310575211439</v>
          </cell>
          <cell r="W402">
            <v>1.661815528760572</v>
          </cell>
          <cell r="X402">
            <v>1525</v>
          </cell>
          <cell r="Y402">
            <v>7.625</v>
          </cell>
          <cell r="Z402">
            <v>10675</v>
          </cell>
          <cell r="AA402">
            <v>1982.5</v>
          </cell>
          <cell r="AB402">
            <v>20587.5</v>
          </cell>
          <cell r="AC402">
            <v>1852.875</v>
          </cell>
          <cell r="AD402">
            <v>494.1</v>
          </cell>
          <cell r="AE402">
            <v>4329.4750000000004</v>
          </cell>
          <cell r="AF402">
            <v>21.647375</v>
          </cell>
        </row>
        <row r="403">
          <cell r="B403" t="str">
            <v>0.11, Boll Buggy-Stripper 4R-36</v>
          </cell>
          <cell r="C403">
            <v>0.11</v>
          </cell>
          <cell r="D403" t="str">
            <v xml:space="preserve">, </v>
          </cell>
          <cell r="E403" t="str">
            <v xml:space="preserve">Boll Buggy-Stripper </v>
          </cell>
          <cell r="F403" t="str">
            <v>4R-36</v>
          </cell>
          <cell r="G403" t="str">
            <v>Boll Buggy-Stripper 4R-36</v>
          </cell>
          <cell r="H403">
            <v>30500</v>
          </cell>
          <cell r="I403">
            <v>12</v>
          </cell>
          <cell r="J403">
            <v>3.6</v>
          </cell>
          <cell r="K403">
            <v>70</v>
          </cell>
          <cell r="L403">
            <v>0.27281746031746035</v>
          </cell>
          <cell r="M403">
            <v>35</v>
          </cell>
          <cell r="N403">
            <v>50</v>
          </cell>
          <cell r="O403">
            <v>10</v>
          </cell>
          <cell r="P403">
            <v>200</v>
          </cell>
          <cell r="Q403">
            <v>0</v>
          </cell>
          <cell r="R403">
            <v>2000</v>
          </cell>
          <cell r="S403">
            <v>1</v>
          </cell>
          <cell r="T403">
            <v>0.32</v>
          </cell>
          <cell r="U403">
            <v>2.1</v>
          </cell>
          <cell r="V403">
            <v>332.36310575211439</v>
          </cell>
          <cell r="W403">
            <v>1.661815528760572</v>
          </cell>
          <cell r="X403">
            <v>1525</v>
          </cell>
          <cell r="Y403">
            <v>7.625</v>
          </cell>
          <cell r="Z403">
            <v>10675</v>
          </cell>
          <cell r="AA403">
            <v>1982.5</v>
          </cell>
          <cell r="AB403">
            <v>20587.5</v>
          </cell>
          <cell r="AC403">
            <v>1852.875</v>
          </cell>
          <cell r="AD403">
            <v>494.1</v>
          </cell>
          <cell r="AE403">
            <v>4329.4750000000004</v>
          </cell>
          <cell r="AF403">
            <v>21.647375</v>
          </cell>
        </row>
        <row r="404">
          <cell r="B404" t="str">
            <v>0.12, Boll Buggy-Stripper 5R-30</v>
          </cell>
          <cell r="C404">
            <v>0.12</v>
          </cell>
          <cell r="D404" t="str">
            <v xml:space="preserve">, </v>
          </cell>
          <cell r="E404" t="str">
            <v xml:space="preserve">Boll Buggy-Stripper </v>
          </cell>
          <cell r="F404" t="str">
            <v>5R-30</v>
          </cell>
          <cell r="G404" t="str">
            <v>Boll Buggy-Stripper 5R-30</v>
          </cell>
          <cell r="H404">
            <v>30500</v>
          </cell>
          <cell r="I404">
            <v>12.5</v>
          </cell>
          <cell r="J404">
            <v>3.6</v>
          </cell>
          <cell r="K404">
            <v>70</v>
          </cell>
          <cell r="L404">
            <v>0.26190476190476192</v>
          </cell>
          <cell r="M404">
            <v>35</v>
          </cell>
          <cell r="N404">
            <v>50</v>
          </cell>
          <cell r="O404">
            <v>10</v>
          </cell>
          <cell r="P404">
            <v>200</v>
          </cell>
          <cell r="Q404">
            <v>0</v>
          </cell>
          <cell r="R404">
            <v>2000</v>
          </cell>
          <cell r="S404">
            <v>1</v>
          </cell>
          <cell r="T404">
            <v>0.32</v>
          </cell>
          <cell r="U404">
            <v>2.1</v>
          </cell>
          <cell r="V404">
            <v>332.36310575211439</v>
          </cell>
          <cell r="W404">
            <v>1.661815528760572</v>
          </cell>
          <cell r="X404">
            <v>1525</v>
          </cell>
          <cell r="Y404">
            <v>7.625</v>
          </cell>
          <cell r="Z404">
            <v>10675</v>
          </cell>
          <cell r="AA404">
            <v>1982.5</v>
          </cell>
          <cell r="AB404">
            <v>20587.5</v>
          </cell>
          <cell r="AC404">
            <v>1852.875</v>
          </cell>
          <cell r="AD404">
            <v>494.1</v>
          </cell>
          <cell r="AE404">
            <v>4329.4750000000004</v>
          </cell>
          <cell r="AF404">
            <v>21.647375</v>
          </cell>
        </row>
        <row r="405">
          <cell r="B405" t="str">
            <v>0.13, Boll Buggy-Stripper 13' Bcast</v>
          </cell>
          <cell r="C405">
            <v>0.13</v>
          </cell>
          <cell r="D405" t="str">
            <v xml:space="preserve">, </v>
          </cell>
          <cell r="E405" t="str">
            <v xml:space="preserve">Boll Buggy-Stripper </v>
          </cell>
          <cell r="F405" t="str">
            <v>13' Bcast</v>
          </cell>
          <cell r="G405" t="str">
            <v>Boll Buggy-Stripper 13' Bcast</v>
          </cell>
          <cell r="H405">
            <v>30500</v>
          </cell>
          <cell r="I405">
            <v>13</v>
          </cell>
          <cell r="J405">
            <v>3.6</v>
          </cell>
          <cell r="K405">
            <v>70</v>
          </cell>
          <cell r="L405">
            <v>0.25183150183150182</v>
          </cell>
          <cell r="M405">
            <v>35</v>
          </cell>
          <cell r="N405">
            <v>50</v>
          </cell>
          <cell r="O405">
            <v>10</v>
          </cell>
          <cell r="P405">
            <v>200</v>
          </cell>
          <cell r="Q405">
            <v>0</v>
          </cell>
          <cell r="R405">
            <v>2000</v>
          </cell>
          <cell r="S405">
            <v>1</v>
          </cell>
          <cell r="T405">
            <v>0.32</v>
          </cell>
          <cell r="U405">
            <v>2.1</v>
          </cell>
          <cell r="V405">
            <v>332.36310575211439</v>
          </cell>
          <cell r="W405">
            <v>1.661815528760572</v>
          </cell>
          <cell r="X405">
            <v>1525</v>
          </cell>
          <cell r="Y405">
            <v>7.625</v>
          </cell>
          <cell r="Z405">
            <v>10675</v>
          </cell>
          <cell r="AA405">
            <v>1982.5</v>
          </cell>
          <cell r="AB405">
            <v>20587.5</v>
          </cell>
          <cell r="AC405">
            <v>1852.875</v>
          </cell>
          <cell r="AD405">
            <v>494.1</v>
          </cell>
          <cell r="AE405">
            <v>4329.4750000000004</v>
          </cell>
          <cell r="AF405">
            <v>21.647375</v>
          </cell>
        </row>
        <row r="406">
          <cell r="B406" t="str">
            <v>0.14, Boll Buggy-Stripper 4R-30 2x1</v>
          </cell>
          <cell r="C406">
            <v>0.14000000000000001</v>
          </cell>
          <cell r="D406" t="str">
            <v xml:space="preserve">, </v>
          </cell>
          <cell r="E406" t="str">
            <v xml:space="preserve">Boll Buggy-Stripper </v>
          </cell>
          <cell r="F406" t="str">
            <v>4R-30 2x1</v>
          </cell>
          <cell r="G406" t="str">
            <v>Boll Buggy-Stripper 4R-30 2x1</v>
          </cell>
          <cell r="H406">
            <v>30500</v>
          </cell>
          <cell r="I406">
            <v>15</v>
          </cell>
          <cell r="J406">
            <v>3.6</v>
          </cell>
          <cell r="K406">
            <v>70</v>
          </cell>
          <cell r="L406">
            <v>0.21825396825396828</v>
          </cell>
          <cell r="M406">
            <v>35</v>
          </cell>
          <cell r="N406">
            <v>50</v>
          </cell>
          <cell r="O406">
            <v>10</v>
          </cell>
          <cell r="P406">
            <v>200</v>
          </cell>
          <cell r="Q406">
            <v>0</v>
          </cell>
          <cell r="R406">
            <v>2000</v>
          </cell>
          <cell r="S406">
            <v>1</v>
          </cell>
          <cell r="T406">
            <v>0.32</v>
          </cell>
          <cell r="U406">
            <v>2.1</v>
          </cell>
          <cell r="V406">
            <v>332.36310575211439</v>
          </cell>
          <cell r="W406">
            <v>1.661815528760572</v>
          </cell>
          <cell r="X406">
            <v>1525</v>
          </cell>
          <cell r="Y406">
            <v>7.625</v>
          </cell>
          <cell r="Z406">
            <v>10675</v>
          </cell>
          <cell r="AA406">
            <v>1982.5</v>
          </cell>
          <cell r="AB406">
            <v>20587.5</v>
          </cell>
          <cell r="AC406">
            <v>1852.875</v>
          </cell>
          <cell r="AD406">
            <v>494.1</v>
          </cell>
          <cell r="AE406">
            <v>4329.4750000000004</v>
          </cell>
          <cell r="AF406">
            <v>21.647375</v>
          </cell>
        </row>
        <row r="407">
          <cell r="B407" t="str">
            <v>0.15, Boll Buggy-Stripper 6R-30</v>
          </cell>
          <cell r="C407">
            <v>0.15</v>
          </cell>
          <cell r="D407" t="str">
            <v xml:space="preserve">, </v>
          </cell>
          <cell r="E407" t="str">
            <v xml:space="preserve">Boll Buggy-Stripper </v>
          </cell>
          <cell r="F407" t="str">
            <v>6R-30</v>
          </cell>
          <cell r="G407" t="str">
            <v>Boll Buggy-Stripper 6R-30</v>
          </cell>
          <cell r="H407">
            <v>30500</v>
          </cell>
          <cell r="I407">
            <v>15</v>
          </cell>
          <cell r="J407">
            <v>3.6</v>
          </cell>
          <cell r="K407">
            <v>70</v>
          </cell>
          <cell r="L407">
            <v>0.21825396825396828</v>
          </cell>
          <cell r="M407">
            <v>35</v>
          </cell>
          <cell r="N407">
            <v>50</v>
          </cell>
          <cell r="O407">
            <v>10</v>
          </cell>
          <cell r="P407">
            <v>200</v>
          </cell>
          <cell r="Q407">
            <v>0</v>
          </cell>
          <cell r="R407">
            <v>2000</v>
          </cell>
          <cell r="S407">
            <v>1</v>
          </cell>
          <cell r="T407">
            <v>0.32</v>
          </cell>
          <cell r="U407">
            <v>2.1</v>
          </cell>
          <cell r="V407">
            <v>332.36310575211439</v>
          </cell>
          <cell r="W407">
            <v>1.661815528760572</v>
          </cell>
          <cell r="X407">
            <v>1525</v>
          </cell>
          <cell r="Y407">
            <v>7.625</v>
          </cell>
          <cell r="Z407">
            <v>10675</v>
          </cell>
          <cell r="AA407">
            <v>1982.5</v>
          </cell>
          <cell r="AB407">
            <v>20587.5</v>
          </cell>
          <cell r="AC407">
            <v>1852.875</v>
          </cell>
          <cell r="AD407">
            <v>494.1</v>
          </cell>
          <cell r="AE407">
            <v>4329.4750000000004</v>
          </cell>
          <cell r="AF407">
            <v>21.647375</v>
          </cell>
        </row>
        <row r="408">
          <cell r="B408" t="str">
            <v>0.16, Boll Buggy-Stripper 5R-36</v>
          </cell>
          <cell r="C408">
            <v>0.16</v>
          </cell>
          <cell r="D408" t="str">
            <v xml:space="preserve">, </v>
          </cell>
          <cell r="E408" t="str">
            <v xml:space="preserve">Boll Buggy-Stripper </v>
          </cell>
          <cell r="F408" t="str">
            <v>5R-36</v>
          </cell>
          <cell r="G408" t="str">
            <v>Boll Buggy-Stripper 5R-36</v>
          </cell>
          <cell r="H408">
            <v>30500</v>
          </cell>
          <cell r="I408">
            <v>15.8</v>
          </cell>
          <cell r="J408">
            <v>3.6</v>
          </cell>
          <cell r="K408">
            <v>70</v>
          </cell>
          <cell r="L408">
            <v>0.20720313441832428</v>
          </cell>
          <cell r="M408">
            <v>35</v>
          </cell>
          <cell r="N408">
            <v>50</v>
          </cell>
          <cell r="O408">
            <v>10</v>
          </cell>
          <cell r="P408">
            <v>200</v>
          </cell>
          <cell r="Q408">
            <v>0</v>
          </cell>
          <cell r="R408">
            <v>2000</v>
          </cell>
          <cell r="S408">
            <v>1</v>
          </cell>
          <cell r="T408">
            <v>0.32</v>
          </cell>
          <cell r="U408">
            <v>2.1</v>
          </cell>
          <cell r="V408">
            <v>332.36310575211439</v>
          </cell>
          <cell r="W408">
            <v>1.661815528760572</v>
          </cell>
          <cell r="X408">
            <v>1525</v>
          </cell>
          <cell r="Y408">
            <v>7.625</v>
          </cell>
          <cell r="Z408">
            <v>10675</v>
          </cell>
          <cell r="AA408">
            <v>1982.5</v>
          </cell>
          <cell r="AB408">
            <v>20587.5</v>
          </cell>
          <cell r="AC408">
            <v>1852.875</v>
          </cell>
          <cell r="AD408">
            <v>494.1</v>
          </cell>
          <cell r="AE408">
            <v>4329.4750000000004</v>
          </cell>
          <cell r="AF408">
            <v>21.647375</v>
          </cell>
        </row>
        <row r="409">
          <cell r="B409" t="str">
            <v>0.17, Boll Buggy-Stripper 16' Bcast</v>
          </cell>
          <cell r="C409">
            <v>0.17</v>
          </cell>
          <cell r="D409" t="str">
            <v xml:space="preserve">, </v>
          </cell>
          <cell r="E409" t="str">
            <v xml:space="preserve">Boll Buggy-Stripper </v>
          </cell>
          <cell r="F409" t="str">
            <v>16' Bcast</v>
          </cell>
          <cell r="G409" t="str">
            <v>Boll Buggy-Stripper 16' Bcast</v>
          </cell>
          <cell r="H409">
            <v>30500</v>
          </cell>
          <cell r="I409">
            <v>16</v>
          </cell>
          <cell r="J409">
            <v>3.6</v>
          </cell>
          <cell r="K409">
            <v>70</v>
          </cell>
          <cell r="L409">
            <v>0.20461309523809523</v>
          </cell>
          <cell r="M409">
            <v>35</v>
          </cell>
          <cell r="N409">
            <v>50</v>
          </cell>
          <cell r="O409">
            <v>10</v>
          </cell>
          <cell r="P409">
            <v>200</v>
          </cell>
          <cell r="Q409">
            <v>0</v>
          </cell>
          <cell r="R409">
            <v>2000</v>
          </cell>
          <cell r="S409">
            <v>1</v>
          </cell>
          <cell r="T409">
            <v>0.32</v>
          </cell>
          <cell r="U409">
            <v>2.1</v>
          </cell>
          <cell r="V409">
            <v>332.36310575211439</v>
          </cell>
          <cell r="W409">
            <v>1.661815528760572</v>
          </cell>
          <cell r="X409">
            <v>1525</v>
          </cell>
          <cell r="Y409">
            <v>7.625</v>
          </cell>
          <cell r="Z409">
            <v>10675</v>
          </cell>
          <cell r="AA409">
            <v>1982.5</v>
          </cell>
          <cell r="AB409">
            <v>20587.5</v>
          </cell>
          <cell r="AC409">
            <v>1852.875</v>
          </cell>
          <cell r="AD409">
            <v>494.1</v>
          </cell>
          <cell r="AE409">
            <v>4329.4750000000004</v>
          </cell>
          <cell r="AF409">
            <v>21.647375</v>
          </cell>
        </row>
        <row r="410">
          <cell r="B410" t="str">
            <v>0.18, Boll Buggy-Stripper 4R-36 2x1</v>
          </cell>
          <cell r="C410">
            <v>0.18</v>
          </cell>
          <cell r="D410" t="str">
            <v xml:space="preserve">, </v>
          </cell>
          <cell r="E410" t="str">
            <v xml:space="preserve">Boll Buggy-Stripper </v>
          </cell>
          <cell r="F410" t="str">
            <v>4R-36 2x1</v>
          </cell>
          <cell r="G410" t="str">
            <v>Boll Buggy-Stripper 4R-36 2x1</v>
          </cell>
          <cell r="H410">
            <v>30500</v>
          </cell>
          <cell r="I410">
            <v>18</v>
          </cell>
          <cell r="J410">
            <v>3.6</v>
          </cell>
          <cell r="K410">
            <v>70</v>
          </cell>
          <cell r="L410">
            <v>0.18187830687830689</v>
          </cell>
          <cell r="M410">
            <v>35</v>
          </cell>
          <cell r="N410">
            <v>50</v>
          </cell>
          <cell r="O410">
            <v>10</v>
          </cell>
          <cell r="P410">
            <v>200</v>
          </cell>
          <cell r="Q410">
            <v>0</v>
          </cell>
          <cell r="R410">
            <v>2000</v>
          </cell>
          <cell r="S410">
            <v>1</v>
          </cell>
          <cell r="T410">
            <v>0.32</v>
          </cell>
          <cell r="U410">
            <v>2.1</v>
          </cell>
          <cell r="V410">
            <v>332.36310575211439</v>
          </cell>
          <cell r="W410">
            <v>1.661815528760572</v>
          </cell>
          <cell r="X410">
            <v>1525</v>
          </cell>
          <cell r="Y410">
            <v>7.625</v>
          </cell>
          <cell r="Z410">
            <v>10675</v>
          </cell>
          <cell r="AA410">
            <v>1982.5</v>
          </cell>
          <cell r="AB410">
            <v>20587.5</v>
          </cell>
          <cell r="AC410">
            <v>1852.875</v>
          </cell>
          <cell r="AD410">
            <v>494.1</v>
          </cell>
          <cell r="AE410">
            <v>4329.4750000000004</v>
          </cell>
          <cell r="AF410">
            <v>21.647375</v>
          </cell>
        </row>
        <row r="411">
          <cell r="B411" t="str">
            <v>0.19, Boll Buggy-Stripper 6R-36</v>
          </cell>
          <cell r="C411">
            <v>0.19</v>
          </cell>
          <cell r="D411" t="str">
            <v xml:space="preserve">, </v>
          </cell>
          <cell r="E411" t="str">
            <v xml:space="preserve">Boll Buggy-Stripper </v>
          </cell>
          <cell r="F411" t="str">
            <v>6R-36</v>
          </cell>
          <cell r="G411" t="str">
            <v>Boll Buggy-Stripper 6R-36</v>
          </cell>
          <cell r="H411">
            <v>30500</v>
          </cell>
          <cell r="I411">
            <v>18</v>
          </cell>
          <cell r="J411">
            <v>3.6</v>
          </cell>
          <cell r="K411">
            <v>70</v>
          </cell>
          <cell r="L411">
            <v>0.18187830687830689</v>
          </cell>
          <cell r="M411">
            <v>35</v>
          </cell>
          <cell r="N411">
            <v>50</v>
          </cell>
          <cell r="O411">
            <v>10</v>
          </cell>
          <cell r="P411">
            <v>200</v>
          </cell>
          <cell r="Q411">
            <v>0</v>
          </cell>
          <cell r="R411">
            <v>2000</v>
          </cell>
          <cell r="S411">
            <v>1</v>
          </cell>
          <cell r="T411">
            <v>0.32</v>
          </cell>
          <cell r="U411">
            <v>2.1</v>
          </cell>
          <cell r="V411">
            <v>332.36310575211439</v>
          </cell>
          <cell r="W411">
            <v>1.661815528760572</v>
          </cell>
          <cell r="X411">
            <v>1525</v>
          </cell>
          <cell r="Y411">
            <v>7.625</v>
          </cell>
          <cell r="Z411">
            <v>10675</v>
          </cell>
          <cell r="AA411">
            <v>1982.5</v>
          </cell>
          <cell r="AB411">
            <v>20587.5</v>
          </cell>
          <cell r="AC411">
            <v>1852.875</v>
          </cell>
          <cell r="AD411">
            <v>494.1</v>
          </cell>
          <cell r="AE411">
            <v>4329.4750000000004</v>
          </cell>
          <cell r="AF411">
            <v>21.647375</v>
          </cell>
        </row>
        <row r="412">
          <cell r="B412" t="str">
            <v>0.2, Boll Buggy-Stripper 19' Bcast</v>
          </cell>
          <cell r="C412">
            <v>0.2</v>
          </cell>
          <cell r="D412" t="str">
            <v xml:space="preserve">, </v>
          </cell>
          <cell r="E412" t="str">
            <v xml:space="preserve">Boll Buggy-Stripper </v>
          </cell>
          <cell r="F412" t="str">
            <v>19' Bcast</v>
          </cell>
          <cell r="G412" t="str">
            <v>Boll Buggy-Stripper 19' Bcast</v>
          </cell>
          <cell r="H412">
            <v>30500</v>
          </cell>
          <cell r="I412">
            <v>19</v>
          </cell>
          <cell r="J412">
            <v>3.6</v>
          </cell>
          <cell r="K412">
            <v>70</v>
          </cell>
          <cell r="L412">
            <v>0.17230576441102755</v>
          </cell>
          <cell r="M412">
            <v>35</v>
          </cell>
          <cell r="N412">
            <v>50</v>
          </cell>
          <cell r="O412">
            <v>10</v>
          </cell>
          <cell r="P412">
            <v>200</v>
          </cell>
          <cell r="Q412">
            <v>0</v>
          </cell>
          <cell r="R412">
            <v>2000</v>
          </cell>
          <cell r="S412">
            <v>1</v>
          </cell>
          <cell r="T412">
            <v>0.32</v>
          </cell>
          <cell r="U412">
            <v>2.1</v>
          </cell>
          <cell r="V412">
            <v>332.36310575211439</v>
          </cell>
          <cell r="W412">
            <v>1.661815528760572</v>
          </cell>
          <cell r="X412">
            <v>1525</v>
          </cell>
          <cell r="Y412">
            <v>7.625</v>
          </cell>
          <cell r="Z412">
            <v>10675</v>
          </cell>
          <cell r="AA412">
            <v>1982.5</v>
          </cell>
          <cell r="AB412">
            <v>20587.5</v>
          </cell>
          <cell r="AC412">
            <v>1852.875</v>
          </cell>
          <cell r="AD412">
            <v>494.1</v>
          </cell>
          <cell r="AE412">
            <v>4329.4750000000004</v>
          </cell>
          <cell r="AF412">
            <v>21.647375</v>
          </cell>
        </row>
        <row r="413">
          <cell r="B413" t="str">
            <v>0.21, Boll Buggy-Stripper 8R-30</v>
          </cell>
          <cell r="C413">
            <v>0.21</v>
          </cell>
          <cell r="D413" t="str">
            <v xml:space="preserve">, </v>
          </cell>
          <cell r="E413" t="str">
            <v xml:space="preserve">Boll Buggy-Stripper </v>
          </cell>
          <cell r="F413" t="str">
            <v>8R-30</v>
          </cell>
          <cell r="G413" t="str">
            <v>Boll Buggy-Stripper 8R-30</v>
          </cell>
          <cell r="H413">
            <v>30500</v>
          </cell>
          <cell r="I413">
            <v>20</v>
          </cell>
          <cell r="J413">
            <v>3.6</v>
          </cell>
          <cell r="K413">
            <v>70</v>
          </cell>
          <cell r="L413">
            <v>0.16369047619047619</v>
          </cell>
          <cell r="M413">
            <v>35</v>
          </cell>
          <cell r="N413">
            <v>50</v>
          </cell>
          <cell r="O413">
            <v>10</v>
          </cell>
          <cell r="P413">
            <v>200</v>
          </cell>
          <cell r="Q413">
            <v>0</v>
          </cell>
          <cell r="R413">
            <v>2000</v>
          </cell>
          <cell r="S413">
            <v>1</v>
          </cell>
          <cell r="T413">
            <v>0.32</v>
          </cell>
          <cell r="U413">
            <v>2.1</v>
          </cell>
          <cell r="V413">
            <v>332.36310575211439</v>
          </cell>
          <cell r="W413">
            <v>1.661815528760572</v>
          </cell>
          <cell r="X413">
            <v>1525</v>
          </cell>
          <cell r="Y413">
            <v>7.625</v>
          </cell>
          <cell r="Z413">
            <v>10675</v>
          </cell>
          <cell r="AA413">
            <v>1982.5</v>
          </cell>
          <cell r="AB413">
            <v>20587.5</v>
          </cell>
          <cell r="AC413">
            <v>1852.875</v>
          </cell>
          <cell r="AD413">
            <v>494.1</v>
          </cell>
          <cell r="AE413">
            <v>4329.4750000000004</v>
          </cell>
          <cell r="AF413">
            <v>21.647375</v>
          </cell>
        </row>
        <row r="414">
          <cell r="B414" t="str">
            <v>0.22, Boll Buggy-Stripper 8R-36</v>
          </cell>
          <cell r="C414">
            <v>0.22</v>
          </cell>
          <cell r="D414" t="str">
            <v xml:space="preserve">, </v>
          </cell>
          <cell r="E414" t="str">
            <v xml:space="preserve">Boll Buggy-Stripper </v>
          </cell>
          <cell r="F414" t="str">
            <v>8R-36</v>
          </cell>
          <cell r="G414" t="str">
            <v>Boll Buggy-Stripper 8R-36</v>
          </cell>
          <cell r="H414">
            <v>30500</v>
          </cell>
          <cell r="I414">
            <v>24</v>
          </cell>
          <cell r="J414">
            <v>3.6</v>
          </cell>
          <cell r="K414">
            <v>70</v>
          </cell>
          <cell r="L414">
            <v>0.13640873015873017</v>
          </cell>
          <cell r="M414">
            <v>35</v>
          </cell>
          <cell r="N414">
            <v>50</v>
          </cell>
          <cell r="O414">
            <v>10</v>
          </cell>
          <cell r="P414">
            <v>200</v>
          </cell>
          <cell r="Q414">
            <v>0</v>
          </cell>
          <cell r="R414">
            <v>2000</v>
          </cell>
          <cell r="S414">
            <v>1</v>
          </cell>
          <cell r="T414">
            <v>0.32</v>
          </cell>
          <cell r="U414">
            <v>2.1</v>
          </cell>
          <cell r="V414">
            <v>332.36310575211439</v>
          </cell>
          <cell r="W414">
            <v>1.661815528760572</v>
          </cell>
          <cell r="X414">
            <v>1525</v>
          </cell>
          <cell r="Y414">
            <v>7.625</v>
          </cell>
          <cell r="Z414">
            <v>10675</v>
          </cell>
          <cell r="AA414">
            <v>1982.5</v>
          </cell>
          <cell r="AB414">
            <v>20587.5</v>
          </cell>
          <cell r="AC414">
            <v>1852.875</v>
          </cell>
          <cell r="AD414">
            <v>494.1</v>
          </cell>
          <cell r="AE414">
            <v>4329.4750000000004</v>
          </cell>
          <cell r="AF414">
            <v>21.647375</v>
          </cell>
        </row>
        <row r="415">
          <cell r="B415" t="str">
            <v>0.23, Grain Cart Corn  500 bu</v>
          </cell>
          <cell r="C415">
            <v>0.23</v>
          </cell>
          <cell r="D415" t="str">
            <v xml:space="preserve">, </v>
          </cell>
          <cell r="E415" t="str">
            <v xml:space="preserve">Grain Cart Corn </v>
          </cell>
          <cell r="F415" t="str">
            <v xml:space="preserve"> 500 bu</v>
          </cell>
          <cell r="G415" t="str">
            <v>Grain Cart Corn  500 bu</v>
          </cell>
          <cell r="H415">
            <v>34100</v>
          </cell>
          <cell r="I415">
            <v>18</v>
          </cell>
          <cell r="J415">
            <v>3.8</v>
          </cell>
          <cell r="K415">
            <v>85</v>
          </cell>
          <cell r="L415">
            <v>9.4E-2</v>
          </cell>
          <cell r="M415">
            <v>30</v>
          </cell>
          <cell r="N415">
            <v>65</v>
          </cell>
          <cell r="O415">
            <v>12</v>
          </cell>
          <cell r="P415">
            <v>200</v>
          </cell>
          <cell r="Q415">
            <v>0</v>
          </cell>
          <cell r="R415">
            <v>2400</v>
          </cell>
          <cell r="S415">
            <v>1</v>
          </cell>
          <cell r="T415">
            <v>0.32</v>
          </cell>
          <cell r="U415">
            <v>2.1</v>
          </cell>
          <cell r="V415">
            <v>371.59284938187216</v>
          </cell>
          <cell r="W415">
            <v>1.8579642469093607</v>
          </cell>
          <cell r="X415">
            <v>1847.0833333333333</v>
          </cell>
          <cell r="Y415">
            <v>9.2354166666666657</v>
          </cell>
          <cell r="Z415">
            <v>10230</v>
          </cell>
          <cell r="AA415">
            <v>1989.1666666666667</v>
          </cell>
          <cell r="AB415">
            <v>22165</v>
          </cell>
          <cell r="AC415">
            <v>1994.85</v>
          </cell>
          <cell r="AD415">
            <v>531.96</v>
          </cell>
          <cell r="AE415">
            <v>4515.9766666666665</v>
          </cell>
          <cell r="AF415">
            <v>22.579883333333331</v>
          </cell>
        </row>
        <row r="416">
          <cell r="B416" t="str">
            <v>0.24, Grain Cart Corn  700 bu</v>
          </cell>
          <cell r="C416">
            <v>0.24</v>
          </cell>
          <cell r="D416" t="str">
            <v xml:space="preserve">, </v>
          </cell>
          <cell r="E416" t="str">
            <v xml:space="preserve">Grain Cart Corn </v>
          </cell>
          <cell r="F416" t="str">
            <v xml:space="preserve"> 700 bu</v>
          </cell>
          <cell r="G416" t="str">
            <v>Grain Cart Corn  700 bu</v>
          </cell>
          <cell r="H416">
            <v>51600</v>
          </cell>
          <cell r="I416">
            <v>24</v>
          </cell>
          <cell r="J416">
            <v>3.8</v>
          </cell>
          <cell r="K416">
            <v>85</v>
          </cell>
          <cell r="L416">
            <v>9.4E-2</v>
          </cell>
          <cell r="M416">
            <v>30</v>
          </cell>
          <cell r="N416">
            <v>65</v>
          </cell>
          <cell r="O416">
            <v>12</v>
          </cell>
          <cell r="P416">
            <v>200</v>
          </cell>
          <cell r="Q416">
            <v>0</v>
          </cell>
          <cell r="R416">
            <v>2400</v>
          </cell>
          <cell r="S416">
            <v>1</v>
          </cell>
          <cell r="T416">
            <v>0.32</v>
          </cell>
          <cell r="U416">
            <v>2.1</v>
          </cell>
          <cell r="V416">
            <v>562.29299202652794</v>
          </cell>
          <cell r="W416">
            <v>2.8114649601326396</v>
          </cell>
          <cell r="X416">
            <v>2795</v>
          </cell>
          <cell r="Y416">
            <v>13.975</v>
          </cell>
          <cell r="Z416">
            <v>15480</v>
          </cell>
          <cell r="AA416">
            <v>3010</v>
          </cell>
          <cell r="AB416">
            <v>33540</v>
          </cell>
          <cell r="AC416">
            <v>3018.6</v>
          </cell>
          <cell r="AD416">
            <v>804.96</v>
          </cell>
          <cell r="AE416">
            <v>6833.56</v>
          </cell>
          <cell r="AF416">
            <v>34.1678</v>
          </cell>
        </row>
        <row r="417">
          <cell r="B417" t="str">
            <v>0.25, Grain Cart Corn 1000 bu</v>
          </cell>
          <cell r="C417">
            <v>0.25</v>
          </cell>
          <cell r="D417" t="str">
            <v xml:space="preserve">, </v>
          </cell>
          <cell r="E417" t="str">
            <v xml:space="preserve">Grain Cart Corn </v>
          </cell>
          <cell r="F417" t="str">
            <v>1000 bu</v>
          </cell>
          <cell r="G417" t="str">
            <v>Grain Cart Corn 1000 bu</v>
          </cell>
          <cell r="H417">
            <v>63600</v>
          </cell>
          <cell r="I417">
            <v>36</v>
          </cell>
          <cell r="J417">
            <v>3.8</v>
          </cell>
          <cell r="K417">
            <v>85</v>
          </cell>
          <cell r="L417">
            <v>9.4E-2</v>
          </cell>
          <cell r="M417">
            <v>30</v>
          </cell>
          <cell r="N417">
            <v>65</v>
          </cell>
          <cell r="O417">
            <v>12</v>
          </cell>
          <cell r="P417">
            <v>200</v>
          </cell>
          <cell r="Q417">
            <v>0</v>
          </cell>
          <cell r="R417">
            <v>2400</v>
          </cell>
          <cell r="S417">
            <v>1</v>
          </cell>
          <cell r="T417">
            <v>0.32</v>
          </cell>
          <cell r="U417">
            <v>2.1</v>
          </cell>
          <cell r="V417">
            <v>693.05880412572048</v>
          </cell>
          <cell r="W417">
            <v>3.4652940206286025</v>
          </cell>
          <cell r="X417">
            <v>3445</v>
          </cell>
          <cell r="Y417">
            <v>17.225000000000001</v>
          </cell>
          <cell r="Z417">
            <v>19080</v>
          </cell>
          <cell r="AA417">
            <v>3710</v>
          </cell>
          <cell r="AB417">
            <v>41340</v>
          </cell>
          <cell r="AC417">
            <v>3720.6</v>
          </cell>
          <cell r="AD417">
            <v>992.16</v>
          </cell>
          <cell r="AE417">
            <v>8422.76</v>
          </cell>
          <cell r="AF417">
            <v>42.113799999999998</v>
          </cell>
        </row>
        <row r="418">
          <cell r="B418" t="str">
            <v>0.26, Grain Cart Soybean  500 bu</v>
          </cell>
          <cell r="C418">
            <v>0.26</v>
          </cell>
          <cell r="D418" t="str">
            <v xml:space="preserve">, </v>
          </cell>
          <cell r="E418" t="str">
            <v xml:space="preserve">Grain Cart Soybean </v>
          </cell>
          <cell r="F418" t="str">
            <v xml:space="preserve"> 500 bu</v>
          </cell>
          <cell r="G418" t="str">
            <v>Grain Cart Soybean  500 bu</v>
          </cell>
          <cell r="H418">
            <v>34100</v>
          </cell>
          <cell r="I418">
            <v>18</v>
          </cell>
          <cell r="J418">
            <v>3.8</v>
          </cell>
          <cell r="K418">
            <v>85</v>
          </cell>
          <cell r="L418">
            <v>9.4E-2</v>
          </cell>
          <cell r="M418">
            <v>30</v>
          </cell>
          <cell r="N418">
            <v>65</v>
          </cell>
          <cell r="O418">
            <v>12</v>
          </cell>
          <cell r="P418">
            <v>200</v>
          </cell>
          <cell r="Q418">
            <v>0</v>
          </cell>
          <cell r="R418">
            <v>2400</v>
          </cell>
          <cell r="S418">
            <v>1</v>
          </cell>
          <cell r="T418">
            <v>0.32</v>
          </cell>
          <cell r="U418">
            <v>2.1</v>
          </cell>
          <cell r="V418">
            <v>371.59284938187216</v>
          </cell>
          <cell r="W418">
            <v>1.8579642469093607</v>
          </cell>
          <cell r="X418">
            <v>1847.0833333333333</v>
          </cell>
          <cell r="Y418">
            <v>9.2354166666666657</v>
          </cell>
          <cell r="Z418">
            <v>10230</v>
          </cell>
          <cell r="AA418">
            <v>1989.1666666666667</v>
          </cell>
          <cell r="AB418">
            <v>22165</v>
          </cell>
          <cell r="AC418">
            <v>1994.85</v>
          </cell>
          <cell r="AD418">
            <v>531.96</v>
          </cell>
          <cell r="AE418">
            <v>4515.9766666666665</v>
          </cell>
          <cell r="AF418">
            <v>22.579883333333331</v>
          </cell>
        </row>
        <row r="419">
          <cell r="B419" t="str">
            <v>0.27, Grain Cart Soybean  700 bu</v>
          </cell>
          <cell r="C419">
            <v>0.27</v>
          </cell>
          <cell r="D419" t="str">
            <v xml:space="preserve">, </v>
          </cell>
          <cell r="E419" t="str">
            <v xml:space="preserve">Grain Cart Soybean </v>
          </cell>
          <cell r="F419" t="str">
            <v xml:space="preserve"> 700 bu</v>
          </cell>
          <cell r="G419" t="str">
            <v>Grain Cart Soybean  700 bu</v>
          </cell>
          <cell r="H419">
            <v>51600</v>
          </cell>
          <cell r="I419">
            <v>24</v>
          </cell>
          <cell r="J419">
            <v>3.8</v>
          </cell>
          <cell r="K419">
            <v>85</v>
          </cell>
          <cell r="L419">
            <v>9.4E-2</v>
          </cell>
          <cell r="M419">
            <v>30</v>
          </cell>
          <cell r="N419">
            <v>65</v>
          </cell>
          <cell r="O419">
            <v>12</v>
          </cell>
          <cell r="P419">
            <v>200</v>
          </cell>
          <cell r="Q419">
            <v>0</v>
          </cell>
          <cell r="R419">
            <v>2400</v>
          </cell>
          <cell r="S419">
            <v>1</v>
          </cell>
          <cell r="T419">
            <v>0.32</v>
          </cell>
          <cell r="U419">
            <v>2.1</v>
          </cell>
          <cell r="V419">
            <v>562.29299202652794</v>
          </cell>
          <cell r="W419">
            <v>2.8114649601326396</v>
          </cell>
          <cell r="X419">
            <v>2795</v>
          </cell>
          <cell r="Y419">
            <v>13.975</v>
          </cell>
          <cell r="Z419">
            <v>15480</v>
          </cell>
          <cell r="AA419">
            <v>3010</v>
          </cell>
          <cell r="AB419">
            <v>33540</v>
          </cell>
          <cell r="AC419">
            <v>3018.6</v>
          </cell>
          <cell r="AD419">
            <v>804.96</v>
          </cell>
          <cell r="AE419">
            <v>6833.56</v>
          </cell>
          <cell r="AF419">
            <v>34.1678</v>
          </cell>
        </row>
        <row r="420">
          <cell r="B420" t="str">
            <v>0.28, Grain Cart Soybean 1000 bu</v>
          </cell>
          <cell r="C420">
            <v>0.28000000000000003</v>
          </cell>
          <cell r="D420" t="str">
            <v xml:space="preserve">, </v>
          </cell>
          <cell r="E420" t="str">
            <v xml:space="preserve">Grain Cart Soybean </v>
          </cell>
          <cell r="F420" t="str">
            <v>1000 bu</v>
          </cell>
          <cell r="G420" t="str">
            <v>Grain Cart Soybean 1000 bu</v>
          </cell>
          <cell r="H420">
            <v>63600</v>
          </cell>
          <cell r="I420">
            <v>36</v>
          </cell>
          <cell r="J420">
            <v>3.8</v>
          </cell>
          <cell r="K420">
            <v>85</v>
          </cell>
          <cell r="L420">
            <v>9.4E-2</v>
          </cell>
          <cell r="M420">
            <v>30</v>
          </cell>
          <cell r="N420">
            <v>65</v>
          </cell>
          <cell r="O420">
            <v>12</v>
          </cell>
          <cell r="P420">
            <v>200</v>
          </cell>
          <cell r="Q420">
            <v>0</v>
          </cell>
          <cell r="R420">
            <v>2400</v>
          </cell>
          <cell r="S420">
            <v>1</v>
          </cell>
          <cell r="T420">
            <v>0.32</v>
          </cell>
          <cell r="U420">
            <v>2.1</v>
          </cell>
          <cell r="V420">
            <v>693.05880412572048</v>
          </cell>
          <cell r="W420">
            <v>3.4652940206286025</v>
          </cell>
          <cell r="X420">
            <v>3445</v>
          </cell>
          <cell r="Y420">
            <v>17.225000000000001</v>
          </cell>
          <cell r="Z420">
            <v>19080</v>
          </cell>
          <cell r="AA420">
            <v>3710</v>
          </cell>
          <cell r="AB420">
            <v>41340</v>
          </cell>
          <cell r="AC420">
            <v>3720.6</v>
          </cell>
          <cell r="AD420">
            <v>992.16</v>
          </cell>
          <cell r="AE420">
            <v>8422.76</v>
          </cell>
          <cell r="AF420">
            <v>42.113799999999998</v>
          </cell>
        </row>
        <row r="421">
          <cell r="B421" t="str">
            <v>0.29, Grain Cart Wht/Sor  500 bu</v>
          </cell>
          <cell r="C421">
            <v>0.28999999999999998</v>
          </cell>
          <cell r="D421" t="str">
            <v xml:space="preserve">, </v>
          </cell>
          <cell r="E421" t="str">
            <v xml:space="preserve">Grain Cart Wht/Sor </v>
          </cell>
          <cell r="F421" t="str">
            <v xml:space="preserve"> 500 bu</v>
          </cell>
          <cell r="G421" t="str">
            <v>Grain Cart Wht/Sor  500 bu</v>
          </cell>
          <cell r="H421">
            <v>34100</v>
          </cell>
          <cell r="I421">
            <v>18</v>
          </cell>
          <cell r="J421">
            <v>3.8</v>
          </cell>
          <cell r="K421">
            <v>85</v>
          </cell>
          <cell r="L421">
            <v>9.4E-2</v>
          </cell>
          <cell r="M421">
            <v>30</v>
          </cell>
          <cell r="N421">
            <v>65</v>
          </cell>
          <cell r="O421">
            <v>12</v>
          </cell>
          <cell r="P421">
            <v>200</v>
          </cell>
          <cell r="Q421">
            <v>0</v>
          </cell>
          <cell r="R421">
            <v>2400</v>
          </cell>
          <cell r="S421">
            <v>1</v>
          </cell>
          <cell r="T421">
            <v>0.32</v>
          </cell>
          <cell r="U421">
            <v>2.1</v>
          </cell>
          <cell r="V421">
            <v>371.59284938187216</v>
          </cell>
          <cell r="W421">
            <v>1.8579642469093607</v>
          </cell>
          <cell r="X421">
            <v>1847.0833333333333</v>
          </cell>
          <cell r="Y421">
            <v>9.2354166666666657</v>
          </cell>
          <cell r="Z421">
            <v>10230</v>
          </cell>
          <cell r="AA421">
            <v>1989.1666666666667</v>
          </cell>
          <cell r="AB421">
            <v>22165</v>
          </cell>
          <cell r="AC421">
            <v>1994.85</v>
          </cell>
          <cell r="AD421">
            <v>531.96</v>
          </cell>
          <cell r="AE421">
            <v>4515.9766666666665</v>
          </cell>
          <cell r="AF421">
            <v>22.579883333333331</v>
          </cell>
        </row>
        <row r="422">
          <cell r="B422" t="str">
            <v>0.3, Grain Cart Wht/Sor  700 bu</v>
          </cell>
          <cell r="C422">
            <v>0.3</v>
          </cell>
          <cell r="D422" t="str">
            <v xml:space="preserve">, </v>
          </cell>
          <cell r="E422" t="str">
            <v xml:space="preserve">Grain Cart Wht/Sor </v>
          </cell>
          <cell r="F422" t="str">
            <v xml:space="preserve"> 700 bu</v>
          </cell>
          <cell r="G422" t="str">
            <v>Grain Cart Wht/Sor  700 bu</v>
          </cell>
          <cell r="H422">
            <v>51600</v>
          </cell>
          <cell r="I422">
            <v>24</v>
          </cell>
          <cell r="J422">
            <v>3.8</v>
          </cell>
          <cell r="K422">
            <v>85</v>
          </cell>
          <cell r="L422">
            <v>9.4E-2</v>
          </cell>
          <cell r="M422">
            <v>30</v>
          </cell>
          <cell r="N422">
            <v>65</v>
          </cell>
          <cell r="O422">
            <v>12</v>
          </cell>
          <cell r="P422">
            <v>200</v>
          </cell>
          <cell r="Q422">
            <v>0</v>
          </cell>
          <cell r="R422">
            <v>2400</v>
          </cell>
          <cell r="S422">
            <v>1</v>
          </cell>
          <cell r="T422">
            <v>0.32</v>
          </cell>
          <cell r="U422">
            <v>2.1</v>
          </cell>
          <cell r="V422">
            <v>562.29299202652794</v>
          </cell>
          <cell r="W422">
            <v>2.8114649601326396</v>
          </cell>
          <cell r="X422">
            <v>2795</v>
          </cell>
          <cell r="Y422">
            <v>13.975</v>
          </cell>
          <cell r="Z422">
            <v>15480</v>
          </cell>
          <cell r="AA422">
            <v>3010</v>
          </cell>
          <cell r="AB422">
            <v>33540</v>
          </cell>
          <cell r="AC422">
            <v>3018.6</v>
          </cell>
          <cell r="AD422">
            <v>804.96</v>
          </cell>
          <cell r="AE422">
            <v>6833.56</v>
          </cell>
          <cell r="AF422">
            <v>34.1678</v>
          </cell>
        </row>
        <row r="423">
          <cell r="B423" t="str">
            <v>0.31, Grain Cart Wht/Sor 1000 bu</v>
          </cell>
          <cell r="C423">
            <v>0.31</v>
          </cell>
          <cell r="D423" t="str">
            <v xml:space="preserve">, </v>
          </cell>
          <cell r="E423" t="str">
            <v xml:space="preserve">Grain Cart Wht/Sor </v>
          </cell>
          <cell r="F423" t="str">
            <v>1000 bu</v>
          </cell>
          <cell r="G423" t="str">
            <v>Grain Cart Wht/Sor 1000 bu</v>
          </cell>
          <cell r="H423">
            <v>63600</v>
          </cell>
          <cell r="I423">
            <v>36</v>
          </cell>
          <cell r="J423">
            <v>3.8</v>
          </cell>
          <cell r="K423">
            <v>85</v>
          </cell>
          <cell r="L423">
            <v>9.4E-2</v>
          </cell>
          <cell r="M423">
            <v>30</v>
          </cell>
          <cell r="N423">
            <v>65</v>
          </cell>
          <cell r="O423">
            <v>12</v>
          </cell>
          <cell r="P423">
            <v>200</v>
          </cell>
          <cell r="Q423">
            <v>0</v>
          </cell>
          <cell r="R423">
            <v>2400</v>
          </cell>
          <cell r="S423">
            <v>1</v>
          </cell>
          <cell r="T423">
            <v>0.32</v>
          </cell>
          <cell r="U423">
            <v>2.1</v>
          </cell>
          <cell r="V423">
            <v>693.05880412572048</v>
          </cell>
          <cell r="W423">
            <v>3.4652940206286025</v>
          </cell>
          <cell r="X423">
            <v>3445</v>
          </cell>
          <cell r="Y423">
            <v>17.225000000000001</v>
          </cell>
          <cell r="Z423">
            <v>19080</v>
          </cell>
          <cell r="AA423">
            <v>3710</v>
          </cell>
          <cell r="AB423">
            <v>41340</v>
          </cell>
          <cell r="AC423">
            <v>3720.6</v>
          </cell>
          <cell r="AD423">
            <v>992.16</v>
          </cell>
          <cell r="AE423">
            <v>8422.76</v>
          </cell>
          <cell r="AF423">
            <v>42.113799999999998</v>
          </cell>
        </row>
        <row r="424">
          <cell r="B424" t="str">
            <v>0.32, Header - Corn  6R-30</v>
          </cell>
          <cell r="C424">
            <v>0.32</v>
          </cell>
          <cell r="D424" t="str">
            <v xml:space="preserve">, </v>
          </cell>
          <cell r="E424" t="str">
            <v xml:space="preserve">Header - Corn </v>
          </cell>
          <cell r="F424" t="str">
            <v xml:space="preserve"> 6R-30</v>
          </cell>
          <cell r="G424" t="str">
            <v>Header - Corn  6R-30</v>
          </cell>
          <cell r="H424">
            <v>64800</v>
          </cell>
          <cell r="I424">
            <v>15</v>
          </cell>
          <cell r="J424">
            <v>3.5</v>
          </cell>
          <cell r="K424">
            <v>85</v>
          </cell>
          <cell r="L424">
            <v>0.18487394957983194</v>
          </cell>
          <cell r="M424">
            <v>40</v>
          </cell>
          <cell r="N424">
            <v>60</v>
          </cell>
          <cell r="O424">
            <v>12</v>
          </cell>
          <cell r="P424">
            <v>200</v>
          </cell>
          <cell r="Q424">
            <v>0</v>
          </cell>
          <cell r="R424">
            <v>2400</v>
          </cell>
          <cell r="S424">
            <v>1</v>
          </cell>
          <cell r="T424">
            <v>0.32</v>
          </cell>
          <cell r="U424">
            <v>2.1</v>
          </cell>
          <cell r="V424">
            <v>706.13538533563974</v>
          </cell>
          <cell r="W424">
            <v>3.5306769266781988</v>
          </cell>
          <cell r="X424">
            <v>3240</v>
          </cell>
          <cell r="Y424">
            <v>16.2</v>
          </cell>
          <cell r="Z424">
            <v>25920</v>
          </cell>
          <cell r="AA424">
            <v>3240</v>
          </cell>
          <cell r="AB424">
            <v>45360</v>
          </cell>
          <cell r="AC424">
            <v>4082.3999999999996</v>
          </cell>
          <cell r="AD424">
            <v>1088.6400000000001</v>
          </cell>
          <cell r="AE424">
            <v>8411.0399999999991</v>
          </cell>
          <cell r="AF424">
            <v>42.055199999999992</v>
          </cell>
        </row>
        <row r="425">
          <cell r="B425" t="str">
            <v>0.33, Header - Corn  6R-36</v>
          </cell>
          <cell r="C425">
            <v>0.33</v>
          </cell>
          <cell r="D425" t="str">
            <v xml:space="preserve">, </v>
          </cell>
          <cell r="E425" t="str">
            <v xml:space="preserve">Header - Corn </v>
          </cell>
          <cell r="F425" t="str">
            <v xml:space="preserve"> 6R-36</v>
          </cell>
          <cell r="G425" t="str">
            <v>Header - Corn  6R-36</v>
          </cell>
          <cell r="H425">
            <v>64900</v>
          </cell>
          <cell r="I425">
            <v>18</v>
          </cell>
          <cell r="J425">
            <v>3.5</v>
          </cell>
          <cell r="K425">
            <v>85</v>
          </cell>
          <cell r="L425">
            <v>0.15406162464985992</v>
          </cell>
          <cell r="M425">
            <v>40</v>
          </cell>
          <cell r="N425">
            <v>60</v>
          </cell>
          <cell r="O425">
            <v>12</v>
          </cell>
          <cell r="P425">
            <v>200</v>
          </cell>
          <cell r="Q425">
            <v>0</v>
          </cell>
          <cell r="R425">
            <v>2400</v>
          </cell>
          <cell r="S425">
            <v>1</v>
          </cell>
          <cell r="T425">
            <v>0.32</v>
          </cell>
          <cell r="U425">
            <v>2.1</v>
          </cell>
          <cell r="V425">
            <v>707.22510043646639</v>
          </cell>
          <cell r="W425">
            <v>3.5361255021823319</v>
          </cell>
          <cell r="X425">
            <v>3245</v>
          </cell>
          <cell r="Y425">
            <v>16.225000000000001</v>
          </cell>
          <cell r="Z425">
            <v>25960</v>
          </cell>
          <cell r="AA425">
            <v>3245</v>
          </cell>
          <cell r="AB425">
            <v>45430</v>
          </cell>
          <cell r="AC425">
            <v>4088.7</v>
          </cell>
          <cell r="AD425">
            <v>1090.32</v>
          </cell>
          <cell r="AE425">
            <v>8424.02</v>
          </cell>
          <cell r="AF425">
            <v>42.120100000000001</v>
          </cell>
        </row>
        <row r="426">
          <cell r="B426" t="str">
            <v>0.34, Header - Corn  8R-30</v>
          </cell>
          <cell r="C426">
            <v>0.34</v>
          </cell>
          <cell r="D426" t="str">
            <v xml:space="preserve">, </v>
          </cell>
          <cell r="E426" t="str">
            <v xml:space="preserve">Header - Corn </v>
          </cell>
          <cell r="F426" t="str">
            <v xml:space="preserve"> 8R-30</v>
          </cell>
          <cell r="G426" t="str">
            <v>Header - Corn  8R-30</v>
          </cell>
          <cell r="H426">
            <v>87400</v>
          </cell>
          <cell r="I426">
            <v>20</v>
          </cell>
          <cell r="J426">
            <v>3.5</v>
          </cell>
          <cell r="K426">
            <v>85</v>
          </cell>
          <cell r="L426">
            <v>0.13865546218487396</v>
          </cell>
          <cell r="M426">
            <v>40</v>
          </cell>
          <cell r="N426">
            <v>60</v>
          </cell>
          <cell r="O426">
            <v>12</v>
          </cell>
          <cell r="P426">
            <v>200</v>
          </cell>
          <cell r="Q426">
            <v>0</v>
          </cell>
          <cell r="R426">
            <v>2400</v>
          </cell>
          <cell r="S426">
            <v>1</v>
          </cell>
          <cell r="T426">
            <v>0.32</v>
          </cell>
          <cell r="U426">
            <v>2.1</v>
          </cell>
          <cell r="V426">
            <v>952.41099812245238</v>
          </cell>
          <cell r="W426">
            <v>4.7620549906122616</v>
          </cell>
          <cell r="X426">
            <v>4370</v>
          </cell>
          <cell r="Y426">
            <v>21.85</v>
          </cell>
          <cell r="Z426">
            <v>34960</v>
          </cell>
          <cell r="AA426">
            <v>4370</v>
          </cell>
          <cell r="AB426">
            <v>61180</v>
          </cell>
          <cell r="AC426">
            <v>5506.2</v>
          </cell>
          <cell r="AD426">
            <v>1468.32</v>
          </cell>
          <cell r="AE426">
            <v>11344.52</v>
          </cell>
          <cell r="AF426">
            <v>56.7226</v>
          </cell>
        </row>
        <row r="427">
          <cell r="B427" t="str">
            <v>0.35, Header - Corn 12R-20</v>
          </cell>
          <cell r="C427">
            <v>0.35</v>
          </cell>
          <cell r="D427" t="str">
            <v xml:space="preserve">, </v>
          </cell>
          <cell r="E427" t="str">
            <v xml:space="preserve">Header - Corn </v>
          </cell>
          <cell r="F427" t="str">
            <v>12R-20</v>
          </cell>
          <cell r="G427" t="str">
            <v>Header - Corn 12R-20</v>
          </cell>
          <cell r="H427">
            <v>129500</v>
          </cell>
          <cell r="I427">
            <v>20</v>
          </cell>
          <cell r="J427">
            <v>3.5</v>
          </cell>
          <cell r="K427">
            <v>85</v>
          </cell>
          <cell r="L427">
            <v>0.13865546218487396</v>
          </cell>
          <cell r="M427">
            <v>40</v>
          </cell>
          <cell r="N427">
            <v>60</v>
          </cell>
          <cell r="O427">
            <v>8</v>
          </cell>
          <cell r="P427">
            <v>300</v>
          </cell>
          <cell r="Q427">
            <v>0</v>
          </cell>
          <cell r="R427">
            <v>2400</v>
          </cell>
          <cell r="S427">
            <v>1</v>
          </cell>
          <cell r="T427">
            <v>0.32</v>
          </cell>
          <cell r="U427">
            <v>2.1</v>
          </cell>
          <cell r="V427">
            <v>3306.5445743480186</v>
          </cell>
          <cell r="W427">
            <v>11.021815247826728</v>
          </cell>
          <cell r="X427">
            <v>9712.5</v>
          </cell>
          <cell r="Y427">
            <v>32.375</v>
          </cell>
          <cell r="Z427">
            <v>51800</v>
          </cell>
          <cell r="AA427">
            <v>9712.5</v>
          </cell>
          <cell r="AB427">
            <v>90650</v>
          </cell>
          <cell r="AC427">
            <v>8158.5</v>
          </cell>
          <cell r="AD427">
            <v>2175.6</v>
          </cell>
          <cell r="AE427">
            <v>20046.599999999999</v>
          </cell>
          <cell r="AF427">
            <v>66.821999999999989</v>
          </cell>
        </row>
        <row r="428">
          <cell r="B428" t="str">
            <v>0.36, Header - Corn  8R-36</v>
          </cell>
          <cell r="C428">
            <v>0.36</v>
          </cell>
          <cell r="D428" t="str">
            <v xml:space="preserve">, </v>
          </cell>
          <cell r="E428" t="str">
            <v xml:space="preserve">Header - Corn </v>
          </cell>
          <cell r="F428" t="str">
            <v xml:space="preserve"> 8R-36</v>
          </cell>
          <cell r="G428" t="str">
            <v>Header - Corn  8R-36</v>
          </cell>
          <cell r="H428">
            <v>80000</v>
          </cell>
          <cell r="I428">
            <v>24</v>
          </cell>
          <cell r="J428">
            <v>3.5</v>
          </cell>
          <cell r="K428">
            <v>85</v>
          </cell>
          <cell r="L428">
            <v>0.11554621848739494</v>
          </cell>
          <cell r="M428">
            <v>40</v>
          </cell>
          <cell r="N428">
            <v>60</v>
          </cell>
          <cell r="O428">
            <v>12</v>
          </cell>
          <cell r="P428">
            <v>200</v>
          </cell>
          <cell r="Q428">
            <v>0</v>
          </cell>
          <cell r="R428">
            <v>2400</v>
          </cell>
          <cell r="S428">
            <v>1</v>
          </cell>
          <cell r="T428">
            <v>0.32</v>
          </cell>
          <cell r="U428">
            <v>2.1</v>
          </cell>
          <cell r="V428">
            <v>871.77208066128367</v>
          </cell>
          <cell r="W428">
            <v>4.3588604033064184</v>
          </cell>
          <cell r="X428">
            <v>4000</v>
          </cell>
          <cell r="Y428">
            <v>20</v>
          </cell>
          <cell r="Z428">
            <v>32000</v>
          </cell>
          <cell r="AA428">
            <v>4000</v>
          </cell>
          <cell r="AB428">
            <v>56000</v>
          </cell>
          <cell r="AC428">
            <v>5040</v>
          </cell>
          <cell r="AD428">
            <v>1344</v>
          </cell>
          <cell r="AE428">
            <v>10384</v>
          </cell>
          <cell r="AF428">
            <v>51.92</v>
          </cell>
        </row>
        <row r="429">
          <cell r="B429" t="str">
            <v>0.37, Header - Corn 12R-30</v>
          </cell>
          <cell r="C429">
            <v>0.37</v>
          </cell>
          <cell r="D429" t="str">
            <v xml:space="preserve">, </v>
          </cell>
          <cell r="E429" t="str">
            <v xml:space="preserve">Header - Corn </v>
          </cell>
          <cell r="F429" t="str">
            <v>12R-30</v>
          </cell>
          <cell r="G429" t="str">
            <v>Header - Corn 12R-30</v>
          </cell>
          <cell r="H429">
            <v>125000</v>
          </cell>
          <cell r="I429">
            <v>30</v>
          </cell>
          <cell r="J429">
            <v>3.5</v>
          </cell>
          <cell r="K429">
            <v>85</v>
          </cell>
          <cell r="L429">
            <v>9.2436974789915971E-2</v>
          </cell>
          <cell r="M429">
            <v>40</v>
          </cell>
          <cell r="N429">
            <v>60</v>
          </cell>
          <cell r="O429">
            <v>8</v>
          </cell>
          <cell r="P429">
            <v>300</v>
          </cell>
          <cell r="Q429">
            <v>0</v>
          </cell>
          <cell r="R429">
            <v>2400</v>
          </cell>
          <cell r="S429">
            <v>1</v>
          </cell>
          <cell r="T429">
            <v>0.32</v>
          </cell>
          <cell r="U429">
            <v>2.1</v>
          </cell>
          <cell r="V429">
            <v>3191.6453420347666</v>
          </cell>
          <cell r="W429">
            <v>10.638817806782555</v>
          </cell>
          <cell r="X429">
            <v>9375</v>
          </cell>
          <cell r="Y429">
            <v>31.25</v>
          </cell>
          <cell r="Z429">
            <v>50000</v>
          </cell>
          <cell r="AA429">
            <v>9375</v>
          </cell>
          <cell r="AB429">
            <v>87500</v>
          </cell>
          <cell r="AC429">
            <v>7875</v>
          </cell>
          <cell r="AD429">
            <v>2100</v>
          </cell>
          <cell r="AE429">
            <v>19350</v>
          </cell>
          <cell r="AF429">
            <v>64.5</v>
          </cell>
        </row>
        <row r="430">
          <cell r="B430" t="str">
            <v>0.38, Header -Soybean 22' Flex</v>
          </cell>
          <cell r="C430">
            <v>0.38</v>
          </cell>
          <cell r="D430" t="str">
            <v xml:space="preserve">, </v>
          </cell>
          <cell r="E430" t="str">
            <v xml:space="preserve">Header -Soybean </v>
          </cell>
          <cell r="F430" t="str">
            <v>22' Flex</v>
          </cell>
          <cell r="G430" t="str">
            <v>Header -Soybean 22' Flex</v>
          </cell>
          <cell r="H430">
            <v>38700</v>
          </cell>
          <cell r="I430">
            <v>22</v>
          </cell>
          <cell r="J430">
            <v>3.8</v>
          </cell>
          <cell r="K430">
            <v>85</v>
          </cell>
          <cell r="L430">
            <v>0.11609907120743036</v>
          </cell>
          <cell r="M430">
            <v>40</v>
          </cell>
          <cell r="N430">
            <v>60</v>
          </cell>
          <cell r="O430">
            <v>12</v>
          </cell>
          <cell r="P430">
            <v>150</v>
          </cell>
          <cell r="Q430">
            <v>0</v>
          </cell>
          <cell r="R430">
            <v>1800</v>
          </cell>
          <cell r="S430">
            <v>1</v>
          </cell>
          <cell r="T430">
            <v>0.32</v>
          </cell>
          <cell r="U430">
            <v>2.1</v>
          </cell>
          <cell r="V430">
            <v>230.49026506860895</v>
          </cell>
          <cell r="W430">
            <v>1.5366017671240597</v>
          </cell>
          <cell r="X430">
            <v>1935</v>
          </cell>
          <cell r="Y430">
            <v>12.9</v>
          </cell>
          <cell r="Z430">
            <v>15480</v>
          </cell>
          <cell r="AA430">
            <v>1935</v>
          </cell>
          <cell r="AB430">
            <v>27090</v>
          </cell>
          <cell r="AC430">
            <v>2438.1</v>
          </cell>
          <cell r="AD430">
            <v>650.16</v>
          </cell>
          <cell r="AE430">
            <v>5023.26</v>
          </cell>
          <cell r="AF430">
            <v>33.488399999999999</v>
          </cell>
        </row>
        <row r="431">
          <cell r="B431" t="str">
            <v>0.39, Header -Soybean 25' Flex</v>
          </cell>
          <cell r="C431">
            <v>0.39</v>
          </cell>
          <cell r="D431" t="str">
            <v xml:space="preserve">, </v>
          </cell>
          <cell r="E431" t="str">
            <v xml:space="preserve">Header -Soybean </v>
          </cell>
          <cell r="F431" t="str">
            <v>25' Flex</v>
          </cell>
          <cell r="G431" t="str">
            <v>Header -Soybean 25' Flex</v>
          </cell>
          <cell r="H431">
            <v>39600</v>
          </cell>
          <cell r="I431">
            <v>25</v>
          </cell>
          <cell r="J431">
            <v>3.8</v>
          </cell>
          <cell r="K431">
            <v>85</v>
          </cell>
          <cell r="L431">
            <v>0.10216718266253871</v>
          </cell>
          <cell r="M431">
            <v>40</v>
          </cell>
          <cell r="N431">
            <v>60</v>
          </cell>
          <cell r="O431">
            <v>12</v>
          </cell>
          <cell r="P431">
            <v>150</v>
          </cell>
          <cell r="Q431">
            <v>0</v>
          </cell>
          <cell r="R431">
            <v>1800</v>
          </cell>
          <cell r="S431">
            <v>1</v>
          </cell>
          <cell r="T431">
            <v>0.32</v>
          </cell>
          <cell r="U431">
            <v>2.1</v>
          </cell>
          <cell r="V431">
            <v>235.85050379113474</v>
          </cell>
          <cell r="W431">
            <v>1.5723366919408983</v>
          </cell>
          <cell r="X431">
            <v>1980</v>
          </cell>
          <cell r="Y431">
            <v>13.2</v>
          </cell>
          <cell r="Z431">
            <v>15840</v>
          </cell>
          <cell r="AA431">
            <v>1980</v>
          </cell>
          <cell r="AB431">
            <v>27720</v>
          </cell>
          <cell r="AC431">
            <v>2494.7999999999997</v>
          </cell>
          <cell r="AD431">
            <v>665.28</v>
          </cell>
          <cell r="AE431">
            <v>5140.079999999999</v>
          </cell>
          <cell r="AF431">
            <v>34.267199999999995</v>
          </cell>
        </row>
        <row r="432">
          <cell r="B432" t="str">
            <v>0.4, Header -Soybean 30' Flex</v>
          </cell>
          <cell r="C432">
            <v>0.4</v>
          </cell>
          <cell r="D432" t="str">
            <v xml:space="preserve">, </v>
          </cell>
          <cell r="E432" t="str">
            <v xml:space="preserve">Header -Soybean </v>
          </cell>
          <cell r="F432" t="str">
            <v>30' Flex</v>
          </cell>
          <cell r="G432" t="str">
            <v>Header -Soybean 30' Flex</v>
          </cell>
          <cell r="H432">
            <v>47100</v>
          </cell>
          <cell r="I432">
            <v>30</v>
          </cell>
          <cell r="J432">
            <v>3.8</v>
          </cell>
          <cell r="K432">
            <v>85</v>
          </cell>
          <cell r="L432">
            <v>8.5139318885448914E-2</v>
          </cell>
          <cell r="M432">
            <v>40</v>
          </cell>
          <cell r="N432">
            <v>60</v>
          </cell>
          <cell r="O432">
            <v>12</v>
          </cell>
          <cell r="P432">
            <v>150</v>
          </cell>
          <cell r="Q432">
            <v>0</v>
          </cell>
          <cell r="R432">
            <v>1800</v>
          </cell>
          <cell r="S432">
            <v>1</v>
          </cell>
          <cell r="T432">
            <v>0.32</v>
          </cell>
          <cell r="U432">
            <v>2.1</v>
          </cell>
          <cell r="V432">
            <v>280.51915981218298</v>
          </cell>
          <cell r="W432">
            <v>1.8701277320812197</v>
          </cell>
          <cell r="X432">
            <v>2355</v>
          </cell>
          <cell r="Y432">
            <v>15.7</v>
          </cell>
          <cell r="Z432">
            <v>18840</v>
          </cell>
          <cell r="AA432">
            <v>2355</v>
          </cell>
          <cell r="AB432">
            <v>32970</v>
          </cell>
          <cell r="AC432">
            <v>2967.2999999999997</v>
          </cell>
          <cell r="AD432">
            <v>791.28</v>
          </cell>
          <cell r="AE432">
            <v>6113.579999999999</v>
          </cell>
          <cell r="AF432">
            <v>40.75719999999999</v>
          </cell>
        </row>
        <row r="433">
          <cell r="B433" t="str">
            <v>0.41, Header -Soybean 35' Flex</v>
          </cell>
          <cell r="C433">
            <v>0.41</v>
          </cell>
          <cell r="D433" t="str">
            <v xml:space="preserve">, </v>
          </cell>
          <cell r="E433" t="str">
            <v xml:space="preserve">Header -Soybean </v>
          </cell>
          <cell r="F433" t="str">
            <v>35' Flex</v>
          </cell>
          <cell r="G433" t="str">
            <v>Header -Soybean 35' Flex</v>
          </cell>
          <cell r="H433">
            <v>55300</v>
          </cell>
          <cell r="I433">
            <v>35</v>
          </cell>
          <cell r="J433">
            <v>3.8</v>
          </cell>
          <cell r="K433">
            <v>85</v>
          </cell>
          <cell r="L433">
            <v>7.29765590446705E-2</v>
          </cell>
          <cell r="M433">
            <v>40</v>
          </cell>
          <cell r="N433">
            <v>60</v>
          </cell>
          <cell r="O433">
            <v>12</v>
          </cell>
          <cell r="P433">
            <v>150</v>
          </cell>
          <cell r="Q433">
            <v>0</v>
          </cell>
          <cell r="R433">
            <v>1800</v>
          </cell>
          <cell r="S433">
            <v>1</v>
          </cell>
          <cell r="T433">
            <v>0.32</v>
          </cell>
          <cell r="U433">
            <v>2.1</v>
          </cell>
          <cell r="V433">
            <v>329.35689039519576</v>
          </cell>
          <cell r="W433">
            <v>2.1957126026346385</v>
          </cell>
          <cell r="X433">
            <v>2765</v>
          </cell>
          <cell r="Y433">
            <v>18.433333333333334</v>
          </cell>
          <cell r="Z433">
            <v>22120</v>
          </cell>
          <cell r="AA433">
            <v>2765</v>
          </cell>
          <cell r="AB433">
            <v>38710</v>
          </cell>
          <cell r="AC433">
            <v>3483.9</v>
          </cell>
          <cell r="AD433">
            <v>929.04</v>
          </cell>
          <cell r="AE433">
            <v>7177.94</v>
          </cell>
          <cell r="AF433">
            <v>47.852933333333333</v>
          </cell>
        </row>
        <row r="434">
          <cell r="B434" t="str">
            <v>0.42, Header Wheat/Sorghum 22' Rigid</v>
          </cell>
          <cell r="C434">
            <v>0.42</v>
          </cell>
          <cell r="D434" t="str">
            <v xml:space="preserve">, </v>
          </cell>
          <cell r="E434" t="str">
            <v xml:space="preserve">Header Wheat/Sorghum </v>
          </cell>
          <cell r="F434" t="str">
            <v>22' Rigid</v>
          </cell>
          <cell r="G434" t="str">
            <v>Header Wheat/Sorghum 22' Rigid</v>
          </cell>
          <cell r="H434">
            <v>19800</v>
          </cell>
          <cell r="I434">
            <v>22</v>
          </cell>
          <cell r="J434">
            <v>3.5</v>
          </cell>
          <cell r="K434">
            <v>85</v>
          </cell>
          <cell r="L434">
            <v>0.12605042016806722</v>
          </cell>
          <cell r="M434">
            <v>40</v>
          </cell>
          <cell r="N434">
            <v>60</v>
          </cell>
          <cell r="O434">
            <v>8</v>
          </cell>
          <cell r="P434">
            <v>300</v>
          </cell>
          <cell r="Q434">
            <v>0</v>
          </cell>
          <cell r="R434">
            <v>2400</v>
          </cell>
          <cell r="S434">
            <v>1</v>
          </cell>
          <cell r="T434">
            <v>0.32</v>
          </cell>
          <cell r="U434">
            <v>2.1</v>
          </cell>
          <cell r="V434">
            <v>505.55662217830707</v>
          </cell>
          <cell r="W434">
            <v>1.6851887405943569</v>
          </cell>
          <cell r="X434">
            <v>1485</v>
          </cell>
          <cell r="Y434">
            <v>4.95</v>
          </cell>
          <cell r="Z434">
            <v>7920</v>
          </cell>
          <cell r="AA434">
            <v>1485</v>
          </cell>
          <cell r="AB434">
            <v>13860</v>
          </cell>
          <cell r="AC434">
            <v>1247.3999999999999</v>
          </cell>
          <cell r="AD434">
            <v>332.64</v>
          </cell>
          <cell r="AE434">
            <v>3065.0399999999995</v>
          </cell>
          <cell r="AF434">
            <v>10.216799999999999</v>
          </cell>
        </row>
        <row r="435">
          <cell r="B435" t="str">
            <v>0.43, Header Wheat/Sorghum 25' Rigid</v>
          </cell>
          <cell r="C435">
            <v>0.43</v>
          </cell>
          <cell r="D435" t="str">
            <v xml:space="preserve">, </v>
          </cell>
          <cell r="E435" t="str">
            <v xml:space="preserve">Header Wheat/Sorghum </v>
          </cell>
          <cell r="F435" t="str">
            <v>25' Rigid</v>
          </cell>
          <cell r="G435" t="str">
            <v>Header Wheat/Sorghum 25' Rigid</v>
          </cell>
          <cell r="H435">
            <v>41800</v>
          </cell>
          <cell r="I435">
            <v>25</v>
          </cell>
          <cell r="J435">
            <v>3.5</v>
          </cell>
          <cell r="K435">
            <v>85</v>
          </cell>
          <cell r="L435">
            <v>0.11092436974789915</v>
          </cell>
          <cell r="M435">
            <v>40</v>
          </cell>
          <cell r="N435">
            <v>60</v>
          </cell>
          <cell r="O435">
            <v>8</v>
          </cell>
          <cell r="P435">
            <v>300</v>
          </cell>
          <cell r="Q435">
            <v>0</v>
          </cell>
          <cell r="R435">
            <v>2400</v>
          </cell>
          <cell r="S435">
            <v>1</v>
          </cell>
          <cell r="T435">
            <v>0.32</v>
          </cell>
          <cell r="U435">
            <v>2.1</v>
          </cell>
          <cell r="V435">
            <v>1067.286202376426</v>
          </cell>
          <cell r="W435">
            <v>3.5576206745880867</v>
          </cell>
          <cell r="X435">
            <v>3135</v>
          </cell>
          <cell r="Y435">
            <v>10.45</v>
          </cell>
          <cell r="Z435">
            <v>16720</v>
          </cell>
          <cell r="AA435">
            <v>3135</v>
          </cell>
          <cell r="AB435">
            <v>29260</v>
          </cell>
          <cell r="AC435">
            <v>2633.4</v>
          </cell>
          <cell r="AD435">
            <v>702.24</v>
          </cell>
          <cell r="AE435">
            <v>6470.6399999999994</v>
          </cell>
          <cell r="AF435">
            <v>21.5688</v>
          </cell>
        </row>
        <row r="436">
          <cell r="B436" t="str">
            <v>0.44, Header Wheat/Sorghum 30' Rigid</v>
          </cell>
          <cell r="C436">
            <v>0.44</v>
          </cell>
          <cell r="D436" t="str">
            <v xml:space="preserve">, </v>
          </cell>
          <cell r="E436" t="str">
            <v xml:space="preserve">Header Wheat/Sorghum </v>
          </cell>
          <cell r="F436" t="str">
            <v>30' Rigid</v>
          </cell>
          <cell r="G436" t="str">
            <v>Header Wheat/Sorghum 30' Rigid</v>
          </cell>
          <cell r="H436">
            <v>55100</v>
          </cell>
          <cell r="I436">
            <v>30</v>
          </cell>
          <cell r="J436">
            <v>3.5</v>
          </cell>
          <cell r="K436">
            <v>85</v>
          </cell>
          <cell r="L436">
            <v>9.2436974789915971E-2</v>
          </cell>
          <cell r="M436">
            <v>40</v>
          </cell>
          <cell r="N436">
            <v>60</v>
          </cell>
          <cell r="O436">
            <v>8</v>
          </cell>
          <cell r="P436">
            <v>300</v>
          </cell>
          <cell r="Q436">
            <v>0</v>
          </cell>
          <cell r="R436">
            <v>2400</v>
          </cell>
          <cell r="S436">
            <v>1</v>
          </cell>
          <cell r="T436">
            <v>0.32</v>
          </cell>
          <cell r="U436">
            <v>2.1</v>
          </cell>
          <cell r="V436">
            <v>1406.8772667689252</v>
          </cell>
          <cell r="W436">
            <v>4.6895908892297511</v>
          </cell>
          <cell r="X436">
            <v>4132.5</v>
          </cell>
          <cell r="Y436">
            <v>13.775</v>
          </cell>
          <cell r="Z436">
            <v>22040</v>
          </cell>
          <cell r="AA436">
            <v>4132.5</v>
          </cell>
          <cell r="AB436">
            <v>38570</v>
          </cell>
          <cell r="AC436">
            <v>3471.2999999999997</v>
          </cell>
          <cell r="AD436">
            <v>925.68000000000006</v>
          </cell>
          <cell r="AE436">
            <v>8529.48</v>
          </cell>
          <cell r="AF436">
            <v>28.4316</v>
          </cell>
        </row>
        <row r="437">
          <cell r="B437" t="str">
            <v>0.45, Module Builder 4R-30 (250)</v>
          </cell>
          <cell r="C437">
            <v>0.45</v>
          </cell>
          <cell r="D437" t="str">
            <v xml:space="preserve">, </v>
          </cell>
          <cell r="E437" t="str">
            <v xml:space="preserve">Module Builder </v>
          </cell>
          <cell r="F437" t="str">
            <v>4R-30 (250)</v>
          </cell>
          <cell r="G437" t="str">
            <v>Module Builder 4R-30 (250)</v>
          </cell>
          <cell r="H437">
            <v>34700</v>
          </cell>
          <cell r="I437">
            <v>10</v>
          </cell>
          <cell r="J437">
            <v>3.6</v>
          </cell>
          <cell r="K437">
            <v>70</v>
          </cell>
          <cell r="L437">
            <v>0.32738095238095238</v>
          </cell>
          <cell r="M437">
            <v>35</v>
          </cell>
          <cell r="N437">
            <v>50</v>
          </cell>
          <cell r="O437">
            <v>10</v>
          </cell>
          <cell r="P437">
            <v>200</v>
          </cell>
          <cell r="Q437">
            <v>0</v>
          </cell>
          <cell r="R437">
            <v>2000</v>
          </cell>
          <cell r="S437">
            <v>1</v>
          </cell>
          <cell r="T437">
            <v>0.27</v>
          </cell>
          <cell r="U437">
            <v>1.4</v>
          </cell>
          <cell r="V437">
            <v>984.31755997835592</v>
          </cell>
          <cell r="W437">
            <v>4.9215877998917792</v>
          </cell>
          <cell r="X437">
            <v>1735</v>
          </cell>
          <cell r="Y437">
            <v>8.6750000000000007</v>
          </cell>
          <cell r="Z437">
            <v>12145</v>
          </cell>
          <cell r="AA437">
            <v>2255.5</v>
          </cell>
          <cell r="AB437">
            <v>23422.5</v>
          </cell>
          <cell r="AC437">
            <v>2108.0250000000001</v>
          </cell>
          <cell r="AD437">
            <v>562.14</v>
          </cell>
          <cell r="AE437">
            <v>4925.665</v>
          </cell>
          <cell r="AF437">
            <v>24.628325</v>
          </cell>
        </row>
        <row r="438">
          <cell r="B438" t="str">
            <v>0.46, Module Builder 4R-30 (325)</v>
          </cell>
          <cell r="C438">
            <v>0.46</v>
          </cell>
          <cell r="D438" t="str">
            <v xml:space="preserve">, </v>
          </cell>
          <cell r="E438" t="str">
            <v xml:space="preserve">Module Builder </v>
          </cell>
          <cell r="F438" t="str">
            <v>4R-30 (325)</v>
          </cell>
          <cell r="G438" t="str">
            <v>Module Builder 4R-30 (325)</v>
          </cell>
          <cell r="H438">
            <v>34700</v>
          </cell>
          <cell r="I438">
            <v>10</v>
          </cell>
          <cell r="J438">
            <v>3.6</v>
          </cell>
          <cell r="K438">
            <v>70</v>
          </cell>
          <cell r="L438">
            <v>0.32738095238095238</v>
          </cell>
          <cell r="M438">
            <v>35</v>
          </cell>
          <cell r="N438">
            <v>50</v>
          </cell>
          <cell r="O438">
            <v>10</v>
          </cell>
          <cell r="P438">
            <v>200</v>
          </cell>
          <cell r="Q438">
            <v>0</v>
          </cell>
          <cell r="R438">
            <v>2000</v>
          </cell>
          <cell r="S438">
            <v>1</v>
          </cell>
          <cell r="T438">
            <v>0.27</v>
          </cell>
          <cell r="U438">
            <v>1.4</v>
          </cell>
          <cell r="V438">
            <v>984.31755997835592</v>
          </cell>
          <cell r="W438">
            <v>4.9215877998917792</v>
          </cell>
          <cell r="X438">
            <v>1735</v>
          </cell>
          <cell r="Y438">
            <v>8.6750000000000007</v>
          </cell>
          <cell r="Z438">
            <v>12145</v>
          </cell>
          <cell r="AA438">
            <v>2255.5</v>
          </cell>
          <cell r="AB438">
            <v>23422.5</v>
          </cell>
          <cell r="AC438">
            <v>2108.0250000000001</v>
          </cell>
          <cell r="AD438">
            <v>562.14</v>
          </cell>
          <cell r="AE438">
            <v>4925.665</v>
          </cell>
          <cell r="AF438">
            <v>24.628325</v>
          </cell>
        </row>
        <row r="439">
          <cell r="B439" t="str">
            <v>0.47, Module Builder 4R-36 (255)</v>
          </cell>
          <cell r="C439">
            <v>0.47</v>
          </cell>
          <cell r="D439" t="str">
            <v xml:space="preserve">, </v>
          </cell>
          <cell r="E439" t="str">
            <v xml:space="preserve">Module Builder </v>
          </cell>
          <cell r="F439" t="str">
            <v>4R-36 (255)</v>
          </cell>
          <cell r="G439" t="str">
            <v>Module Builder 4R-36 (255)</v>
          </cell>
          <cell r="H439">
            <v>34700</v>
          </cell>
          <cell r="I439">
            <v>12</v>
          </cell>
          <cell r="J439">
            <v>3.6</v>
          </cell>
          <cell r="K439">
            <v>70</v>
          </cell>
          <cell r="L439">
            <v>0.27281746031746035</v>
          </cell>
          <cell r="M439">
            <v>35</v>
          </cell>
          <cell r="N439">
            <v>50</v>
          </cell>
          <cell r="O439">
            <v>10</v>
          </cell>
          <cell r="P439">
            <v>200</v>
          </cell>
          <cell r="Q439">
            <v>0</v>
          </cell>
          <cell r="R439">
            <v>2000</v>
          </cell>
          <cell r="S439">
            <v>1</v>
          </cell>
          <cell r="T439">
            <v>0.27</v>
          </cell>
          <cell r="U439">
            <v>1.4</v>
          </cell>
          <cell r="V439">
            <v>984.31755997835592</v>
          </cell>
          <cell r="W439">
            <v>4.9215877998917792</v>
          </cell>
          <cell r="X439">
            <v>1735</v>
          </cell>
          <cell r="Y439">
            <v>8.6750000000000007</v>
          </cell>
          <cell r="Z439">
            <v>12145</v>
          </cell>
          <cell r="AA439">
            <v>2255.5</v>
          </cell>
          <cell r="AB439">
            <v>23422.5</v>
          </cell>
          <cell r="AC439">
            <v>2108.0250000000001</v>
          </cell>
          <cell r="AD439">
            <v>562.14</v>
          </cell>
          <cell r="AE439">
            <v>4925.665</v>
          </cell>
          <cell r="AF439">
            <v>24.628325</v>
          </cell>
        </row>
        <row r="440">
          <cell r="B440" t="str">
            <v>0.48, Module Builder 4R-36 (325)</v>
          </cell>
          <cell r="C440">
            <v>0.48</v>
          </cell>
          <cell r="D440" t="str">
            <v xml:space="preserve">, </v>
          </cell>
          <cell r="E440" t="str">
            <v xml:space="preserve">Module Builder </v>
          </cell>
          <cell r="F440" t="str">
            <v>4R-36 (325)</v>
          </cell>
          <cell r="G440" t="str">
            <v>Module Builder 4R-36 (325)</v>
          </cell>
          <cell r="H440">
            <v>34700</v>
          </cell>
          <cell r="I440">
            <v>12</v>
          </cell>
          <cell r="J440">
            <v>3.6</v>
          </cell>
          <cell r="K440">
            <v>70</v>
          </cell>
          <cell r="L440">
            <v>0.27281746031746035</v>
          </cell>
          <cell r="M440">
            <v>35</v>
          </cell>
          <cell r="N440">
            <v>50</v>
          </cell>
          <cell r="O440">
            <v>10</v>
          </cell>
          <cell r="P440">
            <v>200</v>
          </cell>
          <cell r="Q440">
            <v>0</v>
          </cell>
          <cell r="R440">
            <v>2000</v>
          </cell>
          <cell r="S440">
            <v>1</v>
          </cell>
          <cell r="T440">
            <v>0.27</v>
          </cell>
          <cell r="U440">
            <v>1.4</v>
          </cell>
          <cell r="V440">
            <v>984.31755997835592</v>
          </cell>
          <cell r="W440">
            <v>4.9215877998917792</v>
          </cell>
          <cell r="X440">
            <v>1735</v>
          </cell>
          <cell r="Y440">
            <v>8.6750000000000007</v>
          </cell>
          <cell r="Z440">
            <v>12145</v>
          </cell>
          <cell r="AA440">
            <v>2255.5</v>
          </cell>
          <cell r="AB440">
            <v>23422.5</v>
          </cell>
          <cell r="AC440">
            <v>2108.0250000000001</v>
          </cell>
          <cell r="AD440">
            <v>562.14</v>
          </cell>
          <cell r="AE440">
            <v>4925.665</v>
          </cell>
          <cell r="AF440">
            <v>24.628325</v>
          </cell>
        </row>
        <row r="441">
          <cell r="B441" t="str">
            <v>0.49, Module Builder 5R-30 (255)</v>
          </cell>
          <cell r="C441">
            <v>0.49</v>
          </cell>
          <cell r="D441" t="str">
            <v xml:space="preserve">, </v>
          </cell>
          <cell r="E441" t="str">
            <v xml:space="preserve">Module Builder </v>
          </cell>
          <cell r="F441" t="str">
            <v>5R-30 (255)</v>
          </cell>
          <cell r="G441" t="str">
            <v>Module Builder 5R-30 (255)</v>
          </cell>
          <cell r="H441">
            <v>34700</v>
          </cell>
          <cell r="I441">
            <v>12.5</v>
          </cell>
          <cell r="J441">
            <v>3.6</v>
          </cell>
          <cell r="K441">
            <v>70</v>
          </cell>
          <cell r="L441">
            <v>0.26190476190476192</v>
          </cell>
          <cell r="M441">
            <v>35</v>
          </cell>
          <cell r="N441">
            <v>50</v>
          </cell>
          <cell r="O441">
            <v>10</v>
          </cell>
          <cell r="P441">
            <v>200</v>
          </cell>
          <cell r="Q441">
            <v>0</v>
          </cell>
          <cell r="R441">
            <v>2000</v>
          </cell>
          <cell r="S441">
            <v>1</v>
          </cell>
          <cell r="T441">
            <v>0.27</v>
          </cell>
          <cell r="U441">
            <v>1.4</v>
          </cell>
          <cell r="V441">
            <v>984.31755997835592</v>
          </cell>
          <cell r="W441">
            <v>4.9215877998917792</v>
          </cell>
          <cell r="X441">
            <v>1735</v>
          </cell>
          <cell r="Y441">
            <v>8.6750000000000007</v>
          </cell>
          <cell r="Z441">
            <v>12145</v>
          </cell>
          <cell r="AA441">
            <v>2255.5</v>
          </cell>
          <cell r="AB441">
            <v>23422.5</v>
          </cell>
          <cell r="AC441">
            <v>2108.0250000000001</v>
          </cell>
          <cell r="AD441">
            <v>562.14</v>
          </cell>
          <cell r="AE441">
            <v>4925.665</v>
          </cell>
          <cell r="AF441">
            <v>24.628325</v>
          </cell>
        </row>
        <row r="442">
          <cell r="B442" t="str">
            <v>0.5, Module Builder 6R-30 (325)</v>
          </cell>
          <cell r="C442">
            <v>0.5</v>
          </cell>
          <cell r="D442" t="str">
            <v xml:space="preserve">, </v>
          </cell>
          <cell r="E442" t="str">
            <v xml:space="preserve">Module Builder </v>
          </cell>
          <cell r="F442" t="str">
            <v>6R-30 (325)</v>
          </cell>
          <cell r="G442" t="str">
            <v>Module Builder 6R-30 (325)</v>
          </cell>
          <cell r="H442">
            <v>34700</v>
          </cell>
          <cell r="I442">
            <v>15</v>
          </cell>
          <cell r="J442">
            <v>3.6</v>
          </cell>
          <cell r="K442">
            <v>70</v>
          </cell>
          <cell r="L442">
            <v>0.21825396825396828</v>
          </cell>
          <cell r="M442">
            <v>35</v>
          </cell>
          <cell r="N442">
            <v>50</v>
          </cell>
          <cell r="O442">
            <v>10</v>
          </cell>
          <cell r="P442">
            <v>200</v>
          </cell>
          <cell r="Q442">
            <v>0</v>
          </cell>
          <cell r="R442">
            <v>2000</v>
          </cell>
          <cell r="S442">
            <v>1</v>
          </cell>
          <cell r="T442">
            <v>0.27</v>
          </cell>
          <cell r="U442">
            <v>1.4</v>
          </cell>
          <cell r="V442">
            <v>984.31755997835592</v>
          </cell>
          <cell r="W442">
            <v>4.9215877998917792</v>
          </cell>
          <cell r="X442">
            <v>1735</v>
          </cell>
          <cell r="Y442">
            <v>8.6750000000000007</v>
          </cell>
          <cell r="Z442">
            <v>12145</v>
          </cell>
          <cell r="AA442">
            <v>2255.5</v>
          </cell>
          <cell r="AB442">
            <v>23422.5</v>
          </cell>
          <cell r="AC442">
            <v>2108.0250000000001</v>
          </cell>
          <cell r="AD442">
            <v>562.14</v>
          </cell>
          <cell r="AE442">
            <v>4925.665</v>
          </cell>
          <cell r="AF442">
            <v>24.628325</v>
          </cell>
        </row>
        <row r="443">
          <cell r="B443" t="str">
            <v>0.51, Module Builder 5R-36 (250)</v>
          </cell>
          <cell r="C443">
            <v>0.51</v>
          </cell>
          <cell r="D443" t="str">
            <v xml:space="preserve">, </v>
          </cell>
          <cell r="E443" t="str">
            <v xml:space="preserve">Module Builder </v>
          </cell>
          <cell r="F443" t="str">
            <v>5R-36 (250)</v>
          </cell>
          <cell r="G443" t="str">
            <v>Module Builder 5R-36 (250)</v>
          </cell>
          <cell r="H443">
            <v>34700</v>
          </cell>
          <cell r="I443">
            <v>15.8</v>
          </cell>
          <cell r="J443">
            <v>3.6</v>
          </cell>
          <cell r="K443">
            <v>70</v>
          </cell>
          <cell r="L443">
            <v>0.20720313441832428</v>
          </cell>
          <cell r="M443">
            <v>35</v>
          </cell>
          <cell r="N443">
            <v>50</v>
          </cell>
          <cell r="O443">
            <v>10</v>
          </cell>
          <cell r="P443">
            <v>200</v>
          </cell>
          <cell r="Q443">
            <v>0</v>
          </cell>
          <cell r="R443">
            <v>2000</v>
          </cell>
          <cell r="S443">
            <v>1</v>
          </cell>
          <cell r="T443">
            <v>0.27</v>
          </cell>
          <cell r="U443">
            <v>1.4</v>
          </cell>
          <cell r="V443">
            <v>984.31755997835592</v>
          </cell>
          <cell r="W443">
            <v>4.9215877998917792</v>
          </cell>
          <cell r="X443">
            <v>1735</v>
          </cell>
          <cell r="Y443">
            <v>8.6750000000000007</v>
          </cell>
          <cell r="Z443">
            <v>12145</v>
          </cell>
          <cell r="AA443">
            <v>2255.5</v>
          </cell>
          <cell r="AB443">
            <v>23422.5</v>
          </cell>
          <cell r="AC443">
            <v>2108.0250000000001</v>
          </cell>
          <cell r="AD443">
            <v>562.14</v>
          </cell>
          <cell r="AE443">
            <v>4925.665</v>
          </cell>
          <cell r="AF443">
            <v>24.628325</v>
          </cell>
        </row>
        <row r="444">
          <cell r="B444" t="str">
            <v>0.52, Module Builder 4R2x1 (350)</v>
          </cell>
          <cell r="C444">
            <v>0.52</v>
          </cell>
          <cell r="D444" t="str">
            <v xml:space="preserve">, </v>
          </cell>
          <cell r="E444" t="str">
            <v xml:space="preserve">Module Builder </v>
          </cell>
          <cell r="F444" t="str">
            <v>4R2x1 (350)</v>
          </cell>
          <cell r="G444" t="str">
            <v>Module Builder 4R2x1 (350)</v>
          </cell>
          <cell r="H444">
            <v>34700</v>
          </cell>
          <cell r="I444">
            <v>18</v>
          </cell>
          <cell r="J444">
            <v>3.6</v>
          </cell>
          <cell r="K444">
            <v>70</v>
          </cell>
          <cell r="L444">
            <v>0.18187830687830689</v>
          </cell>
          <cell r="M444">
            <v>35</v>
          </cell>
          <cell r="N444">
            <v>50</v>
          </cell>
          <cell r="O444">
            <v>10</v>
          </cell>
          <cell r="P444">
            <v>200</v>
          </cell>
          <cell r="Q444">
            <v>0</v>
          </cell>
          <cell r="R444">
            <v>2000</v>
          </cell>
          <cell r="S444">
            <v>1</v>
          </cell>
          <cell r="T444">
            <v>0.27</v>
          </cell>
          <cell r="U444">
            <v>1.4</v>
          </cell>
          <cell r="V444">
            <v>984.31755997835592</v>
          </cell>
          <cell r="W444">
            <v>4.9215877998917792</v>
          </cell>
          <cell r="X444">
            <v>1735</v>
          </cell>
          <cell r="Y444">
            <v>8.6750000000000007</v>
          </cell>
          <cell r="Z444">
            <v>12145</v>
          </cell>
          <cell r="AA444">
            <v>2255.5</v>
          </cell>
          <cell r="AB444">
            <v>23422.5</v>
          </cell>
          <cell r="AC444">
            <v>2108.0250000000001</v>
          </cell>
          <cell r="AD444">
            <v>562.14</v>
          </cell>
          <cell r="AE444">
            <v>4925.665</v>
          </cell>
          <cell r="AF444">
            <v>24.628325</v>
          </cell>
        </row>
        <row r="445">
          <cell r="B445" t="str">
            <v>0.53, Module Builder 6R-36 (330)</v>
          </cell>
          <cell r="C445">
            <v>0.53</v>
          </cell>
          <cell r="D445" t="str">
            <v xml:space="preserve">, </v>
          </cell>
          <cell r="E445" t="str">
            <v xml:space="preserve">Module Builder </v>
          </cell>
          <cell r="F445" t="str">
            <v>6R-36 (330)</v>
          </cell>
          <cell r="G445" t="str">
            <v>Module Builder 6R-36 (330)</v>
          </cell>
          <cell r="H445">
            <v>34700</v>
          </cell>
          <cell r="I445">
            <v>18</v>
          </cell>
          <cell r="J445">
            <v>3.6</v>
          </cell>
          <cell r="K445">
            <v>70</v>
          </cell>
          <cell r="L445">
            <v>0.18187830687830689</v>
          </cell>
          <cell r="M445">
            <v>35</v>
          </cell>
          <cell r="N445">
            <v>50</v>
          </cell>
          <cell r="O445">
            <v>10</v>
          </cell>
          <cell r="P445">
            <v>200</v>
          </cell>
          <cell r="Q445">
            <v>0</v>
          </cell>
          <cell r="R445">
            <v>2000</v>
          </cell>
          <cell r="S445">
            <v>1</v>
          </cell>
          <cell r="T445">
            <v>0.27</v>
          </cell>
          <cell r="U445">
            <v>1.4</v>
          </cell>
          <cell r="V445">
            <v>984.31755997835592</v>
          </cell>
          <cell r="W445">
            <v>4.9215877998917792</v>
          </cell>
          <cell r="X445">
            <v>1735</v>
          </cell>
          <cell r="Y445">
            <v>8.6750000000000007</v>
          </cell>
          <cell r="Z445">
            <v>12145</v>
          </cell>
          <cell r="AA445">
            <v>2255.5</v>
          </cell>
          <cell r="AB445">
            <v>23422.5</v>
          </cell>
          <cell r="AC445">
            <v>2108.0250000000001</v>
          </cell>
          <cell r="AD445">
            <v>562.14</v>
          </cell>
          <cell r="AE445">
            <v>4925.665</v>
          </cell>
          <cell r="AF445">
            <v>24.628325</v>
          </cell>
        </row>
        <row r="446">
          <cell r="B446" t="str">
            <v>0.54, Module Builder-Strip 4R-36</v>
          </cell>
          <cell r="C446">
            <v>0.54</v>
          </cell>
          <cell r="D446" t="str">
            <v xml:space="preserve">, </v>
          </cell>
          <cell r="E446" t="str">
            <v xml:space="preserve">Module Builder-Strip </v>
          </cell>
          <cell r="F446" t="str">
            <v>4R-36</v>
          </cell>
          <cell r="G446" t="str">
            <v>Module Builder-Strip 4R-36</v>
          </cell>
          <cell r="H446">
            <v>34700</v>
          </cell>
          <cell r="I446">
            <v>12</v>
          </cell>
          <cell r="J446">
            <v>3.6</v>
          </cell>
          <cell r="K446">
            <v>70</v>
          </cell>
          <cell r="L446">
            <v>0.27281746031746035</v>
          </cell>
          <cell r="M446">
            <v>35</v>
          </cell>
          <cell r="N446">
            <v>50</v>
          </cell>
          <cell r="O446">
            <v>10</v>
          </cell>
          <cell r="P446">
            <v>200</v>
          </cell>
          <cell r="Q446">
            <v>0</v>
          </cell>
          <cell r="R446">
            <v>2000</v>
          </cell>
          <cell r="S446">
            <v>1</v>
          </cell>
          <cell r="T446">
            <v>0.27</v>
          </cell>
          <cell r="U446">
            <v>1.4</v>
          </cell>
          <cell r="V446">
            <v>984.31755997835592</v>
          </cell>
          <cell r="W446">
            <v>4.9215877998917792</v>
          </cell>
          <cell r="X446">
            <v>1735</v>
          </cell>
          <cell r="Y446">
            <v>8.6750000000000007</v>
          </cell>
          <cell r="Z446">
            <v>12145</v>
          </cell>
          <cell r="AA446">
            <v>2255.5</v>
          </cell>
          <cell r="AB446">
            <v>23422.5</v>
          </cell>
          <cell r="AC446">
            <v>2108.0250000000001</v>
          </cell>
          <cell r="AD446">
            <v>562.14</v>
          </cell>
          <cell r="AE446">
            <v>4925.665</v>
          </cell>
          <cell r="AF446">
            <v>24.628325</v>
          </cell>
        </row>
        <row r="447">
          <cell r="B447" t="str">
            <v>0.55, Module Builder-Strip 4R-36</v>
          </cell>
          <cell r="C447">
            <v>0.55000000000000004</v>
          </cell>
          <cell r="D447" t="str">
            <v xml:space="preserve">, </v>
          </cell>
          <cell r="E447" t="str">
            <v xml:space="preserve">Module Builder-Strip </v>
          </cell>
          <cell r="F447" t="str">
            <v>4R-36</v>
          </cell>
          <cell r="G447" t="str">
            <v>Module Builder-Strip 4R-36</v>
          </cell>
          <cell r="H447">
            <v>34700</v>
          </cell>
          <cell r="I447">
            <v>12</v>
          </cell>
          <cell r="J447">
            <v>3.6</v>
          </cell>
          <cell r="K447">
            <v>70</v>
          </cell>
          <cell r="L447">
            <v>0.27281746031746035</v>
          </cell>
          <cell r="M447">
            <v>35</v>
          </cell>
          <cell r="N447">
            <v>50</v>
          </cell>
          <cell r="O447">
            <v>10</v>
          </cell>
          <cell r="P447">
            <v>200</v>
          </cell>
          <cell r="Q447">
            <v>0</v>
          </cell>
          <cell r="R447">
            <v>2000</v>
          </cell>
          <cell r="S447">
            <v>1</v>
          </cell>
          <cell r="T447">
            <v>0.27</v>
          </cell>
          <cell r="U447">
            <v>1.4</v>
          </cell>
          <cell r="V447">
            <v>984.31755997835592</v>
          </cell>
          <cell r="W447">
            <v>4.9215877998917792</v>
          </cell>
          <cell r="X447">
            <v>1735</v>
          </cell>
          <cell r="Y447">
            <v>8.6750000000000007</v>
          </cell>
          <cell r="Z447">
            <v>12145</v>
          </cell>
          <cell r="AA447">
            <v>2255.5</v>
          </cell>
          <cell r="AB447">
            <v>23422.5</v>
          </cell>
          <cell r="AC447">
            <v>2108.0250000000001</v>
          </cell>
          <cell r="AD447">
            <v>562.14</v>
          </cell>
          <cell r="AE447">
            <v>4925.665</v>
          </cell>
          <cell r="AF447">
            <v>24.628325</v>
          </cell>
        </row>
        <row r="448">
          <cell r="B448" t="str">
            <v>0.56, Module Builder-Strip 5R-30</v>
          </cell>
          <cell r="C448">
            <v>0.56000000000000005</v>
          </cell>
          <cell r="D448" t="str">
            <v xml:space="preserve">, </v>
          </cell>
          <cell r="E448" t="str">
            <v xml:space="preserve">Module Builder-Strip </v>
          </cell>
          <cell r="F448" t="str">
            <v>5R-30</v>
          </cell>
          <cell r="G448" t="str">
            <v>Module Builder-Strip 5R-30</v>
          </cell>
          <cell r="H448">
            <v>34700</v>
          </cell>
          <cell r="I448">
            <v>12.5</v>
          </cell>
          <cell r="J448">
            <v>3.6</v>
          </cell>
          <cell r="K448">
            <v>70</v>
          </cell>
          <cell r="L448">
            <v>0.26190476190476192</v>
          </cell>
          <cell r="M448">
            <v>35</v>
          </cell>
          <cell r="N448">
            <v>50</v>
          </cell>
          <cell r="O448">
            <v>10</v>
          </cell>
          <cell r="P448">
            <v>200</v>
          </cell>
          <cell r="Q448">
            <v>0</v>
          </cell>
          <cell r="R448">
            <v>2000</v>
          </cell>
          <cell r="S448">
            <v>1</v>
          </cell>
          <cell r="T448">
            <v>0.27</v>
          </cell>
          <cell r="U448">
            <v>1.4</v>
          </cell>
          <cell r="V448">
            <v>984.31755997835592</v>
          </cell>
          <cell r="W448">
            <v>4.9215877998917792</v>
          </cell>
          <cell r="X448">
            <v>1735</v>
          </cell>
          <cell r="Y448">
            <v>8.6750000000000007</v>
          </cell>
          <cell r="Z448">
            <v>12145</v>
          </cell>
          <cell r="AA448">
            <v>2255.5</v>
          </cell>
          <cell r="AB448">
            <v>23422.5</v>
          </cell>
          <cell r="AC448">
            <v>2108.0250000000001</v>
          </cell>
          <cell r="AD448">
            <v>562.14</v>
          </cell>
          <cell r="AE448">
            <v>4925.665</v>
          </cell>
          <cell r="AF448">
            <v>24.628325</v>
          </cell>
        </row>
        <row r="449">
          <cell r="B449" t="str">
            <v>0.57, Module Builder-Strip 13' Bcast</v>
          </cell>
          <cell r="C449">
            <v>0.56999999999999995</v>
          </cell>
          <cell r="D449" t="str">
            <v xml:space="preserve">, </v>
          </cell>
          <cell r="E449" t="str">
            <v xml:space="preserve">Module Builder-Strip </v>
          </cell>
          <cell r="F449" t="str">
            <v>13' Bcast</v>
          </cell>
          <cell r="G449" t="str">
            <v>Module Builder-Strip 13' Bcast</v>
          </cell>
          <cell r="H449">
            <v>34700</v>
          </cell>
          <cell r="I449">
            <v>13</v>
          </cell>
          <cell r="J449">
            <v>3.6</v>
          </cell>
          <cell r="K449">
            <v>70</v>
          </cell>
          <cell r="L449">
            <v>0.25183150183150182</v>
          </cell>
          <cell r="M449">
            <v>35</v>
          </cell>
          <cell r="N449">
            <v>50</v>
          </cell>
          <cell r="O449">
            <v>10</v>
          </cell>
          <cell r="P449">
            <v>200</v>
          </cell>
          <cell r="Q449">
            <v>0</v>
          </cell>
          <cell r="R449">
            <v>2000</v>
          </cell>
          <cell r="S449">
            <v>1</v>
          </cell>
          <cell r="T449">
            <v>0.27</v>
          </cell>
          <cell r="U449">
            <v>1.4</v>
          </cell>
          <cell r="V449">
            <v>984.31755997835592</v>
          </cell>
          <cell r="W449">
            <v>4.9215877998917792</v>
          </cell>
          <cell r="X449">
            <v>1735</v>
          </cell>
          <cell r="Y449">
            <v>8.6750000000000007</v>
          </cell>
          <cell r="Z449">
            <v>12145</v>
          </cell>
          <cell r="AA449">
            <v>2255.5</v>
          </cell>
          <cell r="AB449">
            <v>23422.5</v>
          </cell>
          <cell r="AC449">
            <v>2108.0250000000001</v>
          </cell>
          <cell r="AD449">
            <v>562.14</v>
          </cell>
          <cell r="AE449">
            <v>4925.665</v>
          </cell>
          <cell r="AF449">
            <v>24.628325</v>
          </cell>
        </row>
        <row r="450">
          <cell r="B450" t="str">
            <v>0.58, Module Builder-Strip 4R-30 2x1</v>
          </cell>
          <cell r="C450">
            <v>0.57999999999999996</v>
          </cell>
          <cell r="D450" t="str">
            <v xml:space="preserve">, </v>
          </cell>
          <cell r="E450" t="str">
            <v xml:space="preserve">Module Builder-Strip </v>
          </cell>
          <cell r="F450" t="str">
            <v>4R-30 2x1</v>
          </cell>
          <cell r="G450" t="str">
            <v>Module Builder-Strip 4R-30 2x1</v>
          </cell>
          <cell r="H450">
            <v>34700</v>
          </cell>
          <cell r="I450">
            <v>15</v>
          </cell>
          <cell r="J450">
            <v>3.6</v>
          </cell>
          <cell r="K450">
            <v>70</v>
          </cell>
          <cell r="L450">
            <v>0.21825396825396828</v>
          </cell>
          <cell r="M450">
            <v>35</v>
          </cell>
          <cell r="N450">
            <v>50</v>
          </cell>
          <cell r="O450">
            <v>10</v>
          </cell>
          <cell r="P450">
            <v>200</v>
          </cell>
          <cell r="Q450">
            <v>0</v>
          </cell>
          <cell r="R450">
            <v>2000</v>
          </cell>
          <cell r="S450">
            <v>1</v>
          </cell>
          <cell r="T450">
            <v>0.27</v>
          </cell>
          <cell r="U450">
            <v>1.4</v>
          </cell>
          <cell r="V450">
            <v>984.31755997835592</v>
          </cell>
          <cell r="W450">
            <v>4.9215877998917792</v>
          </cell>
          <cell r="X450">
            <v>1735</v>
          </cell>
          <cell r="Y450">
            <v>8.6750000000000007</v>
          </cell>
          <cell r="Z450">
            <v>12145</v>
          </cell>
          <cell r="AA450">
            <v>2255.5</v>
          </cell>
          <cell r="AB450">
            <v>23422.5</v>
          </cell>
          <cell r="AC450">
            <v>2108.0250000000001</v>
          </cell>
          <cell r="AD450">
            <v>562.14</v>
          </cell>
          <cell r="AE450">
            <v>4925.665</v>
          </cell>
          <cell r="AF450">
            <v>24.628325</v>
          </cell>
        </row>
        <row r="451">
          <cell r="B451" t="str">
            <v>0.59, Module Builder-Strip 6R-30</v>
          </cell>
          <cell r="C451">
            <v>0.59</v>
          </cell>
          <cell r="D451" t="str">
            <v xml:space="preserve">, </v>
          </cell>
          <cell r="E451" t="str">
            <v xml:space="preserve">Module Builder-Strip </v>
          </cell>
          <cell r="F451" t="str">
            <v>6R-30</v>
          </cell>
          <cell r="G451" t="str">
            <v>Module Builder-Strip 6R-30</v>
          </cell>
          <cell r="H451">
            <v>34700</v>
          </cell>
          <cell r="I451">
            <v>15</v>
          </cell>
          <cell r="J451">
            <v>3.6</v>
          </cell>
          <cell r="K451">
            <v>70</v>
          </cell>
          <cell r="L451">
            <v>0.21825396825396828</v>
          </cell>
          <cell r="M451">
            <v>35</v>
          </cell>
          <cell r="N451">
            <v>50</v>
          </cell>
          <cell r="O451">
            <v>10</v>
          </cell>
          <cell r="P451">
            <v>200</v>
          </cell>
          <cell r="Q451">
            <v>0</v>
          </cell>
          <cell r="R451">
            <v>2000</v>
          </cell>
          <cell r="S451">
            <v>1</v>
          </cell>
          <cell r="T451">
            <v>0.27</v>
          </cell>
          <cell r="U451">
            <v>1.4</v>
          </cell>
          <cell r="V451">
            <v>984.31755997835592</v>
          </cell>
          <cell r="W451">
            <v>4.9215877998917792</v>
          </cell>
          <cell r="X451">
            <v>1735</v>
          </cell>
          <cell r="Y451">
            <v>8.6750000000000007</v>
          </cell>
          <cell r="Z451">
            <v>12145</v>
          </cell>
          <cell r="AA451">
            <v>2255.5</v>
          </cell>
          <cell r="AB451">
            <v>23422.5</v>
          </cell>
          <cell r="AC451">
            <v>2108.0250000000001</v>
          </cell>
          <cell r="AD451">
            <v>562.14</v>
          </cell>
          <cell r="AE451">
            <v>4925.665</v>
          </cell>
          <cell r="AF451">
            <v>24.628325</v>
          </cell>
        </row>
        <row r="452">
          <cell r="B452" t="str">
            <v>0.6, Module Builder-Strip 5R-36</v>
          </cell>
          <cell r="C452">
            <v>0.6</v>
          </cell>
          <cell r="D452" t="str">
            <v xml:space="preserve">, </v>
          </cell>
          <cell r="E452" t="str">
            <v xml:space="preserve">Module Builder-Strip </v>
          </cell>
          <cell r="F452" t="str">
            <v>5R-36</v>
          </cell>
          <cell r="G452" t="str">
            <v>Module Builder-Strip 5R-36</v>
          </cell>
          <cell r="H452">
            <v>34700</v>
          </cell>
          <cell r="I452">
            <v>15.8</v>
          </cell>
          <cell r="J452">
            <v>3.6</v>
          </cell>
          <cell r="K452">
            <v>70</v>
          </cell>
          <cell r="L452">
            <v>0.20720313441832428</v>
          </cell>
          <cell r="M452">
            <v>35</v>
          </cell>
          <cell r="N452">
            <v>50</v>
          </cell>
          <cell r="O452">
            <v>10</v>
          </cell>
          <cell r="P452">
            <v>200</v>
          </cell>
          <cell r="Q452">
            <v>0</v>
          </cell>
          <cell r="R452">
            <v>2000</v>
          </cell>
          <cell r="S452">
            <v>1</v>
          </cell>
          <cell r="T452">
            <v>0.27</v>
          </cell>
          <cell r="U452">
            <v>1.4</v>
          </cell>
          <cell r="V452">
            <v>984.31755997835592</v>
          </cell>
          <cell r="W452">
            <v>4.9215877998917792</v>
          </cell>
          <cell r="X452">
            <v>1735</v>
          </cell>
          <cell r="Y452">
            <v>8.6750000000000007</v>
          </cell>
          <cell r="Z452">
            <v>12145</v>
          </cell>
          <cell r="AA452">
            <v>2255.5</v>
          </cell>
          <cell r="AB452">
            <v>23422.5</v>
          </cell>
          <cell r="AC452">
            <v>2108.0250000000001</v>
          </cell>
          <cell r="AD452">
            <v>562.14</v>
          </cell>
          <cell r="AE452">
            <v>4925.665</v>
          </cell>
          <cell r="AF452">
            <v>24.628325</v>
          </cell>
        </row>
        <row r="453">
          <cell r="B453" t="str">
            <v>0.61, Module Builder-Strip 16' Bcast</v>
          </cell>
          <cell r="C453">
            <v>0.61</v>
          </cell>
          <cell r="D453" t="str">
            <v xml:space="preserve">, </v>
          </cell>
          <cell r="E453" t="str">
            <v xml:space="preserve">Module Builder-Strip </v>
          </cell>
          <cell r="F453" t="str">
            <v>16' Bcast</v>
          </cell>
          <cell r="G453" t="str">
            <v>Module Builder-Strip 16' Bcast</v>
          </cell>
          <cell r="H453">
            <v>34700</v>
          </cell>
          <cell r="I453">
            <v>16</v>
          </cell>
          <cell r="J453">
            <v>3.6</v>
          </cell>
          <cell r="K453">
            <v>70</v>
          </cell>
          <cell r="L453">
            <v>0.20461309523809523</v>
          </cell>
          <cell r="M453">
            <v>35</v>
          </cell>
          <cell r="N453">
            <v>50</v>
          </cell>
          <cell r="O453">
            <v>10</v>
          </cell>
          <cell r="P453">
            <v>200</v>
          </cell>
          <cell r="Q453">
            <v>0</v>
          </cell>
          <cell r="R453">
            <v>2000</v>
          </cell>
          <cell r="S453">
            <v>1</v>
          </cell>
          <cell r="T453">
            <v>0.27</v>
          </cell>
          <cell r="U453">
            <v>1.4</v>
          </cell>
          <cell r="V453">
            <v>984.31755997835592</v>
          </cell>
          <cell r="W453">
            <v>4.9215877998917792</v>
          </cell>
          <cell r="X453">
            <v>1735</v>
          </cell>
          <cell r="Y453">
            <v>8.6750000000000007</v>
          </cell>
          <cell r="Z453">
            <v>12145</v>
          </cell>
          <cell r="AA453">
            <v>2255.5</v>
          </cell>
          <cell r="AB453">
            <v>23422.5</v>
          </cell>
          <cell r="AC453">
            <v>2108.0250000000001</v>
          </cell>
          <cell r="AD453">
            <v>562.14</v>
          </cell>
          <cell r="AE453">
            <v>4925.665</v>
          </cell>
          <cell r="AF453">
            <v>24.628325</v>
          </cell>
        </row>
        <row r="454">
          <cell r="B454" t="str">
            <v>0.62, Module Builder-Strip 4R-36 2x1</v>
          </cell>
          <cell r="C454">
            <v>0.62</v>
          </cell>
          <cell r="D454" t="str">
            <v xml:space="preserve">, </v>
          </cell>
          <cell r="E454" t="str">
            <v xml:space="preserve">Module Builder-Strip </v>
          </cell>
          <cell r="F454" t="str">
            <v>4R-36 2x1</v>
          </cell>
          <cell r="G454" t="str">
            <v>Module Builder-Strip 4R-36 2x1</v>
          </cell>
          <cell r="H454">
            <v>34700</v>
          </cell>
          <cell r="I454">
            <v>18</v>
          </cell>
          <cell r="J454">
            <v>3.6</v>
          </cell>
          <cell r="K454">
            <v>70</v>
          </cell>
          <cell r="L454">
            <v>0.18187830687830689</v>
          </cell>
          <cell r="M454">
            <v>35</v>
          </cell>
          <cell r="N454">
            <v>50</v>
          </cell>
          <cell r="O454">
            <v>10</v>
          </cell>
          <cell r="P454">
            <v>200</v>
          </cell>
          <cell r="Q454">
            <v>0</v>
          </cell>
          <cell r="R454">
            <v>2000</v>
          </cell>
          <cell r="S454">
            <v>1</v>
          </cell>
          <cell r="T454">
            <v>0.27</v>
          </cell>
          <cell r="U454">
            <v>1.4</v>
          </cell>
          <cell r="V454">
            <v>984.31755997835592</v>
          </cell>
          <cell r="W454">
            <v>4.9215877998917792</v>
          </cell>
          <cell r="X454">
            <v>1735</v>
          </cell>
          <cell r="Y454">
            <v>8.6750000000000007</v>
          </cell>
          <cell r="Z454">
            <v>12145</v>
          </cell>
          <cell r="AA454">
            <v>2255.5</v>
          </cell>
          <cell r="AB454">
            <v>23422.5</v>
          </cell>
          <cell r="AC454">
            <v>2108.0250000000001</v>
          </cell>
          <cell r="AD454">
            <v>562.14</v>
          </cell>
          <cell r="AE454">
            <v>4925.665</v>
          </cell>
          <cell r="AF454">
            <v>24.628325</v>
          </cell>
        </row>
        <row r="455">
          <cell r="B455" t="str">
            <v>0.63, Module Builder-Strip 6R-36</v>
          </cell>
          <cell r="C455">
            <v>0.63</v>
          </cell>
          <cell r="D455" t="str">
            <v xml:space="preserve">, </v>
          </cell>
          <cell r="E455" t="str">
            <v xml:space="preserve">Module Builder-Strip </v>
          </cell>
          <cell r="F455" t="str">
            <v>6R-36</v>
          </cell>
          <cell r="G455" t="str">
            <v>Module Builder-Strip 6R-36</v>
          </cell>
          <cell r="H455">
            <v>34700</v>
          </cell>
          <cell r="I455">
            <v>18</v>
          </cell>
          <cell r="J455">
            <v>3.6</v>
          </cell>
          <cell r="K455">
            <v>70</v>
          </cell>
          <cell r="L455">
            <v>0.18187830687830689</v>
          </cell>
          <cell r="M455">
            <v>35</v>
          </cell>
          <cell r="N455">
            <v>50</v>
          </cell>
          <cell r="O455">
            <v>10</v>
          </cell>
          <cell r="P455">
            <v>200</v>
          </cell>
          <cell r="Q455">
            <v>0</v>
          </cell>
          <cell r="R455">
            <v>2000</v>
          </cell>
          <cell r="S455">
            <v>1</v>
          </cell>
          <cell r="T455">
            <v>0.27</v>
          </cell>
          <cell r="U455">
            <v>1.4</v>
          </cell>
          <cell r="V455">
            <v>984.31755997835592</v>
          </cell>
          <cell r="W455">
            <v>4.9215877998917792</v>
          </cell>
          <cell r="X455">
            <v>1735</v>
          </cell>
          <cell r="Y455">
            <v>8.6750000000000007</v>
          </cell>
          <cell r="Z455">
            <v>12145</v>
          </cell>
          <cell r="AA455">
            <v>2255.5</v>
          </cell>
          <cell r="AB455">
            <v>23422.5</v>
          </cell>
          <cell r="AC455">
            <v>2108.0250000000001</v>
          </cell>
          <cell r="AD455">
            <v>562.14</v>
          </cell>
          <cell r="AE455">
            <v>4925.665</v>
          </cell>
          <cell r="AF455">
            <v>24.628325</v>
          </cell>
        </row>
        <row r="456">
          <cell r="B456" t="str">
            <v>0.64, Module Builder-Strip 19' Bcast</v>
          </cell>
          <cell r="C456">
            <v>0.64</v>
          </cell>
          <cell r="D456" t="str">
            <v xml:space="preserve">, </v>
          </cell>
          <cell r="E456" t="str">
            <v xml:space="preserve">Module Builder-Strip </v>
          </cell>
          <cell r="F456" t="str">
            <v>19' Bcast</v>
          </cell>
          <cell r="G456" t="str">
            <v>Module Builder-Strip 19' Bcast</v>
          </cell>
          <cell r="H456">
            <v>34700</v>
          </cell>
          <cell r="I456">
            <v>19</v>
          </cell>
          <cell r="J456">
            <v>3.6</v>
          </cell>
          <cell r="K456">
            <v>70</v>
          </cell>
          <cell r="L456">
            <v>0.17230576441102755</v>
          </cell>
          <cell r="M456">
            <v>35</v>
          </cell>
          <cell r="N456">
            <v>50</v>
          </cell>
          <cell r="O456">
            <v>10</v>
          </cell>
          <cell r="P456">
            <v>200</v>
          </cell>
          <cell r="Q456">
            <v>0</v>
          </cell>
          <cell r="R456">
            <v>2000</v>
          </cell>
          <cell r="S456">
            <v>1</v>
          </cell>
          <cell r="T456">
            <v>0.27</v>
          </cell>
          <cell r="U456">
            <v>1.4</v>
          </cell>
          <cell r="V456">
            <v>984.31755997835592</v>
          </cell>
          <cell r="W456">
            <v>4.9215877998917792</v>
          </cell>
          <cell r="X456">
            <v>1735</v>
          </cell>
          <cell r="Y456">
            <v>8.6750000000000007</v>
          </cell>
          <cell r="Z456">
            <v>12145</v>
          </cell>
          <cell r="AA456">
            <v>2255.5</v>
          </cell>
          <cell r="AB456">
            <v>23422.5</v>
          </cell>
          <cell r="AC456">
            <v>2108.0250000000001</v>
          </cell>
          <cell r="AD456">
            <v>562.14</v>
          </cell>
          <cell r="AE456">
            <v>4925.665</v>
          </cell>
          <cell r="AF456">
            <v>24.628325</v>
          </cell>
        </row>
        <row r="457">
          <cell r="B457" t="str">
            <v>0.65, Module Builder-Strip 8R-36</v>
          </cell>
          <cell r="C457">
            <v>0.65</v>
          </cell>
          <cell r="D457" t="str">
            <v xml:space="preserve">, </v>
          </cell>
          <cell r="E457" t="str">
            <v xml:space="preserve">Module Builder-Strip </v>
          </cell>
          <cell r="F457" t="str">
            <v>8R-36</v>
          </cell>
          <cell r="G457" t="str">
            <v>Module Builder-Strip 8R-36</v>
          </cell>
          <cell r="H457">
            <v>34700</v>
          </cell>
          <cell r="I457">
            <v>24</v>
          </cell>
          <cell r="J457">
            <v>3.6</v>
          </cell>
          <cell r="K457">
            <v>70</v>
          </cell>
          <cell r="L457">
            <v>0.13640873015873017</v>
          </cell>
          <cell r="M457">
            <v>35</v>
          </cell>
          <cell r="N457">
            <v>50</v>
          </cell>
          <cell r="O457">
            <v>10</v>
          </cell>
          <cell r="P457">
            <v>200</v>
          </cell>
          <cell r="Q457">
            <v>0</v>
          </cell>
          <cell r="R457">
            <v>2000</v>
          </cell>
          <cell r="S457">
            <v>1</v>
          </cell>
          <cell r="T457">
            <v>0.27</v>
          </cell>
          <cell r="U457">
            <v>1.4</v>
          </cell>
          <cell r="V457">
            <v>984.31755997835592</v>
          </cell>
          <cell r="W457">
            <v>4.9215877998917792</v>
          </cell>
          <cell r="X457">
            <v>1735</v>
          </cell>
          <cell r="Y457">
            <v>8.6750000000000007</v>
          </cell>
          <cell r="Z457">
            <v>12145</v>
          </cell>
          <cell r="AA457">
            <v>2255.5</v>
          </cell>
          <cell r="AB457">
            <v>23422.5</v>
          </cell>
          <cell r="AC457">
            <v>2108.0250000000001</v>
          </cell>
          <cell r="AD457">
            <v>562.14</v>
          </cell>
          <cell r="AE457">
            <v>4925.665</v>
          </cell>
          <cell r="AF457">
            <v>24.628325</v>
          </cell>
        </row>
        <row r="458">
          <cell r="B458" t="str">
            <v>0.66, Peanut Cond. &amp; Lifter 6-Row</v>
          </cell>
          <cell r="C458">
            <v>0.66</v>
          </cell>
          <cell r="D458" t="str">
            <v xml:space="preserve">, </v>
          </cell>
          <cell r="E458" t="str">
            <v xml:space="preserve">Peanut Cond. &amp; Lifter </v>
          </cell>
          <cell r="F458" t="str">
            <v>6-Row</v>
          </cell>
          <cell r="G458" t="str">
            <v>Peanut Cond. &amp; Lifter 6-Row</v>
          </cell>
          <cell r="H458">
            <v>15200</v>
          </cell>
          <cell r="I458">
            <v>18</v>
          </cell>
          <cell r="J458">
            <v>3.5</v>
          </cell>
          <cell r="K458">
            <v>70</v>
          </cell>
          <cell r="L458">
            <v>0.18707482993197277</v>
          </cell>
          <cell r="M458">
            <v>30</v>
          </cell>
          <cell r="N458">
            <v>80</v>
          </cell>
          <cell r="O458">
            <v>12</v>
          </cell>
          <cell r="P458">
            <v>100</v>
          </cell>
          <cell r="Q458">
            <v>0</v>
          </cell>
          <cell r="R458">
            <v>1200</v>
          </cell>
          <cell r="S458">
            <v>1</v>
          </cell>
          <cell r="T458">
            <v>0.27</v>
          </cell>
          <cell r="U458">
            <v>1.4</v>
          </cell>
          <cell r="V458">
            <v>163.38318279515536</v>
          </cell>
          <cell r="W458">
            <v>1.6338318279515536</v>
          </cell>
          <cell r="X458">
            <v>1013.3333333333334</v>
          </cell>
          <cell r="Y458">
            <v>10.133333333333333</v>
          </cell>
          <cell r="Z458">
            <v>4560</v>
          </cell>
          <cell r="AA458">
            <v>886.66666666666663</v>
          </cell>
          <cell r="AB458">
            <v>9880</v>
          </cell>
          <cell r="AC458">
            <v>889.19999999999993</v>
          </cell>
          <cell r="AD458">
            <v>237.12</v>
          </cell>
          <cell r="AE458">
            <v>2012.9866666666667</v>
          </cell>
          <cell r="AF458">
            <v>20.129866666666668</v>
          </cell>
        </row>
        <row r="459">
          <cell r="B459" t="str">
            <v>0.67, Peanut Conditioner 6-Row</v>
          </cell>
          <cell r="C459">
            <v>0.67</v>
          </cell>
          <cell r="D459" t="str">
            <v xml:space="preserve">, </v>
          </cell>
          <cell r="E459" t="str">
            <v xml:space="preserve">Peanut Conditioner </v>
          </cell>
          <cell r="F459" t="str">
            <v>6-Row</v>
          </cell>
          <cell r="G459" t="str">
            <v>Peanut Conditioner 6-Row</v>
          </cell>
          <cell r="H459">
            <v>21600</v>
          </cell>
          <cell r="I459">
            <v>18</v>
          </cell>
          <cell r="J459">
            <v>3.5</v>
          </cell>
          <cell r="K459">
            <v>70</v>
          </cell>
          <cell r="L459">
            <v>0.18707482993197277</v>
          </cell>
          <cell r="M459">
            <v>30</v>
          </cell>
          <cell r="N459">
            <v>80</v>
          </cell>
          <cell r="O459">
            <v>12</v>
          </cell>
          <cell r="P459">
            <v>100</v>
          </cell>
          <cell r="Q459">
            <v>0</v>
          </cell>
          <cell r="R459">
            <v>1200</v>
          </cell>
          <cell r="S459">
            <v>1</v>
          </cell>
          <cell r="T459">
            <v>0.27</v>
          </cell>
          <cell r="U459">
            <v>1.4</v>
          </cell>
          <cell r="V459">
            <v>232.17610186679974</v>
          </cell>
          <cell r="W459">
            <v>2.3217610186679973</v>
          </cell>
          <cell r="X459">
            <v>1440</v>
          </cell>
          <cell r="Y459">
            <v>14.4</v>
          </cell>
          <cell r="Z459">
            <v>6480</v>
          </cell>
          <cell r="AA459">
            <v>1260</v>
          </cell>
          <cell r="AB459">
            <v>14040</v>
          </cell>
          <cell r="AC459">
            <v>1263.5999999999999</v>
          </cell>
          <cell r="AD459">
            <v>336.96</v>
          </cell>
          <cell r="AE459">
            <v>2860.56</v>
          </cell>
          <cell r="AF459">
            <v>28.605599999999999</v>
          </cell>
        </row>
        <row r="460">
          <cell r="B460" t="str">
            <v>0.68, Peanut Dig/Inverter 4R-30</v>
          </cell>
          <cell r="C460">
            <v>0.68</v>
          </cell>
          <cell r="D460" t="str">
            <v xml:space="preserve">, </v>
          </cell>
          <cell r="E460" t="str">
            <v xml:space="preserve">Peanut Dig/Inverter </v>
          </cell>
          <cell r="F460" t="str">
            <v>4R-30</v>
          </cell>
          <cell r="G460" t="str">
            <v>Peanut Dig/Inverter 4R-30</v>
          </cell>
          <cell r="H460">
            <v>38600</v>
          </cell>
          <cell r="I460">
            <v>10</v>
          </cell>
          <cell r="J460">
            <v>3.5</v>
          </cell>
          <cell r="K460">
            <v>70</v>
          </cell>
          <cell r="L460">
            <v>0.33673469387755101</v>
          </cell>
          <cell r="M460">
            <v>30</v>
          </cell>
          <cell r="N460">
            <v>80</v>
          </cell>
          <cell r="O460">
            <v>12</v>
          </cell>
          <cell r="P460">
            <v>100</v>
          </cell>
          <cell r="Q460">
            <v>0</v>
          </cell>
          <cell r="R460">
            <v>1200</v>
          </cell>
          <cell r="S460">
            <v>1</v>
          </cell>
          <cell r="T460">
            <v>0.4</v>
          </cell>
          <cell r="U460">
            <v>1.4</v>
          </cell>
          <cell r="V460">
            <v>614.67747133460011</v>
          </cell>
          <cell r="W460">
            <v>6.1467747133460016</v>
          </cell>
          <cell r="X460">
            <v>2573.3333333333335</v>
          </cell>
          <cell r="Y460">
            <v>25.733333333333334</v>
          </cell>
          <cell r="Z460">
            <v>11580</v>
          </cell>
          <cell r="AA460">
            <v>2251.6666666666665</v>
          </cell>
          <cell r="AB460">
            <v>25090</v>
          </cell>
          <cell r="AC460">
            <v>2258.1</v>
          </cell>
          <cell r="AD460">
            <v>602.16</v>
          </cell>
          <cell r="AE460">
            <v>5111.9266666666663</v>
          </cell>
          <cell r="AF460">
            <v>51.119266666666661</v>
          </cell>
        </row>
        <row r="461">
          <cell r="B461" t="str">
            <v>0.69, Peanut Dig/Inverter 4R-36</v>
          </cell>
          <cell r="C461">
            <v>0.69</v>
          </cell>
          <cell r="D461" t="str">
            <v xml:space="preserve">, </v>
          </cell>
          <cell r="E461" t="str">
            <v xml:space="preserve">Peanut Dig/Inverter </v>
          </cell>
          <cell r="F461" t="str">
            <v>4R-36</v>
          </cell>
          <cell r="G461" t="str">
            <v>Peanut Dig/Inverter 4R-36</v>
          </cell>
          <cell r="H461">
            <v>38600</v>
          </cell>
          <cell r="I461">
            <v>12</v>
          </cell>
          <cell r="J461">
            <v>3.5</v>
          </cell>
          <cell r="K461">
            <v>70</v>
          </cell>
          <cell r="L461">
            <v>0.28061224489795922</v>
          </cell>
          <cell r="M461">
            <v>30</v>
          </cell>
          <cell r="N461">
            <v>80</v>
          </cell>
          <cell r="O461">
            <v>12</v>
          </cell>
          <cell r="P461">
            <v>100</v>
          </cell>
          <cell r="Q461">
            <v>0</v>
          </cell>
          <cell r="R461">
            <v>1200</v>
          </cell>
          <cell r="S461">
            <v>1</v>
          </cell>
          <cell r="T461">
            <v>0.4</v>
          </cell>
          <cell r="U461">
            <v>1.4</v>
          </cell>
          <cell r="V461">
            <v>614.67747133460011</v>
          </cell>
          <cell r="W461">
            <v>6.1467747133460016</v>
          </cell>
          <cell r="X461">
            <v>2573.3333333333335</v>
          </cell>
          <cell r="Y461">
            <v>25.733333333333334</v>
          </cell>
          <cell r="Z461">
            <v>11580</v>
          </cell>
          <cell r="AA461">
            <v>2251.6666666666665</v>
          </cell>
          <cell r="AB461">
            <v>25090</v>
          </cell>
          <cell r="AC461">
            <v>2258.1</v>
          </cell>
          <cell r="AD461">
            <v>602.16</v>
          </cell>
          <cell r="AE461">
            <v>5111.9266666666663</v>
          </cell>
          <cell r="AF461">
            <v>51.119266666666661</v>
          </cell>
        </row>
        <row r="462">
          <cell r="B462" t="str">
            <v>0.7, Peanut Dig/Inverter 6R-36</v>
          </cell>
          <cell r="C462">
            <v>0.7</v>
          </cell>
          <cell r="D462" t="str">
            <v xml:space="preserve">, </v>
          </cell>
          <cell r="E462" t="str">
            <v xml:space="preserve">Peanut Dig/Inverter </v>
          </cell>
          <cell r="F462" t="str">
            <v>6R-36</v>
          </cell>
          <cell r="G462" t="str">
            <v>Peanut Dig/Inverter 6R-36</v>
          </cell>
          <cell r="H462">
            <v>54700</v>
          </cell>
          <cell r="I462">
            <v>18</v>
          </cell>
          <cell r="J462">
            <v>3.5</v>
          </cell>
          <cell r="K462">
            <v>70</v>
          </cell>
          <cell r="L462">
            <v>0.18707482993197277</v>
          </cell>
          <cell r="M462">
            <v>30</v>
          </cell>
          <cell r="N462">
            <v>80</v>
          </cell>
          <cell r="O462">
            <v>12</v>
          </cell>
          <cell r="P462">
            <v>100</v>
          </cell>
          <cell r="Q462">
            <v>0</v>
          </cell>
          <cell r="R462">
            <v>1200</v>
          </cell>
          <cell r="S462">
            <v>1</v>
          </cell>
          <cell r="T462">
            <v>0.4</v>
          </cell>
          <cell r="U462">
            <v>1.4</v>
          </cell>
          <cell r="V462">
            <v>871.05848917105254</v>
          </cell>
          <cell r="W462">
            <v>8.7105848917105249</v>
          </cell>
          <cell r="X462">
            <v>3646.6666666666665</v>
          </cell>
          <cell r="Y462">
            <v>36.466666666666669</v>
          </cell>
          <cell r="Z462">
            <v>16410</v>
          </cell>
          <cell r="AA462">
            <v>3190.8333333333335</v>
          </cell>
          <cell r="AB462">
            <v>35555</v>
          </cell>
          <cell r="AC462">
            <v>3199.95</v>
          </cell>
          <cell r="AD462">
            <v>853.32</v>
          </cell>
          <cell r="AE462">
            <v>7244.1033333333326</v>
          </cell>
          <cell r="AF462">
            <v>72.441033333333323</v>
          </cell>
        </row>
        <row r="463">
          <cell r="B463" t="str">
            <v>0.71, Peanut Dump Cart 6-Row</v>
          </cell>
          <cell r="C463">
            <v>0.71</v>
          </cell>
          <cell r="D463" t="str">
            <v xml:space="preserve">, </v>
          </cell>
          <cell r="E463" t="str">
            <v xml:space="preserve">Peanut Dump Cart </v>
          </cell>
          <cell r="F463" t="str">
            <v>6-Row</v>
          </cell>
          <cell r="G463" t="str">
            <v>Peanut Dump Cart 6-Row</v>
          </cell>
          <cell r="H463">
            <v>67400</v>
          </cell>
          <cell r="I463">
            <v>18</v>
          </cell>
          <cell r="J463">
            <v>2.5</v>
          </cell>
          <cell r="K463">
            <v>60</v>
          </cell>
          <cell r="L463">
            <v>0.30555555555555552</v>
          </cell>
          <cell r="M463">
            <v>30</v>
          </cell>
          <cell r="N463">
            <v>50</v>
          </cell>
          <cell r="O463">
            <v>10</v>
          </cell>
          <cell r="P463">
            <v>150</v>
          </cell>
          <cell r="Q463">
            <v>0</v>
          </cell>
          <cell r="R463">
            <v>1500</v>
          </cell>
          <cell r="S463">
            <v>1</v>
          </cell>
          <cell r="T463">
            <v>0.4</v>
          </cell>
          <cell r="U463">
            <v>1.4</v>
          </cell>
          <cell r="V463">
            <v>1893.4230096666859</v>
          </cell>
          <cell r="W463">
            <v>12.622820064444573</v>
          </cell>
          <cell r="X463">
            <v>3370</v>
          </cell>
          <cell r="Y463">
            <v>22.466666666666665</v>
          </cell>
          <cell r="Z463">
            <v>20220</v>
          </cell>
          <cell r="AA463">
            <v>4718</v>
          </cell>
          <cell r="AB463">
            <v>43810</v>
          </cell>
          <cell r="AC463">
            <v>3942.8999999999996</v>
          </cell>
          <cell r="AD463">
            <v>1051.44</v>
          </cell>
          <cell r="AE463">
            <v>9712.34</v>
          </cell>
          <cell r="AF463">
            <v>64.748933333333341</v>
          </cell>
        </row>
        <row r="464">
          <cell r="B464" t="str">
            <v>0.72, Peanut Lifter 6-Row</v>
          </cell>
          <cell r="C464">
            <v>0.72</v>
          </cell>
          <cell r="D464" t="str">
            <v xml:space="preserve">, </v>
          </cell>
          <cell r="E464" t="str">
            <v xml:space="preserve">Peanut Lifter </v>
          </cell>
          <cell r="F464" t="str">
            <v>6-Row</v>
          </cell>
          <cell r="G464" t="str">
            <v>Peanut Lifter 6-Row</v>
          </cell>
          <cell r="H464">
            <v>57400</v>
          </cell>
          <cell r="I464">
            <v>18</v>
          </cell>
          <cell r="J464">
            <v>3.5</v>
          </cell>
          <cell r="K464">
            <v>60</v>
          </cell>
          <cell r="L464">
            <v>0.21825396825396828</v>
          </cell>
          <cell r="M464">
            <v>30</v>
          </cell>
          <cell r="N464">
            <v>80</v>
          </cell>
          <cell r="O464">
            <v>12</v>
          </cell>
          <cell r="P464">
            <v>100</v>
          </cell>
          <cell r="Q464">
            <v>0</v>
          </cell>
          <cell r="R464">
            <v>1200</v>
          </cell>
          <cell r="S464">
            <v>1</v>
          </cell>
          <cell r="T464">
            <v>0.4</v>
          </cell>
          <cell r="U464">
            <v>1.4</v>
          </cell>
          <cell r="V464">
            <v>914.0540635908302</v>
          </cell>
          <cell r="W464">
            <v>9.1405406359083017</v>
          </cell>
          <cell r="X464">
            <v>3826.6666666666665</v>
          </cell>
          <cell r="Y464">
            <v>38.266666666666666</v>
          </cell>
          <cell r="Z464">
            <v>17220</v>
          </cell>
          <cell r="AA464">
            <v>3348.3333333333335</v>
          </cell>
          <cell r="AB464">
            <v>37310</v>
          </cell>
          <cell r="AC464">
            <v>3357.9</v>
          </cell>
          <cell r="AD464">
            <v>895.44</v>
          </cell>
          <cell r="AE464">
            <v>7601.6733333333341</v>
          </cell>
          <cell r="AF464">
            <v>76.016733333333335</v>
          </cell>
        </row>
        <row r="465">
          <cell r="B465" t="str">
            <v>0.73, Peanut Wagon 14'</v>
          </cell>
          <cell r="C465">
            <v>0.73</v>
          </cell>
          <cell r="D465" t="str">
            <v xml:space="preserve">, </v>
          </cell>
          <cell r="E465" t="str">
            <v xml:space="preserve">Peanut Wagon </v>
          </cell>
          <cell r="F465" t="str">
            <v>14'</v>
          </cell>
          <cell r="G465" t="str">
            <v>Peanut Wagon 14'</v>
          </cell>
          <cell r="H465">
            <v>5000</v>
          </cell>
          <cell r="I465">
            <v>6</v>
          </cell>
          <cell r="J465">
            <v>2.5</v>
          </cell>
          <cell r="K465">
            <v>60</v>
          </cell>
          <cell r="L465">
            <v>0.91666666666666674</v>
          </cell>
          <cell r="M465">
            <v>20</v>
          </cell>
          <cell r="N465">
            <v>80</v>
          </cell>
          <cell r="O465">
            <v>12</v>
          </cell>
          <cell r="P465">
            <v>150</v>
          </cell>
          <cell r="Q465">
            <v>0</v>
          </cell>
          <cell r="R465">
            <v>1800</v>
          </cell>
          <cell r="S465">
            <v>1</v>
          </cell>
          <cell r="T465">
            <v>0.4</v>
          </cell>
          <cell r="U465">
            <v>1.4</v>
          </cell>
          <cell r="V465">
            <v>140.46164760138618</v>
          </cell>
          <cell r="W465">
            <v>0.93641098400924117</v>
          </cell>
          <cell r="X465">
            <v>333.33333333333331</v>
          </cell>
          <cell r="Y465">
            <v>2.2222222222222219</v>
          </cell>
          <cell r="Z465">
            <v>1000</v>
          </cell>
          <cell r="AA465">
            <v>333.33333333333331</v>
          </cell>
          <cell r="AB465">
            <v>3000</v>
          </cell>
          <cell r="AC465">
            <v>270</v>
          </cell>
          <cell r="AD465">
            <v>72</v>
          </cell>
          <cell r="AE465">
            <v>675.33333333333326</v>
          </cell>
          <cell r="AF465">
            <v>4.5022222222222217</v>
          </cell>
        </row>
        <row r="466">
          <cell r="B466" t="str">
            <v>0.74, Peanut Wagon 21'</v>
          </cell>
          <cell r="C466">
            <v>0.74</v>
          </cell>
          <cell r="D466" t="str">
            <v xml:space="preserve">, </v>
          </cell>
          <cell r="E466" t="str">
            <v xml:space="preserve">Peanut Wagon </v>
          </cell>
          <cell r="F466" t="str">
            <v>21'</v>
          </cell>
          <cell r="G466" t="str">
            <v>Peanut Wagon 21'</v>
          </cell>
          <cell r="H466">
            <v>7500</v>
          </cell>
          <cell r="I466">
            <v>12</v>
          </cell>
          <cell r="J466">
            <v>2.5</v>
          </cell>
          <cell r="K466">
            <v>60</v>
          </cell>
          <cell r="L466">
            <v>0.45833333333333337</v>
          </cell>
          <cell r="M466">
            <v>20</v>
          </cell>
          <cell r="N466">
            <v>80</v>
          </cell>
          <cell r="O466">
            <v>12</v>
          </cell>
          <cell r="P466">
            <v>150</v>
          </cell>
          <cell r="Q466">
            <v>0</v>
          </cell>
          <cell r="R466">
            <v>1800</v>
          </cell>
          <cell r="S466">
            <v>1</v>
          </cell>
          <cell r="T466">
            <v>0.4</v>
          </cell>
          <cell r="U466">
            <v>1.4</v>
          </cell>
          <cell r="V466">
            <v>210.69247140207929</v>
          </cell>
          <cell r="W466">
            <v>1.404616476013862</v>
          </cell>
          <cell r="X466">
            <v>500</v>
          </cell>
          <cell r="Y466">
            <v>3.3333333333333335</v>
          </cell>
          <cell r="Z466">
            <v>1500</v>
          </cell>
          <cell r="AA466">
            <v>500</v>
          </cell>
          <cell r="AB466">
            <v>4500</v>
          </cell>
          <cell r="AC466">
            <v>405</v>
          </cell>
          <cell r="AD466">
            <v>108</v>
          </cell>
          <cell r="AE466">
            <v>1013</v>
          </cell>
          <cell r="AF466">
            <v>6.753333333333333</v>
          </cell>
        </row>
        <row r="467">
          <cell r="B467" t="str">
            <v>0.75, Peanut Wagon 28'</v>
          </cell>
          <cell r="C467">
            <v>0.75</v>
          </cell>
          <cell r="D467" t="str">
            <v xml:space="preserve">, </v>
          </cell>
          <cell r="E467" t="str">
            <v xml:space="preserve">Peanut Wagon </v>
          </cell>
          <cell r="F467" t="str">
            <v>28'</v>
          </cell>
          <cell r="G467" t="str">
            <v>Peanut Wagon 28'</v>
          </cell>
          <cell r="H467">
            <v>9000</v>
          </cell>
          <cell r="I467">
            <v>18</v>
          </cell>
          <cell r="J467">
            <v>2.5</v>
          </cell>
          <cell r="K467">
            <v>60</v>
          </cell>
          <cell r="L467">
            <v>0.30555555555555552</v>
          </cell>
          <cell r="M467">
            <v>20</v>
          </cell>
          <cell r="N467">
            <v>80</v>
          </cell>
          <cell r="O467">
            <v>12</v>
          </cell>
          <cell r="P467">
            <v>150</v>
          </cell>
          <cell r="Q467">
            <v>0</v>
          </cell>
          <cell r="R467">
            <v>1800</v>
          </cell>
          <cell r="S467">
            <v>1</v>
          </cell>
          <cell r="T467">
            <v>0.4</v>
          </cell>
          <cell r="U467">
            <v>1.4</v>
          </cell>
          <cell r="V467">
            <v>252.83096568249513</v>
          </cell>
          <cell r="W467">
            <v>1.6855397712166342</v>
          </cell>
          <cell r="X467">
            <v>600</v>
          </cell>
          <cell r="Y467">
            <v>4</v>
          </cell>
          <cell r="Z467">
            <v>1800</v>
          </cell>
          <cell r="AA467">
            <v>600</v>
          </cell>
          <cell r="AB467">
            <v>5400</v>
          </cell>
          <cell r="AC467">
            <v>486</v>
          </cell>
          <cell r="AD467">
            <v>129.6</v>
          </cell>
          <cell r="AE467">
            <v>1215.5999999999999</v>
          </cell>
          <cell r="AF467">
            <v>8.1039999999999992</v>
          </cell>
        </row>
        <row r="468">
          <cell r="B468" t="str">
            <v>0.76, Pull-type Peanut Combine 2R-36</v>
          </cell>
          <cell r="C468">
            <v>0.76</v>
          </cell>
          <cell r="D468" t="str">
            <v xml:space="preserve">, </v>
          </cell>
          <cell r="E468" t="str">
            <v xml:space="preserve">Pull-type Peanut Combine </v>
          </cell>
          <cell r="F468" t="str">
            <v>2R-36</v>
          </cell>
          <cell r="G468" t="str">
            <v>Pull-type Peanut Combine 2R-36</v>
          </cell>
          <cell r="H468">
            <v>150000</v>
          </cell>
          <cell r="I468">
            <v>6</v>
          </cell>
          <cell r="J468">
            <v>2.5</v>
          </cell>
          <cell r="K468">
            <v>60</v>
          </cell>
          <cell r="L468">
            <v>0.91666666666666674</v>
          </cell>
          <cell r="M468">
            <v>20</v>
          </cell>
          <cell r="N468">
            <v>40</v>
          </cell>
          <cell r="O468">
            <v>10</v>
          </cell>
          <cell r="P468">
            <v>150</v>
          </cell>
          <cell r="Q468">
            <v>0</v>
          </cell>
          <cell r="R468">
            <v>1500</v>
          </cell>
          <cell r="S468">
            <v>1</v>
          </cell>
          <cell r="T468">
            <v>0.4</v>
          </cell>
          <cell r="U468">
            <v>1.4</v>
          </cell>
          <cell r="V468">
            <v>4213.8494280415853</v>
          </cell>
          <cell r="W468">
            <v>28.092329520277236</v>
          </cell>
          <cell r="X468">
            <v>6000</v>
          </cell>
          <cell r="Y468">
            <v>40</v>
          </cell>
          <cell r="Z468">
            <v>30000</v>
          </cell>
          <cell r="AA468">
            <v>12000</v>
          </cell>
          <cell r="AB468">
            <v>90000</v>
          </cell>
          <cell r="AC468">
            <v>8100</v>
          </cell>
          <cell r="AD468">
            <v>2160</v>
          </cell>
          <cell r="AE468">
            <v>22260</v>
          </cell>
          <cell r="AF468">
            <v>148.4</v>
          </cell>
        </row>
        <row r="469">
          <cell r="B469" t="str">
            <v>0.77, Pull-type Peanut Combine 4R-36</v>
          </cell>
          <cell r="C469">
            <v>0.77</v>
          </cell>
          <cell r="D469" t="str">
            <v xml:space="preserve">, </v>
          </cell>
          <cell r="E469" t="str">
            <v xml:space="preserve">Pull-type Peanut Combine </v>
          </cell>
          <cell r="F469" t="str">
            <v>4R-36</v>
          </cell>
          <cell r="G469" t="str">
            <v>Pull-type Peanut Combine 4R-36</v>
          </cell>
          <cell r="H469">
            <v>160000</v>
          </cell>
          <cell r="I469">
            <v>12</v>
          </cell>
          <cell r="J469">
            <v>2.5</v>
          </cell>
          <cell r="K469">
            <v>60</v>
          </cell>
          <cell r="L469">
            <v>0.45833333333333337</v>
          </cell>
          <cell r="M469">
            <v>20</v>
          </cell>
          <cell r="N469">
            <v>40</v>
          </cell>
          <cell r="O469">
            <v>10</v>
          </cell>
          <cell r="P469">
            <v>150</v>
          </cell>
          <cell r="Q469">
            <v>0</v>
          </cell>
          <cell r="R469">
            <v>1500</v>
          </cell>
          <cell r="S469">
            <v>1</v>
          </cell>
          <cell r="T469">
            <v>0.4</v>
          </cell>
          <cell r="U469">
            <v>1.4</v>
          </cell>
          <cell r="V469">
            <v>4494.7727232443576</v>
          </cell>
          <cell r="W469">
            <v>29.965151488295717</v>
          </cell>
          <cell r="X469">
            <v>6400</v>
          </cell>
          <cell r="Y469">
            <v>42.666666666666664</v>
          </cell>
          <cell r="Z469">
            <v>32000</v>
          </cell>
          <cell r="AA469">
            <v>12800</v>
          </cell>
          <cell r="AB469">
            <v>96000</v>
          </cell>
          <cell r="AC469">
            <v>8640</v>
          </cell>
          <cell r="AD469">
            <v>2304</v>
          </cell>
          <cell r="AE469">
            <v>23744</v>
          </cell>
          <cell r="AF469">
            <v>158.29333333333332</v>
          </cell>
        </row>
        <row r="470">
          <cell r="B470" t="str">
            <v>0.78, Pull-type Peanut Combine 6R-36</v>
          </cell>
          <cell r="C470">
            <v>0.78</v>
          </cell>
          <cell r="D470" t="str">
            <v xml:space="preserve">, </v>
          </cell>
          <cell r="E470" t="str">
            <v xml:space="preserve">Pull-type Peanut Combine </v>
          </cell>
          <cell r="F470" t="str">
            <v>6R-36</v>
          </cell>
          <cell r="G470" t="str">
            <v>Pull-type Peanut Combine 6R-36</v>
          </cell>
          <cell r="H470">
            <v>175000</v>
          </cell>
          <cell r="I470">
            <v>18</v>
          </cell>
          <cell r="J470">
            <v>2.5</v>
          </cell>
          <cell r="K470">
            <v>60</v>
          </cell>
          <cell r="L470">
            <v>0.30555555555555552</v>
          </cell>
          <cell r="M470">
            <v>20</v>
          </cell>
          <cell r="N470">
            <v>40</v>
          </cell>
          <cell r="O470">
            <v>10</v>
          </cell>
          <cell r="P470">
            <v>150</v>
          </cell>
          <cell r="Q470">
            <v>0</v>
          </cell>
          <cell r="R470">
            <v>1500</v>
          </cell>
          <cell r="S470">
            <v>1</v>
          </cell>
          <cell r="T470">
            <v>0.4</v>
          </cell>
          <cell r="U470">
            <v>1.4</v>
          </cell>
          <cell r="V470">
            <v>4916.1576660485161</v>
          </cell>
          <cell r="W470">
            <v>32.774384440323438</v>
          </cell>
          <cell r="X470">
            <v>7000</v>
          </cell>
          <cell r="Y470">
            <v>46.666666666666664</v>
          </cell>
          <cell r="Z470">
            <v>35000</v>
          </cell>
          <cell r="AA470">
            <v>14000</v>
          </cell>
          <cell r="AB470">
            <v>105000</v>
          </cell>
          <cell r="AC470">
            <v>9450</v>
          </cell>
          <cell r="AD470">
            <v>2520</v>
          </cell>
          <cell r="AE470">
            <v>25970</v>
          </cell>
          <cell r="AF470">
            <v>173.13333333333333</v>
          </cell>
        </row>
      </sheetData>
      <sheetData sheetId="6">
        <row r="4">
          <cell r="B4" t="str">
            <v>0.01, Combine (200-249 hp) 240 hp</v>
          </cell>
          <cell r="C4">
            <v>0.01</v>
          </cell>
          <cell r="D4" t="str">
            <v xml:space="preserve">, </v>
          </cell>
          <cell r="E4" t="str">
            <v xml:space="preserve">Combine (200-249 hp) </v>
          </cell>
          <cell r="F4" t="str">
            <v>240 hp</v>
          </cell>
          <cell r="G4" t="str">
            <v>Combine (200-249 hp) 240 hp</v>
          </cell>
          <cell r="H4">
            <v>376250</v>
          </cell>
          <cell r="I4">
            <v>12.35</v>
          </cell>
          <cell r="J4">
            <v>30</v>
          </cell>
          <cell r="K4">
            <v>25</v>
          </cell>
          <cell r="L4">
            <v>12</v>
          </cell>
          <cell r="M4">
            <v>200</v>
          </cell>
          <cell r="N4">
            <v>0</v>
          </cell>
          <cell r="O4">
            <v>2400</v>
          </cell>
          <cell r="P4">
            <v>0</v>
          </cell>
          <cell r="Q4">
            <v>7838.541666666667</v>
          </cell>
          <cell r="R4">
            <v>39.192708333333336</v>
          </cell>
          <cell r="S4">
            <v>112875</v>
          </cell>
          <cell r="T4">
            <v>21947.916666666668</v>
          </cell>
          <cell r="U4">
            <v>244562.5</v>
          </cell>
          <cell r="V4">
            <v>22010.625</v>
          </cell>
          <cell r="W4">
            <v>5869.5</v>
          </cell>
          <cell r="X4">
            <v>49828.041666666672</v>
          </cell>
          <cell r="Y4">
            <v>249.14020833333336</v>
          </cell>
        </row>
        <row r="5">
          <cell r="B5" t="str">
            <v>0.02, Combine (250-299 hp) 265 hp</v>
          </cell>
          <cell r="C5">
            <v>0.02</v>
          </cell>
          <cell r="D5" t="str">
            <v xml:space="preserve">, </v>
          </cell>
          <cell r="E5" t="str">
            <v xml:space="preserve">Combine (250-299 hp) </v>
          </cell>
          <cell r="F5" t="str">
            <v>265 hp</v>
          </cell>
          <cell r="G5" t="str">
            <v>Combine (250-299 hp) 265 hp</v>
          </cell>
          <cell r="H5">
            <v>463000</v>
          </cell>
          <cell r="I5">
            <v>13.64</v>
          </cell>
          <cell r="J5">
            <v>30</v>
          </cell>
          <cell r="K5">
            <v>25</v>
          </cell>
          <cell r="L5">
            <v>12</v>
          </cell>
          <cell r="M5">
            <v>200</v>
          </cell>
          <cell r="N5">
            <v>0</v>
          </cell>
          <cell r="O5">
            <v>2400</v>
          </cell>
          <cell r="P5">
            <v>1</v>
          </cell>
          <cell r="Q5">
            <v>9645.8333333333339</v>
          </cell>
          <cell r="R5">
            <v>48.229166666666671</v>
          </cell>
          <cell r="S5">
            <v>138900</v>
          </cell>
          <cell r="T5">
            <v>27008.333333333332</v>
          </cell>
          <cell r="U5">
            <v>300950</v>
          </cell>
          <cell r="V5">
            <v>27085.5</v>
          </cell>
          <cell r="W5">
            <v>7222.8</v>
          </cell>
          <cell r="X5">
            <v>61316.633333333331</v>
          </cell>
          <cell r="Y5">
            <v>306.58316666666667</v>
          </cell>
        </row>
        <row r="6">
          <cell r="B6" t="str">
            <v>0.03, Combine (300-349 hp) 325 hp</v>
          </cell>
          <cell r="C6">
            <v>0.03</v>
          </cell>
          <cell r="D6" t="str">
            <v xml:space="preserve">, </v>
          </cell>
          <cell r="E6" t="str">
            <v xml:space="preserve">Combine (300-349 hp) </v>
          </cell>
          <cell r="F6" t="str">
            <v>325 hp</v>
          </cell>
          <cell r="G6" t="str">
            <v>Combine (300-349 hp) 325 hp</v>
          </cell>
          <cell r="H6">
            <v>468000</v>
          </cell>
          <cell r="I6">
            <v>16.73</v>
          </cell>
          <cell r="J6">
            <v>30</v>
          </cell>
          <cell r="K6">
            <v>25</v>
          </cell>
          <cell r="L6">
            <v>12</v>
          </cell>
          <cell r="M6">
            <v>300</v>
          </cell>
          <cell r="N6">
            <v>0</v>
          </cell>
          <cell r="O6">
            <v>3600</v>
          </cell>
          <cell r="P6">
            <v>1</v>
          </cell>
          <cell r="Q6">
            <v>9750</v>
          </cell>
          <cell r="R6">
            <v>32.5</v>
          </cell>
          <cell r="S6">
            <v>140400</v>
          </cell>
          <cell r="T6">
            <v>27300</v>
          </cell>
          <cell r="U6">
            <v>304200</v>
          </cell>
          <cell r="V6">
            <v>27378</v>
          </cell>
          <cell r="W6">
            <v>7300.8</v>
          </cell>
          <cell r="X6">
            <v>61978.8</v>
          </cell>
          <cell r="Y6">
            <v>206.596</v>
          </cell>
        </row>
        <row r="7">
          <cell r="B7" t="str">
            <v>0.04, Combine (350-399 hp) 355 hp</v>
          </cell>
          <cell r="C7">
            <v>0.04</v>
          </cell>
          <cell r="D7" t="str">
            <v xml:space="preserve">, </v>
          </cell>
          <cell r="E7" t="str">
            <v xml:space="preserve">Combine (350-399 hp) </v>
          </cell>
          <cell r="F7" t="str">
            <v>355 hp</v>
          </cell>
          <cell r="G7" t="str">
            <v>Combine (350-399 hp) 355 hp</v>
          </cell>
          <cell r="H7">
            <v>500000</v>
          </cell>
          <cell r="I7">
            <v>18.27</v>
          </cell>
          <cell r="J7">
            <v>30</v>
          </cell>
          <cell r="K7">
            <v>25</v>
          </cell>
          <cell r="L7">
            <v>12</v>
          </cell>
          <cell r="M7">
            <v>300</v>
          </cell>
          <cell r="N7">
            <v>0</v>
          </cell>
          <cell r="O7">
            <v>3600</v>
          </cell>
          <cell r="P7">
            <v>1</v>
          </cell>
          <cell r="Q7">
            <v>10416.666666666666</v>
          </cell>
          <cell r="R7">
            <v>34.722222222222221</v>
          </cell>
          <cell r="S7">
            <v>150000</v>
          </cell>
          <cell r="T7">
            <v>29166.666666666668</v>
          </cell>
          <cell r="U7">
            <v>325000</v>
          </cell>
          <cell r="V7">
            <v>29250</v>
          </cell>
          <cell r="W7">
            <v>7800</v>
          </cell>
          <cell r="X7">
            <v>66216.666666666672</v>
          </cell>
          <cell r="Y7">
            <v>220.72222222222223</v>
          </cell>
        </row>
        <row r="8">
          <cell r="B8" t="str">
            <v>0.05, Combine (400-449 hp) 425 hp</v>
          </cell>
          <cell r="C8">
            <v>0.05</v>
          </cell>
          <cell r="D8" t="str">
            <v xml:space="preserve">, </v>
          </cell>
          <cell r="E8" t="str">
            <v xml:space="preserve">Combine (400-449 hp) </v>
          </cell>
          <cell r="F8" t="str">
            <v>425 hp</v>
          </cell>
          <cell r="G8" t="str">
            <v>Combine (400-449 hp) 425 hp</v>
          </cell>
          <cell r="H8">
            <v>519000</v>
          </cell>
          <cell r="I8">
            <v>21.876000000000001</v>
          </cell>
          <cell r="J8">
            <v>30</v>
          </cell>
          <cell r="K8">
            <v>25</v>
          </cell>
          <cell r="L8">
            <v>12</v>
          </cell>
          <cell r="M8">
            <v>300</v>
          </cell>
          <cell r="N8">
            <v>0</v>
          </cell>
          <cell r="O8">
            <v>3600</v>
          </cell>
          <cell r="P8">
            <v>1</v>
          </cell>
          <cell r="Q8">
            <v>10812.5</v>
          </cell>
          <cell r="R8">
            <v>36.041666666666664</v>
          </cell>
          <cell r="S8">
            <v>155700</v>
          </cell>
          <cell r="T8">
            <v>30275</v>
          </cell>
          <cell r="U8">
            <v>337350</v>
          </cell>
          <cell r="V8">
            <v>30361.5</v>
          </cell>
          <cell r="W8">
            <v>8096.4000000000005</v>
          </cell>
          <cell r="X8">
            <v>68732.899999999994</v>
          </cell>
          <cell r="Y8">
            <v>229.10966666666664</v>
          </cell>
        </row>
        <row r="9">
          <cell r="B9" t="str">
            <v>0.06, Combine (450-499 hp) 475 hp</v>
          </cell>
          <cell r="C9">
            <v>0.06</v>
          </cell>
          <cell r="D9" t="str">
            <v xml:space="preserve">, </v>
          </cell>
          <cell r="E9" t="str">
            <v xml:space="preserve">Combine (450-499 hp) </v>
          </cell>
          <cell r="F9" t="str">
            <v>475 hp</v>
          </cell>
          <cell r="G9" t="str">
            <v>Combine (450-499 hp) 475 hp</v>
          </cell>
          <cell r="H9">
            <v>539000</v>
          </cell>
          <cell r="I9">
            <v>24.449000000000002</v>
          </cell>
          <cell r="J9">
            <v>30</v>
          </cell>
          <cell r="K9">
            <v>25</v>
          </cell>
          <cell r="L9">
            <v>12</v>
          </cell>
          <cell r="M9">
            <v>300</v>
          </cell>
          <cell r="N9">
            <v>0</v>
          </cell>
          <cell r="O9">
            <v>3600</v>
          </cell>
          <cell r="P9">
            <v>1</v>
          </cell>
          <cell r="Q9">
            <v>11229.166666666666</v>
          </cell>
          <cell r="R9">
            <v>37.43055555555555</v>
          </cell>
          <cell r="S9">
            <v>161700</v>
          </cell>
          <cell r="T9">
            <v>31441.666666666668</v>
          </cell>
          <cell r="U9">
            <v>350350</v>
          </cell>
          <cell r="V9">
            <v>31531.5</v>
          </cell>
          <cell r="W9">
            <v>8408.4</v>
          </cell>
          <cell r="X9">
            <v>71381.566666666666</v>
          </cell>
          <cell r="Y9">
            <v>237.93855555555555</v>
          </cell>
        </row>
        <row r="10">
          <cell r="B10" t="str">
            <v>0.07, Cotton Stripper 173 hp</v>
          </cell>
          <cell r="C10">
            <v>7.0000000000000007E-2</v>
          </cell>
          <cell r="D10" t="str">
            <v xml:space="preserve">, </v>
          </cell>
          <cell r="E10" t="str">
            <v xml:space="preserve">Cotton Stripper </v>
          </cell>
          <cell r="F10" t="str">
            <v>173 hp</v>
          </cell>
          <cell r="G10" t="str">
            <v>Cotton Stripper 173 hp</v>
          </cell>
          <cell r="H10">
            <v>193500</v>
          </cell>
          <cell r="I10">
            <v>8.08</v>
          </cell>
          <cell r="J10">
            <v>30</v>
          </cell>
          <cell r="K10">
            <v>25</v>
          </cell>
          <cell r="L10">
            <v>8</v>
          </cell>
          <cell r="M10">
            <v>200</v>
          </cell>
          <cell r="N10">
            <v>0</v>
          </cell>
          <cell r="O10">
            <v>1600</v>
          </cell>
          <cell r="P10">
            <v>1</v>
          </cell>
          <cell r="Q10">
            <v>6046.875</v>
          </cell>
          <cell r="R10">
            <v>30.234375</v>
          </cell>
          <cell r="S10">
            <v>58050</v>
          </cell>
          <cell r="T10">
            <v>16931.25</v>
          </cell>
          <cell r="U10">
            <v>125775</v>
          </cell>
          <cell r="V10">
            <v>11319.75</v>
          </cell>
          <cell r="W10">
            <v>3018.6</v>
          </cell>
          <cell r="X10">
            <v>31269.599999999999</v>
          </cell>
          <cell r="Y10">
            <v>156.34799999999998</v>
          </cell>
        </row>
        <row r="11">
          <cell r="B11" t="str">
            <v>0.08, Tractor (20-39 hp) MFWD 30</v>
          </cell>
          <cell r="C11">
            <v>0.08</v>
          </cell>
          <cell r="D11" t="str">
            <v xml:space="preserve">, </v>
          </cell>
          <cell r="E11" t="str">
            <v xml:space="preserve">Tractor (20-39 hp) </v>
          </cell>
          <cell r="F11" t="str">
            <v>MFWD 30</v>
          </cell>
          <cell r="G11" t="str">
            <v>Tractor (20-39 hp) MFWD 30</v>
          </cell>
          <cell r="H11">
            <v>34200</v>
          </cell>
          <cell r="I11">
            <v>1.544</v>
          </cell>
          <cell r="J11">
            <v>20</v>
          </cell>
          <cell r="K11">
            <v>75</v>
          </cell>
          <cell r="L11">
            <v>14</v>
          </cell>
          <cell r="M11">
            <v>600</v>
          </cell>
          <cell r="N11">
            <v>0</v>
          </cell>
          <cell r="O11">
            <v>8400</v>
          </cell>
          <cell r="P11">
            <v>1</v>
          </cell>
          <cell r="Q11">
            <v>1832.1428571428571</v>
          </cell>
          <cell r="R11">
            <v>3.0535714285714284</v>
          </cell>
          <cell r="S11">
            <v>6840</v>
          </cell>
          <cell r="T11">
            <v>1954.2857142857142</v>
          </cell>
          <cell r="U11">
            <v>20520</v>
          </cell>
          <cell r="V11">
            <v>1846.8</v>
          </cell>
          <cell r="W11">
            <v>492.48</v>
          </cell>
          <cell r="X11">
            <v>4293.5657142857144</v>
          </cell>
          <cell r="Y11">
            <v>7.1559428571428576</v>
          </cell>
        </row>
        <row r="12">
          <cell r="B12" t="str">
            <v>0.09, Tractor (20-39 hp) MFWD 30</v>
          </cell>
          <cell r="C12">
            <v>0.09</v>
          </cell>
          <cell r="D12" t="str">
            <v xml:space="preserve">, </v>
          </cell>
          <cell r="E12" t="str">
            <v xml:space="preserve">Tractor (20-39 hp) </v>
          </cell>
          <cell r="F12" t="str">
            <v>MFWD 30</v>
          </cell>
          <cell r="G12" t="str">
            <v>Tractor (20-39 hp) MFWD 30</v>
          </cell>
          <cell r="H12">
            <v>27100</v>
          </cell>
          <cell r="I12">
            <v>1.544</v>
          </cell>
          <cell r="J12">
            <v>20</v>
          </cell>
          <cell r="K12">
            <v>75</v>
          </cell>
          <cell r="L12">
            <v>14</v>
          </cell>
          <cell r="M12">
            <v>600</v>
          </cell>
          <cell r="N12">
            <v>0</v>
          </cell>
          <cell r="O12">
            <v>8400</v>
          </cell>
          <cell r="P12">
            <v>1</v>
          </cell>
          <cell r="Q12">
            <v>1451.7857142857142</v>
          </cell>
          <cell r="R12">
            <v>2.4196428571428572</v>
          </cell>
          <cell r="S12">
            <v>5420</v>
          </cell>
          <cell r="T12">
            <v>1548.5714285714287</v>
          </cell>
          <cell r="U12">
            <v>16260</v>
          </cell>
          <cell r="V12">
            <v>1463.3999999999999</v>
          </cell>
          <cell r="W12">
            <v>390.24</v>
          </cell>
          <cell r="X12">
            <v>3402.2114285714288</v>
          </cell>
          <cell r="Y12">
            <v>5.670352380952381</v>
          </cell>
        </row>
        <row r="13">
          <cell r="B13" t="str">
            <v>0.1, Tractor (40-59 hp) 2WD 50</v>
          </cell>
          <cell r="C13">
            <v>0.1</v>
          </cell>
          <cell r="D13" t="str">
            <v xml:space="preserve">, </v>
          </cell>
          <cell r="E13" t="str">
            <v xml:space="preserve">Tractor (40-59 hp) </v>
          </cell>
          <cell r="F13" t="str">
            <v>2WD 50</v>
          </cell>
          <cell r="G13" t="str">
            <v>Tractor (40-59 hp) 2WD 50</v>
          </cell>
          <cell r="H13">
            <v>24500</v>
          </cell>
          <cell r="I13">
            <v>2.5735999999999999</v>
          </cell>
          <cell r="J13">
            <v>20</v>
          </cell>
          <cell r="K13">
            <v>75</v>
          </cell>
          <cell r="L13">
            <v>14</v>
          </cell>
          <cell r="M13">
            <v>600</v>
          </cell>
          <cell r="N13">
            <v>0</v>
          </cell>
          <cell r="O13">
            <v>8400</v>
          </cell>
          <cell r="P13">
            <v>1</v>
          </cell>
          <cell r="Q13">
            <v>1312.5</v>
          </cell>
          <cell r="R13">
            <v>2.1875</v>
          </cell>
          <cell r="S13">
            <v>4900</v>
          </cell>
          <cell r="T13">
            <v>1400</v>
          </cell>
          <cell r="U13">
            <v>14700</v>
          </cell>
          <cell r="V13">
            <v>1323</v>
          </cell>
          <cell r="W13">
            <v>352.8</v>
          </cell>
          <cell r="X13">
            <v>3075.8</v>
          </cell>
          <cell r="Y13">
            <v>5.1263333333333341</v>
          </cell>
        </row>
        <row r="14">
          <cell r="B14" t="str">
            <v>0.11, Tractor (40-59 hp) MFWD 50</v>
          </cell>
          <cell r="C14">
            <v>0.11</v>
          </cell>
          <cell r="D14" t="str">
            <v xml:space="preserve">, </v>
          </cell>
          <cell r="E14" t="str">
            <v xml:space="preserve">Tractor (40-59 hp) </v>
          </cell>
          <cell r="F14" t="str">
            <v>MFWD 50</v>
          </cell>
          <cell r="G14" t="str">
            <v>Tractor (40-59 hp) MFWD 50</v>
          </cell>
          <cell r="H14">
            <v>31400</v>
          </cell>
          <cell r="I14">
            <v>2.5735999999999999</v>
          </cell>
          <cell r="J14">
            <v>20</v>
          </cell>
          <cell r="K14">
            <v>75</v>
          </cell>
          <cell r="L14">
            <v>14</v>
          </cell>
          <cell r="M14">
            <v>600</v>
          </cell>
          <cell r="N14">
            <v>0</v>
          </cell>
          <cell r="O14">
            <v>8400</v>
          </cell>
          <cell r="P14">
            <v>1</v>
          </cell>
          <cell r="Q14">
            <v>1682.1428571428571</v>
          </cell>
          <cell r="R14">
            <v>2.8035714285714284</v>
          </cell>
          <cell r="S14">
            <v>6280</v>
          </cell>
          <cell r="T14">
            <v>1794.2857142857142</v>
          </cell>
          <cell r="U14">
            <v>18840</v>
          </cell>
          <cell r="V14">
            <v>1695.6</v>
          </cell>
          <cell r="W14">
            <v>452.16</v>
          </cell>
          <cell r="X14">
            <v>3942.045714285714</v>
          </cell>
          <cell r="Y14">
            <v>6.5700761904761897</v>
          </cell>
        </row>
        <row r="15">
          <cell r="B15" t="str">
            <v>0.12, Tractor (40-59 hp) 2WD 50</v>
          </cell>
          <cell r="C15">
            <v>0.12</v>
          </cell>
          <cell r="D15" t="str">
            <v xml:space="preserve">, </v>
          </cell>
          <cell r="E15" t="str">
            <v xml:space="preserve">Tractor (40-59 hp) </v>
          </cell>
          <cell r="F15" t="str">
            <v>2WD 50</v>
          </cell>
          <cell r="G15" t="str">
            <v>Tractor (40-59 hp) 2WD 50</v>
          </cell>
          <cell r="H15">
            <v>34600</v>
          </cell>
          <cell r="I15">
            <v>2.5735999999999999</v>
          </cell>
          <cell r="J15">
            <v>20</v>
          </cell>
          <cell r="K15">
            <v>75</v>
          </cell>
          <cell r="L15">
            <v>14</v>
          </cell>
          <cell r="M15">
            <v>600</v>
          </cell>
          <cell r="N15">
            <v>0</v>
          </cell>
          <cell r="O15">
            <v>8400</v>
          </cell>
          <cell r="P15">
            <v>1</v>
          </cell>
          <cell r="Q15">
            <v>1853.5714285714287</v>
          </cell>
          <cell r="R15">
            <v>3.0892857142857144</v>
          </cell>
          <cell r="S15">
            <v>6920</v>
          </cell>
          <cell r="T15">
            <v>1977.1428571428571</v>
          </cell>
          <cell r="U15">
            <v>20760</v>
          </cell>
          <cell r="V15">
            <v>1868.3999999999999</v>
          </cell>
          <cell r="W15">
            <v>498.24</v>
          </cell>
          <cell r="X15">
            <v>4343.7828571428572</v>
          </cell>
          <cell r="Y15">
            <v>7.239638095238095</v>
          </cell>
        </row>
        <row r="16">
          <cell r="B16" t="str">
            <v>0.13, Tractor (40-59 hp) MFWD 50</v>
          </cell>
          <cell r="C16">
            <v>0.13</v>
          </cell>
          <cell r="D16" t="str">
            <v xml:space="preserve">, </v>
          </cell>
          <cell r="E16" t="str">
            <v xml:space="preserve">Tractor (40-59 hp) </v>
          </cell>
          <cell r="F16" t="str">
            <v>MFWD 50</v>
          </cell>
          <cell r="G16" t="str">
            <v>Tractor (40-59 hp) MFWD 50</v>
          </cell>
          <cell r="H16">
            <v>47000</v>
          </cell>
          <cell r="I16">
            <v>2.5735999999999999</v>
          </cell>
          <cell r="J16">
            <v>20</v>
          </cell>
          <cell r="K16">
            <v>75</v>
          </cell>
          <cell r="L16">
            <v>14</v>
          </cell>
          <cell r="M16">
            <v>600</v>
          </cell>
          <cell r="N16">
            <v>0</v>
          </cell>
          <cell r="O16">
            <v>8400</v>
          </cell>
          <cell r="P16">
            <v>1</v>
          </cell>
          <cell r="Q16">
            <v>2517.8571428571427</v>
          </cell>
          <cell r="R16">
            <v>4.1964285714285712</v>
          </cell>
          <cell r="S16">
            <v>9400</v>
          </cell>
          <cell r="T16">
            <v>2685.7142857142858</v>
          </cell>
          <cell r="U16">
            <v>28200</v>
          </cell>
          <cell r="V16">
            <v>2538</v>
          </cell>
          <cell r="W16">
            <v>676.80000000000007</v>
          </cell>
          <cell r="X16">
            <v>5900.5142857142864</v>
          </cell>
          <cell r="Y16">
            <v>9.8341904761904768</v>
          </cell>
        </row>
        <row r="17">
          <cell r="B17" t="str">
            <v>0.14, Tractor (60-89 hp) 2WD 75</v>
          </cell>
          <cell r="C17">
            <v>0.14000000000000001</v>
          </cell>
          <cell r="D17" t="str">
            <v xml:space="preserve">, </v>
          </cell>
          <cell r="E17" t="str">
            <v xml:space="preserve">Tractor (60-89 hp) </v>
          </cell>
          <cell r="F17" t="str">
            <v>2WD 75</v>
          </cell>
          <cell r="G17" t="str">
            <v>Tractor (60-89 hp) 2WD 75</v>
          </cell>
          <cell r="H17">
            <v>64300</v>
          </cell>
          <cell r="I17">
            <v>3.8603999999999998</v>
          </cell>
          <cell r="J17">
            <v>20</v>
          </cell>
          <cell r="K17">
            <v>75</v>
          </cell>
          <cell r="L17">
            <v>14</v>
          </cell>
          <cell r="M17">
            <v>600</v>
          </cell>
          <cell r="N17">
            <v>0</v>
          </cell>
          <cell r="O17">
            <v>8400</v>
          </cell>
          <cell r="P17">
            <v>1</v>
          </cell>
          <cell r="Q17">
            <v>3444.6428571428573</v>
          </cell>
          <cell r="R17">
            <v>5.7410714285714288</v>
          </cell>
          <cell r="S17">
            <v>12860</v>
          </cell>
          <cell r="T17">
            <v>3674.2857142857142</v>
          </cell>
          <cell r="U17">
            <v>38580</v>
          </cell>
          <cell r="V17">
            <v>3472.2</v>
          </cell>
          <cell r="W17">
            <v>925.92000000000007</v>
          </cell>
          <cell r="X17">
            <v>8072.4057142857146</v>
          </cell>
          <cell r="Y17">
            <v>13.454009523809525</v>
          </cell>
        </row>
        <row r="18">
          <cell r="B18" t="str">
            <v>0.15, Tractor (60-89 hp) MFWD 75</v>
          </cell>
          <cell r="C18">
            <v>0.15</v>
          </cell>
          <cell r="D18" t="str">
            <v xml:space="preserve">, </v>
          </cell>
          <cell r="E18" t="str">
            <v xml:space="preserve">Tractor (60-89 hp) </v>
          </cell>
          <cell r="F18" t="str">
            <v>MFWD 75</v>
          </cell>
          <cell r="G18" t="str">
            <v>Tractor (60-89 hp) MFWD 75</v>
          </cell>
          <cell r="H18">
            <v>48100</v>
          </cell>
          <cell r="I18">
            <v>3.8603999999999998</v>
          </cell>
          <cell r="J18">
            <v>20</v>
          </cell>
          <cell r="K18">
            <v>75</v>
          </cell>
          <cell r="L18">
            <v>14</v>
          </cell>
          <cell r="M18">
            <v>600</v>
          </cell>
          <cell r="N18">
            <v>0</v>
          </cell>
          <cell r="O18">
            <v>8400</v>
          </cell>
          <cell r="P18">
            <v>1</v>
          </cell>
          <cell r="Q18">
            <v>2576.7857142857142</v>
          </cell>
          <cell r="R18">
            <v>4.2946428571428568</v>
          </cell>
          <cell r="S18">
            <v>9620</v>
          </cell>
          <cell r="T18">
            <v>2748.5714285714284</v>
          </cell>
          <cell r="U18">
            <v>28860</v>
          </cell>
          <cell r="V18">
            <v>2597.4</v>
          </cell>
          <cell r="W18">
            <v>692.64</v>
          </cell>
          <cell r="X18">
            <v>6038.6114285714293</v>
          </cell>
          <cell r="Y18">
            <v>10.064352380952382</v>
          </cell>
        </row>
        <row r="19">
          <cell r="B19" t="str">
            <v>0.16, Tractor (60-89 hp) 2WD 75</v>
          </cell>
          <cell r="C19">
            <v>0.16</v>
          </cell>
          <cell r="D19" t="str">
            <v xml:space="preserve">, </v>
          </cell>
          <cell r="E19" t="str">
            <v xml:space="preserve">Tractor (60-89 hp) </v>
          </cell>
          <cell r="F19" t="str">
            <v>2WD 75</v>
          </cell>
          <cell r="G19" t="str">
            <v>Tractor (60-89 hp) 2WD 75</v>
          </cell>
          <cell r="H19">
            <v>54100</v>
          </cell>
          <cell r="I19">
            <v>3.8603999999999998</v>
          </cell>
          <cell r="J19">
            <v>20</v>
          </cell>
          <cell r="K19">
            <v>75</v>
          </cell>
          <cell r="L19">
            <v>14</v>
          </cell>
          <cell r="M19">
            <v>600</v>
          </cell>
          <cell r="N19">
            <v>0</v>
          </cell>
          <cell r="O19">
            <v>8400</v>
          </cell>
          <cell r="P19">
            <v>1</v>
          </cell>
          <cell r="Q19">
            <v>2898.2142857142858</v>
          </cell>
          <cell r="R19">
            <v>4.8303571428571432</v>
          </cell>
          <cell r="S19">
            <v>10820</v>
          </cell>
          <cell r="T19">
            <v>3091.4285714285716</v>
          </cell>
          <cell r="U19">
            <v>32460</v>
          </cell>
          <cell r="V19">
            <v>2921.4</v>
          </cell>
          <cell r="W19">
            <v>779.04</v>
          </cell>
          <cell r="X19">
            <v>6791.8685714285721</v>
          </cell>
          <cell r="Y19">
            <v>11.319780952380954</v>
          </cell>
        </row>
        <row r="20">
          <cell r="B20" t="str">
            <v>0.17, Tractor (60-89 hp) MFWD 75</v>
          </cell>
          <cell r="C20">
            <v>0.17</v>
          </cell>
          <cell r="D20" t="str">
            <v xml:space="preserve">, </v>
          </cell>
          <cell r="E20" t="str">
            <v xml:space="preserve">Tractor (60-89 hp) </v>
          </cell>
          <cell r="F20" t="str">
            <v>MFWD 75</v>
          </cell>
          <cell r="G20" t="str">
            <v>Tractor (60-89 hp) MFWD 75</v>
          </cell>
          <cell r="H20">
            <v>72000</v>
          </cell>
          <cell r="I20">
            <v>3.8603999999999998</v>
          </cell>
          <cell r="J20">
            <v>20</v>
          </cell>
          <cell r="K20">
            <v>75</v>
          </cell>
          <cell r="L20">
            <v>14</v>
          </cell>
          <cell r="M20">
            <v>600</v>
          </cell>
          <cell r="N20">
            <v>0</v>
          </cell>
          <cell r="O20">
            <v>8400</v>
          </cell>
          <cell r="P20">
            <v>1</v>
          </cell>
          <cell r="Q20">
            <v>3857.1428571428573</v>
          </cell>
          <cell r="R20">
            <v>6.4285714285714288</v>
          </cell>
          <cell r="S20">
            <v>14400</v>
          </cell>
          <cell r="T20">
            <v>4114.2857142857147</v>
          </cell>
          <cell r="U20">
            <v>43200</v>
          </cell>
          <cell r="V20">
            <v>3888</v>
          </cell>
          <cell r="W20">
            <v>1036.8</v>
          </cell>
          <cell r="X20">
            <v>9039.0857142857149</v>
          </cell>
          <cell r="Y20">
            <v>15.065142857142858</v>
          </cell>
        </row>
        <row r="21">
          <cell r="B21" t="str">
            <v>0.18, Tractor (90-119 hp) 2WD 105</v>
          </cell>
          <cell r="C21">
            <v>0.18</v>
          </cell>
          <cell r="D21" t="str">
            <v xml:space="preserve">, </v>
          </cell>
          <cell r="E21" t="str">
            <v xml:space="preserve">Tractor (90-119 hp) </v>
          </cell>
          <cell r="F21" t="str">
            <v>2WD 105</v>
          </cell>
          <cell r="G21" t="str">
            <v>Tractor (90-119 hp) 2WD 105</v>
          </cell>
          <cell r="H21">
            <v>74700</v>
          </cell>
          <cell r="I21">
            <v>5.4046000000000003</v>
          </cell>
          <cell r="J21">
            <v>20</v>
          </cell>
          <cell r="K21">
            <v>60</v>
          </cell>
          <cell r="L21">
            <v>14</v>
          </cell>
          <cell r="M21">
            <v>600</v>
          </cell>
          <cell r="N21">
            <v>0</v>
          </cell>
          <cell r="O21">
            <v>8400</v>
          </cell>
          <cell r="P21">
            <v>1</v>
          </cell>
          <cell r="Q21">
            <v>3201.4285714285716</v>
          </cell>
          <cell r="R21">
            <v>5.3357142857142863</v>
          </cell>
          <cell r="S21">
            <v>14940</v>
          </cell>
          <cell r="T21">
            <v>4268.5714285714284</v>
          </cell>
          <cell r="U21">
            <v>44820</v>
          </cell>
          <cell r="V21">
            <v>4033.7999999999997</v>
          </cell>
          <cell r="W21">
            <v>1075.68</v>
          </cell>
          <cell r="X21">
            <v>9378.0514285714289</v>
          </cell>
          <cell r="Y21">
            <v>15.630085714285714</v>
          </cell>
        </row>
        <row r="22">
          <cell r="B22" t="str">
            <v>0.19, Tractor (90-119 hp) MFWD 105</v>
          </cell>
          <cell r="C22">
            <v>0.19</v>
          </cell>
          <cell r="D22" t="str">
            <v xml:space="preserve">, </v>
          </cell>
          <cell r="E22" t="str">
            <v xml:space="preserve">Tractor (90-119 hp) </v>
          </cell>
          <cell r="F22" t="str">
            <v>MFWD 105</v>
          </cell>
          <cell r="G22" t="str">
            <v>Tractor (90-119 hp) MFWD 105</v>
          </cell>
          <cell r="H22">
            <v>81100</v>
          </cell>
          <cell r="I22">
            <v>5.4046000000000003</v>
          </cell>
          <cell r="J22">
            <v>20</v>
          </cell>
          <cell r="K22">
            <v>60</v>
          </cell>
          <cell r="L22">
            <v>14</v>
          </cell>
          <cell r="M22">
            <v>600</v>
          </cell>
          <cell r="N22">
            <v>0</v>
          </cell>
          <cell r="O22">
            <v>8400</v>
          </cell>
          <cell r="P22">
            <v>1</v>
          </cell>
          <cell r="Q22">
            <v>3475.7142857142858</v>
          </cell>
          <cell r="R22">
            <v>5.7928571428571427</v>
          </cell>
          <cell r="S22">
            <v>16220</v>
          </cell>
          <cell r="T22">
            <v>4634.2857142857147</v>
          </cell>
          <cell r="U22">
            <v>48660</v>
          </cell>
          <cell r="V22">
            <v>4379.3999999999996</v>
          </cell>
          <cell r="W22">
            <v>1167.8399999999999</v>
          </cell>
          <cell r="X22">
            <v>10181.525714285715</v>
          </cell>
          <cell r="Y22">
            <v>16.969209523809525</v>
          </cell>
        </row>
        <row r="23">
          <cell r="B23" t="str">
            <v>0.2, Tractor (90-119 hp) 2WD 105</v>
          </cell>
          <cell r="C23">
            <v>0.2</v>
          </cell>
          <cell r="D23" t="str">
            <v xml:space="preserve">, </v>
          </cell>
          <cell r="E23" t="str">
            <v xml:space="preserve">Tractor (90-119 hp) </v>
          </cell>
          <cell r="F23" t="str">
            <v>2WD 105</v>
          </cell>
          <cell r="G23" t="str">
            <v>Tractor (90-119 hp) 2WD 105</v>
          </cell>
          <cell r="H23">
            <v>83900</v>
          </cell>
          <cell r="I23">
            <v>5.4046000000000003</v>
          </cell>
          <cell r="J23">
            <v>20</v>
          </cell>
          <cell r="K23">
            <v>60</v>
          </cell>
          <cell r="L23">
            <v>14</v>
          </cell>
          <cell r="M23">
            <v>600</v>
          </cell>
          <cell r="N23">
            <v>0</v>
          </cell>
          <cell r="O23">
            <v>8400</v>
          </cell>
          <cell r="P23">
            <v>1</v>
          </cell>
          <cell r="Q23">
            <v>3595.7142857142858</v>
          </cell>
          <cell r="R23">
            <v>5.9928571428571429</v>
          </cell>
          <cell r="S23">
            <v>16780</v>
          </cell>
          <cell r="T23">
            <v>4794.2857142857147</v>
          </cell>
          <cell r="U23">
            <v>50340</v>
          </cell>
          <cell r="V23">
            <v>4530.5999999999995</v>
          </cell>
          <cell r="W23">
            <v>1208.1600000000001</v>
          </cell>
          <cell r="X23">
            <v>10533.045714285714</v>
          </cell>
          <cell r="Y23">
            <v>17.555076190476189</v>
          </cell>
        </row>
        <row r="24">
          <cell r="B24" t="str">
            <v>0.21, Tractor (90-119 hp) MFWD 105</v>
          </cell>
          <cell r="C24">
            <v>0.21</v>
          </cell>
          <cell r="D24" t="str">
            <v xml:space="preserve">, </v>
          </cell>
          <cell r="E24" t="str">
            <v xml:space="preserve">Tractor (90-119 hp) </v>
          </cell>
          <cell r="F24" t="str">
            <v>MFWD 105</v>
          </cell>
          <cell r="G24" t="str">
            <v>Tractor (90-119 hp) MFWD 105</v>
          </cell>
          <cell r="H24">
            <v>104000</v>
          </cell>
          <cell r="I24">
            <v>5.4046000000000003</v>
          </cell>
          <cell r="J24">
            <v>20</v>
          </cell>
          <cell r="K24">
            <v>60</v>
          </cell>
          <cell r="L24">
            <v>14</v>
          </cell>
          <cell r="M24">
            <v>600</v>
          </cell>
          <cell r="N24">
            <v>0</v>
          </cell>
          <cell r="O24">
            <v>8400</v>
          </cell>
          <cell r="P24">
            <v>1</v>
          </cell>
          <cell r="Q24">
            <v>4457.1428571428569</v>
          </cell>
          <cell r="R24">
            <v>7.4285714285714279</v>
          </cell>
          <cell r="S24">
            <v>20800</v>
          </cell>
          <cell r="T24">
            <v>5942.8571428571431</v>
          </cell>
          <cell r="U24">
            <v>62400</v>
          </cell>
          <cell r="V24">
            <v>5616</v>
          </cell>
          <cell r="W24">
            <v>1497.6000000000001</v>
          </cell>
          <cell r="X24">
            <v>13056.457142857143</v>
          </cell>
          <cell r="Y24">
            <v>21.760761904761907</v>
          </cell>
        </row>
        <row r="25">
          <cell r="B25" t="str">
            <v>0.22, Tractor (120-139 hp) 2WD 130</v>
          </cell>
          <cell r="C25">
            <v>0.22</v>
          </cell>
          <cell r="D25" t="str">
            <v xml:space="preserve">, </v>
          </cell>
          <cell r="E25" t="str">
            <v xml:space="preserve">Tractor (120-139 hp) </v>
          </cell>
          <cell r="F25" t="str">
            <v>2WD 130</v>
          </cell>
          <cell r="G25" t="str">
            <v>Tractor (120-139 hp) 2WD 130</v>
          </cell>
          <cell r="H25">
            <v>117600</v>
          </cell>
          <cell r="I25">
            <v>6.6913999999999998</v>
          </cell>
          <cell r="J25">
            <v>20</v>
          </cell>
          <cell r="K25">
            <v>60</v>
          </cell>
          <cell r="L25">
            <v>14</v>
          </cell>
          <cell r="M25">
            <v>600</v>
          </cell>
          <cell r="N25">
            <v>0</v>
          </cell>
          <cell r="O25">
            <v>8400</v>
          </cell>
          <cell r="P25">
            <v>1</v>
          </cell>
          <cell r="Q25">
            <v>5040</v>
          </cell>
          <cell r="R25">
            <v>8.4</v>
          </cell>
          <cell r="S25">
            <v>23520</v>
          </cell>
          <cell r="T25">
            <v>6720</v>
          </cell>
          <cell r="U25">
            <v>70560</v>
          </cell>
          <cell r="V25">
            <v>6350.4</v>
          </cell>
          <cell r="W25">
            <v>1693.44</v>
          </cell>
          <cell r="X25">
            <v>14763.84</v>
          </cell>
          <cell r="Y25">
            <v>24.606400000000001</v>
          </cell>
        </row>
        <row r="26">
          <cell r="B26" t="str">
            <v>0.23, Tractor (120-139 hp) MFWD 130</v>
          </cell>
          <cell r="C26">
            <v>0.23</v>
          </cell>
          <cell r="D26" t="str">
            <v xml:space="preserve">, </v>
          </cell>
          <cell r="E26" t="str">
            <v xml:space="preserve">Tractor (120-139 hp) </v>
          </cell>
          <cell r="F26" t="str">
            <v>MFWD 130</v>
          </cell>
          <cell r="G26" t="str">
            <v>Tractor (120-139 hp) MFWD 130</v>
          </cell>
          <cell r="H26">
            <v>133300</v>
          </cell>
          <cell r="I26">
            <v>6.6913999999999998</v>
          </cell>
          <cell r="J26">
            <v>20</v>
          </cell>
          <cell r="K26">
            <v>60</v>
          </cell>
          <cell r="L26">
            <v>14</v>
          </cell>
          <cell r="M26">
            <v>600</v>
          </cell>
          <cell r="N26">
            <v>0</v>
          </cell>
          <cell r="O26">
            <v>8400</v>
          </cell>
          <cell r="P26">
            <v>1</v>
          </cell>
          <cell r="Q26">
            <v>5712.8571428571431</v>
          </cell>
          <cell r="R26">
            <v>9.5214285714285722</v>
          </cell>
          <cell r="S26">
            <v>26660</v>
          </cell>
          <cell r="T26">
            <v>7617.1428571428569</v>
          </cell>
          <cell r="U26">
            <v>79980</v>
          </cell>
          <cell r="V26">
            <v>7198.2</v>
          </cell>
          <cell r="W26">
            <v>1919.52</v>
          </cell>
          <cell r="X26">
            <v>16734.862857142856</v>
          </cell>
          <cell r="Y26">
            <v>27.891438095238094</v>
          </cell>
        </row>
        <row r="27">
          <cell r="B27" t="str">
            <v>0.24, Tractor (140-159 hp) 2WD 150</v>
          </cell>
          <cell r="C27">
            <v>0.24</v>
          </cell>
          <cell r="D27" t="str">
            <v xml:space="preserve">, </v>
          </cell>
          <cell r="E27" t="str">
            <v xml:space="preserve">Tractor (140-159 hp) </v>
          </cell>
          <cell r="F27" t="str">
            <v>2WD 150</v>
          </cell>
          <cell r="G27" t="str">
            <v>Tractor (140-159 hp) 2WD 150</v>
          </cell>
          <cell r="H27">
            <v>131200</v>
          </cell>
          <cell r="I27">
            <v>7.7209000000000003</v>
          </cell>
          <cell r="J27">
            <v>20</v>
          </cell>
          <cell r="K27">
            <v>60</v>
          </cell>
          <cell r="L27">
            <v>14</v>
          </cell>
          <cell r="M27">
            <v>600</v>
          </cell>
          <cell r="N27">
            <v>0</v>
          </cell>
          <cell r="O27">
            <v>8400</v>
          </cell>
          <cell r="P27">
            <v>1</v>
          </cell>
          <cell r="Q27">
            <v>5622.8571428571431</v>
          </cell>
          <cell r="R27">
            <v>9.3714285714285719</v>
          </cell>
          <cell r="S27">
            <v>26240</v>
          </cell>
          <cell r="T27">
            <v>7497.1428571428569</v>
          </cell>
          <cell r="U27">
            <v>78720</v>
          </cell>
          <cell r="V27">
            <v>7084.8</v>
          </cell>
          <cell r="W27">
            <v>1889.28</v>
          </cell>
          <cell r="X27">
            <v>16471.222857142857</v>
          </cell>
          <cell r="Y27">
            <v>27.452038095238095</v>
          </cell>
        </row>
        <row r="28">
          <cell r="B28" t="str">
            <v>0.25, Tractor (140-159 hp) MFWD 150</v>
          </cell>
          <cell r="C28">
            <v>0.25</v>
          </cell>
          <cell r="D28" t="str">
            <v xml:space="preserve">, </v>
          </cell>
          <cell r="E28" t="str">
            <v xml:space="preserve">Tractor (140-159 hp) </v>
          </cell>
          <cell r="F28" t="str">
            <v>MFWD 150</v>
          </cell>
          <cell r="G28" t="str">
            <v>Tractor (140-159 hp) MFWD 150</v>
          </cell>
          <cell r="H28">
            <v>158000</v>
          </cell>
          <cell r="I28">
            <v>7.7209000000000003</v>
          </cell>
          <cell r="J28">
            <v>20</v>
          </cell>
          <cell r="K28">
            <v>60</v>
          </cell>
          <cell r="L28">
            <v>14</v>
          </cell>
          <cell r="M28">
            <v>600</v>
          </cell>
          <cell r="N28">
            <v>0</v>
          </cell>
          <cell r="O28">
            <v>8400</v>
          </cell>
          <cell r="P28">
            <v>1</v>
          </cell>
          <cell r="Q28">
            <v>6771.4285714285716</v>
          </cell>
          <cell r="R28">
            <v>11.285714285714286</v>
          </cell>
          <cell r="S28">
            <v>31600</v>
          </cell>
          <cell r="T28">
            <v>9028.5714285714294</v>
          </cell>
          <cell r="U28">
            <v>94800</v>
          </cell>
          <cell r="V28">
            <v>8532</v>
          </cell>
          <cell r="W28">
            <v>2275.2000000000003</v>
          </cell>
          <cell r="X28">
            <v>19835.771428571428</v>
          </cell>
          <cell r="Y28">
            <v>33.059619047619044</v>
          </cell>
        </row>
        <row r="29">
          <cell r="B29" t="str">
            <v>0.26, Tractor (160-179 hp) 2WD 170</v>
          </cell>
          <cell r="C29">
            <v>0.26</v>
          </cell>
          <cell r="D29" t="str">
            <v xml:space="preserve">, </v>
          </cell>
          <cell r="E29" t="str">
            <v xml:space="preserve">Tractor (160-179 hp) </v>
          </cell>
          <cell r="F29" t="str">
            <v>2WD 170</v>
          </cell>
          <cell r="G29" t="str">
            <v>Tractor (160-179 hp) 2WD 170</v>
          </cell>
          <cell r="H29">
            <v>160000</v>
          </cell>
          <cell r="I29">
            <v>8.7502999999999993</v>
          </cell>
          <cell r="J29">
            <v>20</v>
          </cell>
          <cell r="K29">
            <v>60</v>
          </cell>
          <cell r="L29">
            <v>14</v>
          </cell>
          <cell r="M29">
            <v>600</v>
          </cell>
          <cell r="N29">
            <v>0</v>
          </cell>
          <cell r="O29">
            <v>8400</v>
          </cell>
          <cell r="P29">
            <v>1</v>
          </cell>
          <cell r="Q29">
            <v>6857.1428571428569</v>
          </cell>
          <cell r="R29">
            <v>11.428571428571429</v>
          </cell>
          <cell r="S29">
            <v>32000</v>
          </cell>
          <cell r="T29">
            <v>9142.8571428571431</v>
          </cell>
          <cell r="U29">
            <v>96000</v>
          </cell>
          <cell r="V29">
            <v>8640</v>
          </cell>
          <cell r="W29">
            <v>2304</v>
          </cell>
          <cell r="X29">
            <v>20086.857142857145</v>
          </cell>
          <cell r="Y29">
            <v>33.478095238095243</v>
          </cell>
        </row>
        <row r="30">
          <cell r="B30" t="str">
            <v>0.27, Tractor (160-179 hp) MFWD 170</v>
          </cell>
          <cell r="C30">
            <v>0.27</v>
          </cell>
          <cell r="D30" t="str">
            <v xml:space="preserve">, </v>
          </cell>
          <cell r="E30" t="str">
            <v xml:space="preserve">Tractor (160-179 hp) </v>
          </cell>
          <cell r="F30" t="str">
            <v>MFWD 170</v>
          </cell>
          <cell r="G30" t="str">
            <v>Tractor (160-179 hp) MFWD 170</v>
          </cell>
          <cell r="H30">
            <v>186000</v>
          </cell>
          <cell r="I30">
            <v>8.7502999999999993</v>
          </cell>
          <cell r="J30">
            <v>20</v>
          </cell>
          <cell r="K30">
            <v>60</v>
          </cell>
          <cell r="L30">
            <v>14</v>
          </cell>
          <cell r="M30">
            <v>600</v>
          </cell>
          <cell r="N30">
            <v>0</v>
          </cell>
          <cell r="O30">
            <v>8400</v>
          </cell>
          <cell r="P30">
            <v>1</v>
          </cell>
          <cell r="Q30">
            <v>7971.4285714285716</v>
          </cell>
          <cell r="R30">
            <v>13.285714285714286</v>
          </cell>
          <cell r="S30">
            <v>37200</v>
          </cell>
          <cell r="T30">
            <v>10628.571428571429</v>
          </cell>
          <cell r="U30">
            <v>111600</v>
          </cell>
          <cell r="V30">
            <v>10044</v>
          </cell>
          <cell r="W30">
            <v>2678.4</v>
          </cell>
          <cell r="X30">
            <v>23350.971428571429</v>
          </cell>
          <cell r="Y30">
            <v>38.918285714285716</v>
          </cell>
        </row>
        <row r="31">
          <cell r="B31" t="str">
            <v>0.28, Tractor (180-199 hp) MFWD 190</v>
          </cell>
          <cell r="C31">
            <v>0.28000000000000003</v>
          </cell>
          <cell r="D31" t="str">
            <v xml:space="preserve">, </v>
          </cell>
          <cell r="E31" t="str">
            <v xml:space="preserve">Tractor (180-199 hp) </v>
          </cell>
          <cell r="F31" t="str">
            <v>MFWD 190</v>
          </cell>
          <cell r="G31" t="str">
            <v>Tractor (180-199 hp) MFWD 190</v>
          </cell>
          <cell r="H31">
            <v>216000</v>
          </cell>
          <cell r="I31">
            <v>9.7797999999999998</v>
          </cell>
          <cell r="J31">
            <v>20</v>
          </cell>
          <cell r="K31">
            <v>60</v>
          </cell>
          <cell r="L31">
            <v>14</v>
          </cell>
          <cell r="M31">
            <v>600</v>
          </cell>
          <cell r="N31">
            <v>0</v>
          </cell>
          <cell r="O31">
            <v>8400</v>
          </cell>
          <cell r="P31">
            <v>1</v>
          </cell>
          <cell r="Q31">
            <v>9257.1428571428569</v>
          </cell>
          <cell r="R31">
            <v>15.428571428571429</v>
          </cell>
          <cell r="S31">
            <v>43200</v>
          </cell>
          <cell r="T31">
            <v>12342.857142857143</v>
          </cell>
          <cell r="U31">
            <v>129600</v>
          </cell>
          <cell r="V31">
            <v>11664</v>
          </cell>
          <cell r="W31">
            <v>3110.4</v>
          </cell>
          <cell r="X31">
            <v>27117.257142857146</v>
          </cell>
          <cell r="Y31">
            <v>45.195428571428579</v>
          </cell>
        </row>
        <row r="32">
          <cell r="B32" t="str">
            <v>0.29, Tractor (200-249 hp) MFWD 225</v>
          </cell>
          <cell r="C32">
            <v>0.28999999999999998</v>
          </cell>
          <cell r="D32" t="str">
            <v xml:space="preserve">, </v>
          </cell>
          <cell r="E32" t="str">
            <v xml:space="preserve">Tractor (200-249 hp) </v>
          </cell>
          <cell r="F32" t="str">
            <v>MFWD 225</v>
          </cell>
          <cell r="G32" t="str">
            <v>Tractor (200-249 hp) MFWD 225</v>
          </cell>
          <cell r="H32">
            <v>276000</v>
          </cell>
          <cell r="I32">
            <v>11.581300000000001</v>
          </cell>
          <cell r="J32">
            <v>20</v>
          </cell>
          <cell r="K32">
            <v>60</v>
          </cell>
          <cell r="L32">
            <v>14</v>
          </cell>
          <cell r="M32">
            <v>600</v>
          </cell>
          <cell r="N32">
            <v>0</v>
          </cell>
          <cell r="O32">
            <v>8400</v>
          </cell>
          <cell r="P32">
            <v>1</v>
          </cell>
          <cell r="Q32">
            <v>11828.571428571429</v>
          </cell>
          <cell r="R32">
            <v>19.714285714285715</v>
          </cell>
          <cell r="S32">
            <v>55200</v>
          </cell>
          <cell r="T32">
            <v>15771.428571428571</v>
          </cell>
          <cell r="U32">
            <v>165600</v>
          </cell>
          <cell r="V32">
            <v>14904</v>
          </cell>
          <cell r="W32">
            <v>3974.4</v>
          </cell>
          <cell r="X32">
            <v>34649.828571428574</v>
          </cell>
          <cell r="Y32">
            <v>57.74971428571429</v>
          </cell>
        </row>
        <row r="33">
          <cell r="B33" t="str">
            <v>0.3, Tractor (200-249 hp) Track 225</v>
          </cell>
          <cell r="C33">
            <v>0.3</v>
          </cell>
          <cell r="D33" t="str">
            <v xml:space="preserve">, </v>
          </cell>
          <cell r="E33" t="str">
            <v xml:space="preserve">Tractor (200-249 hp) </v>
          </cell>
          <cell r="F33" t="str">
            <v>Track 225</v>
          </cell>
          <cell r="G33" t="str">
            <v>Tractor (200-249 hp) Track 225</v>
          </cell>
          <cell r="H33">
            <v>277000</v>
          </cell>
          <cell r="I33">
            <v>11.581300000000001</v>
          </cell>
          <cell r="J33">
            <v>20</v>
          </cell>
          <cell r="K33">
            <v>60</v>
          </cell>
          <cell r="L33">
            <v>14</v>
          </cell>
          <cell r="M33">
            <v>600</v>
          </cell>
          <cell r="N33">
            <v>0</v>
          </cell>
          <cell r="O33">
            <v>8400</v>
          </cell>
          <cell r="P33">
            <v>1</v>
          </cell>
          <cell r="Q33">
            <v>11871.428571428571</v>
          </cell>
          <cell r="R33">
            <v>19.785714285714285</v>
          </cell>
          <cell r="S33">
            <v>55400</v>
          </cell>
          <cell r="T33">
            <v>15828.571428571429</v>
          </cell>
          <cell r="U33">
            <v>166200</v>
          </cell>
          <cell r="V33">
            <v>14958</v>
          </cell>
          <cell r="W33">
            <v>3988.8</v>
          </cell>
          <cell r="X33">
            <v>34775.37142857143</v>
          </cell>
          <cell r="Y33">
            <v>57.958952380952383</v>
          </cell>
        </row>
        <row r="34">
          <cell r="B34" t="str">
            <v>0.31, Tractor (250-349 hp) 4WD 300</v>
          </cell>
          <cell r="C34">
            <v>0.31</v>
          </cell>
          <cell r="D34" t="str">
            <v xml:space="preserve">, </v>
          </cell>
          <cell r="E34" t="str">
            <v xml:space="preserve">Tractor (250-349 hp) </v>
          </cell>
          <cell r="F34" t="str">
            <v>4WD 300</v>
          </cell>
          <cell r="G34" t="str">
            <v>Tractor (250-349 hp) 4WD 300</v>
          </cell>
          <cell r="H34">
            <v>377000</v>
          </cell>
          <cell r="I34">
            <v>15.441800000000001</v>
          </cell>
          <cell r="J34">
            <v>20</v>
          </cell>
          <cell r="K34">
            <v>60</v>
          </cell>
          <cell r="L34">
            <v>14</v>
          </cell>
          <cell r="M34">
            <v>600</v>
          </cell>
          <cell r="N34">
            <v>0</v>
          </cell>
          <cell r="O34">
            <v>8400</v>
          </cell>
          <cell r="P34">
            <v>1</v>
          </cell>
          <cell r="Q34">
            <v>16157.142857142857</v>
          </cell>
          <cell r="R34">
            <v>26.928571428571427</v>
          </cell>
          <cell r="S34">
            <v>75400</v>
          </cell>
          <cell r="T34">
            <v>21542.857142857141</v>
          </cell>
          <cell r="U34">
            <v>226200</v>
          </cell>
          <cell r="V34">
            <v>20358</v>
          </cell>
          <cell r="W34">
            <v>5428.8</v>
          </cell>
          <cell r="X34">
            <v>47329.657142857148</v>
          </cell>
          <cell r="Y34">
            <v>78.882761904761907</v>
          </cell>
        </row>
        <row r="35">
          <cell r="B35" t="str">
            <v>0.32, Tractor (250-349 hp) MFWD 300</v>
          </cell>
          <cell r="C35">
            <v>0.32</v>
          </cell>
          <cell r="D35" t="str">
            <v xml:space="preserve">, </v>
          </cell>
          <cell r="E35" t="str">
            <v xml:space="preserve">Tractor (250-349 hp) </v>
          </cell>
          <cell r="F35" t="str">
            <v>MFWD 300</v>
          </cell>
          <cell r="G35" t="str">
            <v>Tractor (250-349 hp) MFWD 300</v>
          </cell>
          <cell r="H35">
            <v>304000</v>
          </cell>
          <cell r="I35">
            <v>15.441800000000001</v>
          </cell>
          <cell r="J35">
            <v>20</v>
          </cell>
          <cell r="K35">
            <v>60</v>
          </cell>
          <cell r="L35">
            <v>14</v>
          </cell>
          <cell r="M35">
            <v>600</v>
          </cell>
          <cell r="N35">
            <v>0</v>
          </cell>
          <cell r="O35">
            <v>8400</v>
          </cell>
          <cell r="P35">
            <v>1</v>
          </cell>
          <cell r="Q35">
            <v>13028.571428571429</v>
          </cell>
          <cell r="R35">
            <v>21.714285714285715</v>
          </cell>
          <cell r="S35">
            <v>60800</v>
          </cell>
          <cell r="T35">
            <v>17371.428571428572</v>
          </cell>
          <cell r="U35">
            <v>182400</v>
          </cell>
          <cell r="V35">
            <v>16416</v>
          </cell>
          <cell r="W35">
            <v>4377.6000000000004</v>
          </cell>
          <cell r="X35">
            <v>38165.028571428571</v>
          </cell>
          <cell r="Y35">
            <v>63.608380952380955</v>
          </cell>
        </row>
        <row r="36">
          <cell r="B36" t="str">
            <v>0.33, Tractor (250-349 hp) Track 300</v>
          </cell>
          <cell r="C36">
            <v>0.33</v>
          </cell>
          <cell r="D36" t="str">
            <v xml:space="preserve">, </v>
          </cell>
          <cell r="E36" t="str">
            <v xml:space="preserve">Tractor (250-349 hp) </v>
          </cell>
          <cell r="F36" t="str">
            <v>Track 300</v>
          </cell>
          <cell r="G36" t="str">
            <v>Tractor (250-349 hp) Track 300</v>
          </cell>
          <cell r="H36">
            <v>329000</v>
          </cell>
          <cell r="I36">
            <v>15.441800000000001</v>
          </cell>
          <cell r="J36">
            <v>20</v>
          </cell>
          <cell r="K36">
            <v>60</v>
          </cell>
          <cell r="L36">
            <v>14</v>
          </cell>
          <cell r="M36">
            <v>600</v>
          </cell>
          <cell r="N36">
            <v>0</v>
          </cell>
          <cell r="O36">
            <v>8400</v>
          </cell>
          <cell r="P36">
            <v>1</v>
          </cell>
          <cell r="Q36">
            <v>14100</v>
          </cell>
          <cell r="R36">
            <v>23.5</v>
          </cell>
          <cell r="S36">
            <v>65800</v>
          </cell>
          <cell r="T36">
            <v>18800</v>
          </cell>
          <cell r="U36">
            <v>197400</v>
          </cell>
          <cell r="V36">
            <v>17766</v>
          </cell>
          <cell r="W36">
            <v>4737.6000000000004</v>
          </cell>
          <cell r="X36">
            <v>41303.599999999999</v>
          </cell>
          <cell r="Y36">
            <v>68.839333333333329</v>
          </cell>
        </row>
        <row r="37">
          <cell r="B37" t="str">
            <v>0.34, Tractor (350-449 hp) 4WD 400</v>
          </cell>
          <cell r="C37">
            <v>0.34</v>
          </cell>
          <cell r="D37" t="str">
            <v xml:space="preserve">, </v>
          </cell>
          <cell r="E37" t="str">
            <v xml:space="preserve">Tractor (350-449 hp) </v>
          </cell>
          <cell r="F37" t="str">
            <v>4WD 400</v>
          </cell>
          <cell r="G37" t="str">
            <v>Tractor (350-449 hp) 4WD 400</v>
          </cell>
          <cell r="H37">
            <v>428000</v>
          </cell>
          <cell r="I37">
            <v>20.588999999999999</v>
          </cell>
          <cell r="J37">
            <v>20</v>
          </cell>
          <cell r="K37">
            <v>60</v>
          </cell>
          <cell r="L37">
            <v>14</v>
          </cell>
          <cell r="M37">
            <v>600</v>
          </cell>
          <cell r="N37">
            <v>0</v>
          </cell>
          <cell r="O37">
            <v>8400</v>
          </cell>
          <cell r="P37">
            <v>1</v>
          </cell>
          <cell r="Q37">
            <v>18342.857142857141</v>
          </cell>
          <cell r="R37">
            <v>30.571428571428569</v>
          </cell>
          <cell r="S37">
            <v>85600</v>
          </cell>
          <cell r="T37">
            <v>24457.142857142859</v>
          </cell>
          <cell r="U37">
            <v>256800</v>
          </cell>
          <cell r="V37">
            <v>23112</v>
          </cell>
          <cell r="W37">
            <v>6163.2</v>
          </cell>
          <cell r="X37">
            <v>53732.342857142852</v>
          </cell>
          <cell r="Y37">
            <v>89.553904761904747</v>
          </cell>
        </row>
        <row r="38">
          <cell r="B38" t="str">
            <v>0.35, Tractor (350-449 hp) Track 400</v>
          </cell>
          <cell r="C38">
            <v>0.35</v>
          </cell>
          <cell r="D38" t="str">
            <v xml:space="preserve">, </v>
          </cell>
          <cell r="E38" t="str">
            <v xml:space="preserve">Tractor (350-449 hp) </v>
          </cell>
          <cell r="F38" t="str">
            <v>Track 400</v>
          </cell>
          <cell r="G38" t="str">
            <v>Tractor (350-449 hp) Track 400</v>
          </cell>
          <cell r="H38">
            <v>547000</v>
          </cell>
          <cell r="I38">
            <v>20.588999999999999</v>
          </cell>
          <cell r="J38">
            <v>20</v>
          </cell>
          <cell r="K38">
            <v>60</v>
          </cell>
          <cell r="L38">
            <v>14</v>
          </cell>
          <cell r="M38">
            <v>600</v>
          </cell>
          <cell r="N38">
            <v>0</v>
          </cell>
          <cell r="O38">
            <v>8400</v>
          </cell>
          <cell r="P38">
            <v>1</v>
          </cell>
          <cell r="Q38">
            <v>23442.857142857141</v>
          </cell>
          <cell r="R38">
            <v>39.071428571428569</v>
          </cell>
          <cell r="S38">
            <v>109400</v>
          </cell>
          <cell r="T38">
            <v>31257.142857142859</v>
          </cell>
          <cell r="U38">
            <v>328200</v>
          </cell>
          <cell r="V38">
            <v>29538</v>
          </cell>
          <cell r="W38">
            <v>7876.8</v>
          </cell>
          <cell r="X38">
            <v>68671.942857142858</v>
          </cell>
          <cell r="Y38">
            <v>114.45323809523809</v>
          </cell>
        </row>
        <row r="39">
          <cell r="B39" t="str">
            <v>0.36, Tractor (450-550 hp) 4WD 500</v>
          </cell>
          <cell r="C39">
            <v>0.36</v>
          </cell>
          <cell r="D39" t="str">
            <v xml:space="preserve">, </v>
          </cell>
          <cell r="E39" t="str">
            <v xml:space="preserve">Tractor (450-550 hp) </v>
          </cell>
          <cell r="F39" t="str">
            <v>4WD 500</v>
          </cell>
          <cell r="G39" t="str">
            <v>Tractor (450-550 hp) 4WD 500</v>
          </cell>
          <cell r="H39">
            <v>426000</v>
          </cell>
          <cell r="I39">
            <v>25.736000000000001</v>
          </cell>
          <cell r="J39">
            <v>20</v>
          </cell>
          <cell r="K39">
            <v>60</v>
          </cell>
          <cell r="L39">
            <v>14</v>
          </cell>
          <cell r="M39">
            <v>600</v>
          </cell>
          <cell r="N39">
            <v>0</v>
          </cell>
          <cell r="O39">
            <v>8400</v>
          </cell>
          <cell r="P39">
            <v>1</v>
          </cell>
          <cell r="Q39">
            <v>18257.142857142859</v>
          </cell>
          <cell r="R39">
            <v>30.428571428571431</v>
          </cell>
          <cell r="S39">
            <v>85200</v>
          </cell>
          <cell r="T39">
            <v>24342.857142857141</v>
          </cell>
          <cell r="U39">
            <v>255600</v>
          </cell>
          <cell r="V39">
            <v>23004</v>
          </cell>
          <cell r="W39">
            <v>6134.4000000000005</v>
          </cell>
          <cell r="X39">
            <v>53481.257142857146</v>
          </cell>
          <cell r="Y39">
            <v>89.135428571428577</v>
          </cell>
        </row>
        <row r="40">
          <cell r="B40" t="str">
            <v>0.37, Tractor (450-550 hp) Track 500</v>
          </cell>
          <cell r="C40">
            <v>0.37</v>
          </cell>
          <cell r="D40" t="str">
            <v xml:space="preserve">, </v>
          </cell>
          <cell r="E40" t="str">
            <v xml:space="preserve">Tractor (450-550 hp) </v>
          </cell>
          <cell r="F40" t="str">
            <v>Track 500</v>
          </cell>
          <cell r="G40" t="str">
            <v>Tractor (450-550 hp) Track 500</v>
          </cell>
          <cell r="H40">
            <v>527000</v>
          </cell>
          <cell r="I40">
            <v>25.736000000000001</v>
          </cell>
          <cell r="J40">
            <v>20</v>
          </cell>
          <cell r="K40">
            <v>60</v>
          </cell>
          <cell r="L40">
            <v>14</v>
          </cell>
          <cell r="M40">
            <v>600</v>
          </cell>
          <cell r="N40">
            <v>0</v>
          </cell>
          <cell r="O40">
            <v>8400</v>
          </cell>
          <cell r="P40">
            <v>1</v>
          </cell>
          <cell r="Q40">
            <v>22585.714285714286</v>
          </cell>
          <cell r="R40">
            <v>37.642857142857146</v>
          </cell>
          <cell r="S40">
            <v>105400</v>
          </cell>
          <cell r="T40">
            <v>30114.285714285714</v>
          </cell>
          <cell r="U40">
            <v>316200</v>
          </cell>
          <cell r="V40">
            <v>28458</v>
          </cell>
          <cell r="W40">
            <v>7588.8</v>
          </cell>
          <cell r="X40">
            <v>66161.085714285713</v>
          </cell>
          <cell r="Y40">
            <v>110.26847619047619</v>
          </cell>
        </row>
        <row r="41">
          <cell r="B41" t="str">
            <v>0.38, Utility Vehicle 900 CC</v>
          </cell>
          <cell r="C41">
            <v>0.38</v>
          </cell>
          <cell r="D41" t="str">
            <v xml:space="preserve">, </v>
          </cell>
          <cell r="E41" t="str">
            <v xml:space="preserve">Utility Vehicle </v>
          </cell>
          <cell r="F41" t="str">
            <v>900 CC</v>
          </cell>
          <cell r="G41" t="str">
            <v>Utility Vehicle 900 CC</v>
          </cell>
          <cell r="H41">
            <v>15800</v>
          </cell>
          <cell r="I41">
            <v>0.9</v>
          </cell>
          <cell r="J41">
            <v>30</v>
          </cell>
          <cell r="K41">
            <v>25</v>
          </cell>
          <cell r="L41">
            <v>14</v>
          </cell>
          <cell r="M41">
            <v>200</v>
          </cell>
          <cell r="N41">
            <v>0</v>
          </cell>
          <cell r="O41">
            <v>2800</v>
          </cell>
          <cell r="P41">
            <v>1</v>
          </cell>
          <cell r="Q41">
            <v>282.14285714285717</v>
          </cell>
          <cell r="R41">
            <v>1.4107142857142858</v>
          </cell>
          <cell r="S41">
            <v>4740</v>
          </cell>
          <cell r="T41">
            <v>790</v>
          </cell>
          <cell r="U41">
            <v>10270</v>
          </cell>
          <cell r="V41">
            <v>924.3</v>
          </cell>
          <cell r="W41">
            <v>246.48000000000002</v>
          </cell>
          <cell r="X41">
            <v>1960.78</v>
          </cell>
          <cell r="Y41">
            <v>9.8039000000000005</v>
          </cell>
        </row>
        <row r="42">
          <cell r="B42" t="str">
            <v>0.39, Utility Vehicle 600 CC</v>
          </cell>
          <cell r="C42">
            <v>0.39</v>
          </cell>
          <cell r="D42" t="str">
            <v xml:space="preserve">, </v>
          </cell>
          <cell r="E42" t="str">
            <v xml:space="preserve">Utility Vehicle </v>
          </cell>
          <cell r="F42" t="str">
            <v>600 CC</v>
          </cell>
          <cell r="G42" t="str">
            <v>Utility Vehicle 600 CC</v>
          </cell>
          <cell r="H42">
            <v>8340</v>
          </cell>
          <cell r="I42">
            <v>0.5</v>
          </cell>
          <cell r="J42">
            <v>30</v>
          </cell>
          <cell r="K42">
            <v>25</v>
          </cell>
          <cell r="L42">
            <v>14</v>
          </cell>
          <cell r="M42">
            <v>200</v>
          </cell>
          <cell r="N42">
            <v>0</v>
          </cell>
          <cell r="O42">
            <v>2800</v>
          </cell>
          <cell r="P42">
            <v>1</v>
          </cell>
          <cell r="Q42">
            <v>148.92857142857142</v>
          </cell>
          <cell r="R42">
            <v>0.74464285714285705</v>
          </cell>
          <cell r="S42">
            <v>2502</v>
          </cell>
          <cell r="T42">
            <v>417</v>
          </cell>
          <cell r="U42">
            <v>5421</v>
          </cell>
          <cell r="V42">
            <v>487.89</v>
          </cell>
          <cell r="W42">
            <v>130.10400000000001</v>
          </cell>
          <cell r="X42">
            <v>1034.9939999999999</v>
          </cell>
          <cell r="Y42">
            <v>5.1749699999999992</v>
          </cell>
        </row>
        <row r="43">
          <cell r="B43" t="str">
            <v>0.4, Utility Vehicle 800 CC</v>
          </cell>
          <cell r="C43">
            <v>0.4</v>
          </cell>
          <cell r="D43" t="str">
            <v xml:space="preserve">, </v>
          </cell>
          <cell r="E43" t="str">
            <v xml:space="preserve">Utility Vehicle </v>
          </cell>
          <cell r="F43" t="str">
            <v>800 CC</v>
          </cell>
          <cell r="G43" t="str">
            <v>Utility Vehicle 800 CC</v>
          </cell>
          <cell r="H43">
            <v>12200</v>
          </cell>
          <cell r="I43">
            <v>0.7</v>
          </cell>
          <cell r="J43">
            <v>30</v>
          </cell>
          <cell r="K43">
            <v>25</v>
          </cell>
          <cell r="L43">
            <v>14</v>
          </cell>
          <cell r="M43">
            <v>200</v>
          </cell>
          <cell r="N43">
            <v>0</v>
          </cell>
          <cell r="O43">
            <v>2800</v>
          </cell>
          <cell r="P43">
            <v>1</v>
          </cell>
          <cell r="Q43">
            <v>217.85714285714286</v>
          </cell>
          <cell r="R43">
            <v>1.0892857142857144</v>
          </cell>
          <cell r="S43">
            <v>3660</v>
          </cell>
          <cell r="T43">
            <v>610</v>
          </cell>
          <cell r="U43">
            <v>7930</v>
          </cell>
          <cell r="V43">
            <v>713.69999999999993</v>
          </cell>
          <cell r="W43">
            <v>190.32</v>
          </cell>
          <cell r="X43">
            <v>1514.0199999999998</v>
          </cell>
          <cell r="Y43">
            <v>7.5700999999999992</v>
          </cell>
        </row>
      </sheetData>
      <sheetData sheetId="7">
        <row r="4">
          <cell r="B4" t="str">
            <v>0.04, Cotton Picker 4R-36 (255)</v>
          </cell>
          <cell r="C4">
            <v>0.04</v>
          </cell>
          <cell r="D4" t="str">
            <v xml:space="preserve">, </v>
          </cell>
          <cell r="E4" t="str">
            <v xml:space="preserve">Cotton Picker </v>
          </cell>
          <cell r="F4" t="str">
            <v>4R-36 (255)</v>
          </cell>
          <cell r="G4" t="str">
            <v>Cotton Picker 4R-36 (255)</v>
          </cell>
          <cell r="H4">
            <v>268000</v>
          </cell>
          <cell r="I4">
            <v>13.12548</v>
          </cell>
          <cell r="J4">
            <v>12</v>
          </cell>
          <cell r="K4">
            <v>3.6</v>
          </cell>
          <cell r="L4">
            <v>70</v>
          </cell>
          <cell r="M4">
            <v>0.27281746031746035</v>
          </cell>
          <cell r="N4">
            <v>30</v>
          </cell>
          <cell r="O4">
            <v>25</v>
          </cell>
          <cell r="P4">
            <v>8</v>
          </cell>
          <cell r="Q4">
            <v>200</v>
          </cell>
          <cell r="R4">
            <v>0</v>
          </cell>
          <cell r="S4">
            <v>1600</v>
          </cell>
          <cell r="T4">
            <v>1</v>
          </cell>
          <cell r="U4">
            <v>0.6</v>
          </cell>
          <cell r="V4">
            <v>1.85</v>
          </cell>
          <cell r="W4">
            <v>8188.2583431945968</v>
          </cell>
          <cell r="X4">
            <v>40.941291715972987</v>
          </cell>
          <cell r="Y4">
            <v>8375</v>
          </cell>
          <cell r="Z4">
            <v>41.875</v>
          </cell>
          <cell r="AA4">
            <v>80400</v>
          </cell>
          <cell r="AB4">
            <v>23450</v>
          </cell>
          <cell r="AC4">
            <v>174200</v>
          </cell>
          <cell r="AD4">
            <v>15678</v>
          </cell>
          <cell r="AE4">
            <v>4180.8</v>
          </cell>
          <cell r="AF4">
            <v>43308.800000000003</v>
          </cell>
          <cell r="AG4">
            <v>216.54400000000001</v>
          </cell>
        </row>
        <row r="5">
          <cell r="B5" t="str">
            <v>0.05, Cotton Picker 4R-36 (350)</v>
          </cell>
          <cell r="C5">
            <v>0.05</v>
          </cell>
          <cell r="D5" t="str">
            <v xml:space="preserve">, </v>
          </cell>
          <cell r="E5" t="str">
            <v xml:space="preserve">Cotton Picker </v>
          </cell>
          <cell r="F5" t="str">
            <v>4R-36 (350)</v>
          </cell>
          <cell r="G5" t="str">
            <v>Cotton Picker 4R-36 (350)</v>
          </cell>
          <cell r="H5">
            <v>351000</v>
          </cell>
          <cell r="I5">
            <v>18.015000000000001</v>
          </cell>
          <cell r="J5">
            <v>12</v>
          </cell>
          <cell r="K5">
            <v>3.6</v>
          </cell>
          <cell r="L5">
            <v>70</v>
          </cell>
          <cell r="M5">
            <v>0.27281746031746035</v>
          </cell>
          <cell r="N5">
            <v>30</v>
          </cell>
          <cell r="O5">
            <v>25</v>
          </cell>
          <cell r="P5">
            <v>8</v>
          </cell>
          <cell r="Q5">
            <v>200</v>
          </cell>
          <cell r="R5">
            <v>0</v>
          </cell>
          <cell r="S5">
            <v>1600</v>
          </cell>
          <cell r="T5">
            <v>1</v>
          </cell>
          <cell r="U5">
            <v>0.6</v>
          </cell>
          <cell r="V5">
            <v>1.85</v>
          </cell>
          <cell r="W5">
            <v>10724.174173363073</v>
          </cell>
          <cell r="X5">
            <v>53.620870866815366</v>
          </cell>
          <cell r="Y5">
            <v>10968.75</v>
          </cell>
          <cell r="Z5">
            <v>54.84375</v>
          </cell>
          <cell r="AA5">
            <v>105300</v>
          </cell>
          <cell r="AB5">
            <v>30712.5</v>
          </cell>
          <cell r="AC5">
            <v>228150</v>
          </cell>
          <cell r="AD5">
            <v>20533.5</v>
          </cell>
          <cell r="AE5">
            <v>5475.6</v>
          </cell>
          <cell r="AF5">
            <v>56721.599999999999</v>
          </cell>
          <cell r="AG5">
            <v>283.608</v>
          </cell>
        </row>
        <row r="6">
          <cell r="B6" t="str">
            <v>0.09, Cotton Picker 6R-36 (355)</v>
          </cell>
          <cell r="C6">
            <v>0.09</v>
          </cell>
          <cell r="D6" t="str">
            <v xml:space="preserve">, </v>
          </cell>
          <cell r="E6" t="str">
            <v xml:space="preserve">Cotton Picker </v>
          </cell>
          <cell r="F6" t="str">
            <v>6R-36 (355)</v>
          </cell>
          <cell r="G6" t="str">
            <v>Cotton Picker 6R-36 (355)</v>
          </cell>
          <cell r="H6">
            <v>465000</v>
          </cell>
          <cell r="I6">
            <v>18.273</v>
          </cell>
          <cell r="J6">
            <v>18</v>
          </cell>
          <cell r="K6">
            <v>3.6</v>
          </cell>
          <cell r="L6">
            <v>70</v>
          </cell>
          <cell r="M6">
            <v>0.18187830687830689</v>
          </cell>
          <cell r="N6">
            <v>30</v>
          </cell>
          <cell r="O6">
            <v>25</v>
          </cell>
          <cell r="P6">
            <v>8</v>
          </cell>
          <cell r="Q6">
            <v>200</v>
          </cell>
          <cell r="R6">
            <v>0</v>
          </cell>
          <cell r="S6">
            <v>1600</v>
          </cell>
          <cell r="T6">
            <v>1</v>
          </cell>
          <cell r="U6">
            <v>0.6</v>
          </cell>
          <cell r="V6">
            <v>1.85</v>
          </cell>
          <cell r="W6">
            <v>14207.239289498088</v>
          </cell>
          <cell r="X6">
            <v>71.03619644749044</v>
          </cell>
          <cell r="Y6">
            <v>14531.25</v>
          </cell>
          <cell r="Z6">
            <v>72.65625</v>
          </cell>
          <cell r="AA6">
            <v>139500</v>
          </cell>
          <cell r="AB6">
            <v>40687.5</v>
          </cell>
          <cell r="AC6">
            <v>302250</v>
          </cell>
          <cell r="AD6">
            <v>27202.5</v>
          </cell>
          <cell r="AE6">
            <v>7254</v>
          </cell>
          <cell r="AF6">
            <v>75144</v>
          </cell>
          <cell r="AG6">
            <v>375.72</v>
          </cell>
        </row>
        <row r="7">
          <cell r="B7" t="str">
            <v>0.1, Cotton Picker/Module 4R-36 (365)</v>
          </cell>
          <cell r="C7">
            <v>0.1</v>
          </cell>
          <cell r="D7" t="str">
            <v xml:space="preserve">, </v>
          </cell>
          <cell r="E7" t="str">
            <v xml:space="preserve">Cotton Picker/Module </v>
          </cell>
          <cell r="F7" t="str">
            <v>4R-36 (365)</v>
          </cell>
          <cell r="G7" t="str">
            <v>Cotton Picker/Module 4R-36 (365)</v>
          </cell>
          <cell r="H7">
            <v>536000</v>
          </cell>
          <cell r="I7">
            <v>18.786999999999999</v>
          </cell>
          <cell r="J7">
            <v>12</v>
          </cell>
          <cell r="K7">
            <v>3.6</v>
          </cell>
          <cell r="L7">
            <v>70</v>
          </cell>
          <cell r="M7">
            <v>0.27281746031746035</v>
          </cell>
          <cell r="N7">
            <v>30</v>
          </cell>
          <cell r="O7">
            <v>25</v>
          </cell>
          <cell r="P7">
            <v>8</v>
          </cell>
          <cell r="Q7">
            <v>200</v>
          </cell>
          <cell r="R7">
            <v>0</v>
          </cell>
          <cell r="S7">
            <v>1600</v>
          </cell>
          <cell r="T7">
            <v>1</v>
          </cell>
          <cell r="U7">
            <v>0.6</v>
          </cell>
          <cell r="V7">
            <v>1.85</v>
          </cell>
          <cell r="W7">
            <v>16376.516686389194</v>
          </cell>
          <cell r="X7">
            <v>81.882583431945974</v>
          </cell>
          <cell r="Y7">
            <v>16750</v>
          </cell>
          <cell r="Z7">
            <v>83.75</v>
          </cell>
          <cell r="AA7">
            <v>160800</v>
          </cell>
          <cell r="AB7">
            <v>46900</v>
          </cell>
          <cell r="AC7">
            <v>348400</v>
          </cell>
          <cell r="AD7">
            <v>31356</v>
          </cell>
          <cell r="AE7">
            <v>8361.6</v>
          </cell>
          <cell r="AF7">
            <v>86617.600000000006</v>
          </cell>
          <cell r="AG7">
            <v>433.08800000000002</v>
          </cell>
        </row>
        <row r="8">
          <cell r="B8" t="str">
            <v>0.13, Cotton Picker/Module 6R-36 (365)</v>
          </cell>
          <cell r="C8">
            <v>0.13</v>
          </cell>
          <cell r="D8" t="str">
            <v xml:space="preserve">, </v>
          </cell>
          <cell r="E8" t="str">
            <v xml:space="preserve">Cotton Picker/Module </v>
          </cell>
          <cell r="F8" t="str">
            <v>6R-36 (365)</v>
          </cell>
          <cell r="G8" t="str">
            <v>Cotton Picker/Module 6R-36 (365)</v>
          </cell>
          <cell r="H8">
            <v>854000</v>
          </cell>
          <cell r="I8">
            <v>18.786999999999999</v>
          </cell>
          <cell r="J8">
            <v>18</v>
          </cell>
          <cell r="K8">
            <v>3.6</v>
          </cell>
          <cell r="L8">
            <v>70</v>
          </cell>
          <cell r="M8">
            <v>0.18187830687830689</v>
          </cell>
          <cell r="N8">
            <v>30</v>
          </cell>
          <cell r="O8">
            <v>25</v>
          </cell>
          <cell r="P8">
            <v>8</v>
          </cell>
          <cell r="Q8">
            <v>200</v>
          </cell>
          <cell r="R8">
            <v>0</v>
          </cell>
          <cell r="S8">
            <v>1600</v>
          </cell>
          <cell r="T8">
            <v>1</v>
          </cell>
          <cell r="U8">
            <v>0.6</v>
          </cell>
          <cell r="V8">
            <v>1.85</v>
          </cell>
          <cell r="W8">
            <v>26092.435168239499</v>
          </cell>
          <cell r="X8">
            <v>130.46217584119751</v>
          </cell>
          <cell r="Y8">
            <v>26687.5</v>
          </cell>
          <cell r="Z8">
            <v>133.4375</v>
          </cell>
          <cell r="AA8">
            <v>256200</v>
          </cell>
          <cell r="AB8">
            <v>74725</v>
          </cell>
          <cell r="AC8">
            <v>555100</v>
          </cell>
          <cell r="AD8">
            <v>49959</v>
          </cell>
          <cell r="AE8">
            <v>13322.4</v>
          </cell>
          <cell r="AF8">
            <v>138006.39999999999</v>
          </cell>
          <cell r="AG8">
            <v>690.03199999999993</v>
          </cell>
        </row>
        <row r="9">
          <cell r="B9" t="str">
            <v>0.14, Cotton Picker/Module 6R-36 (500)</v>
          </cell>
          <cell r="C9">
            <v>0.14000000000000001</v>
          </cell>
          <cell r="D9" t="str">
            <v xml:space="preserve">, </v>
          </cell>
          <cell r="E9" t="str">
            <v xml:space="preserve">Cotton Picker/Module </v>
          </cell>
          <cell r="F9" t="str">
            <v>6R-36 (500)</v>
          </cell>
          <cell r="G9" t="str">
            <v>Cotton Picker/Module 6R-36 (500)</v>
          </cell>
          <cell r="H9">
            <v>937000</v>
          </cell>
          <cell r="I9">
            <v>25.736000000000001</v>
          </cell>
          <cell r="J9">
            <v>18</v>
          </cell>
          <cell r="K9">
            <v>3.6</v>
          </cell>
          <cell r="L9">
            <v>70</v>
          </cell>
          <cell r="M9">
            <v>0.18187830687830689</v>
          </cell>
          <cell r="N9">
            <v>30</v>
          </cell>
          <cell r="O9">
            <v>25</v>
          </cell>
          <cell r="P9">
            <v>8</v>
          </cell>
          <cell r="Q9">
            <v>200</v>
          </cell>
          <cell r="R9">
            <v>0</v>
          </cell>
          <cell r="S9">
            <v>1600</v>
          </cell>
          <cell r="T9">
            <v>1</v>
          </cell>
          <cell r="U9">
            <v>0.6</v>
          </cell>
          <cell r="V9">
            <v>1.85</v>
          </cell>
          <cell r="W9">
            <v>28628.350998407976</v>
          </cell>
          <cell r="X9">
            <v>143.14175499203986</v>
          </cell>
          <cell r="Y9">
            <v>29281.25</v>
          </cell>
          <cell r="Z9">
            <v>146.40625</v>
          </cell>
          <cell r="AA9">
            <v>281100</v>
          </cell>
          <cell r="AB9">
            <v>81987.5</v>
          </cell>
          <cell r="AC9">
            <v>609050</v>
          </cell>
          <cell r="AD9">
            <v>54814.5</v>
          </cell>
          <cell r="AE9">
            <v>14617.2</v>
          </cell>
          <cell r="AF9">
            <v>151419.20000000001</v>
          </cell>
          <cell r="AG9">
            <v>757.096</v>
          </cell>
        </row>
        <row r="10">
          <cell r="B10" t="str">
            <v xml:space="preserve">0.15, Backhoe 2WD Cab </v>
          </cell>
          <cell r="C10">
            <v>0.15</v>
          </cell>
          <cell r="D10" t="str">
            <v xml:space="preserve">, </v>
          </cell>
          <cell r="E10" t="str">
            <v xml:space="preserve">Backhoe </v>
          </cell>
          <cell r="F10" t="str">
            <v xml:space="preserve">2WD Cab </v>
          </cell>
          <cell r="G10" t="str">
            <v xml:space="preserve">Backhoe 2WD Cab </v>
          </cell>
          <cell r="H10">
            <v>94600.000000000015</v>
          </cell>
          <cell r="I10">
            <v>2.125</v>
          </cell>
          <cell r="J10">
            <v>2</v>
          </cell>
          <cell r="K10">
            <v>10</v>
          </cell>
          <cell r="L10">
            <v>80</v>
          </cell>
          <cell r="M10">
            <v>0.515625</v>
          </cell>
          <cell r="N10">
            <v>30</v>
          </cell>
          <cell r="O10">
            <v>15</v>
          </cell>
          <cell r="P10">
            <v>15</v>
          </cell>
          <cell r="Q10">
            <v>150</v>
          </cell>
          <cell r="R10">
            <v>0</v>
          </cell>
          <cell r="S10">
            <v>2250</v>
          </cell>
          <cell r="T10">
            <v>1</v>
          </cell>
          <cell r="U10">
            <v>0.7</v>
          </cell>
          <cell r="V10">
            <v>2.25</v>
          </cell>
          <cell r="W10">
            <v>927.24501951096784</v>
          </cell>
          <cell r="X10">
            <v>6.1816334634064525</v>
          </cell>
          <cell r="Y10">
            <v>946.00000000000011</v>
          </cell>
          <cell r="Z10">
            <v>6.3066666666666675</v>
          </cell>
          <cell r="AA10">
            <v>28380.000000000004</v>
          </cell>
          <cell r="AB10">
            <v>4414.6666666666679</v>
          </cell>
          <cell r="AC10">
            <v>61490.000000000007</v>
          </cell>
          <cell r="AD10">
            <v>5534.1</v>
          </cell>
          <cell r="AE10">
            <v>1475.7600000000002</v>
          </cell>
          <cell r="AF10">
            <v>11424.526666666668</v>
          </cell>
          <cell r="AG10">
            <v>76.16351111111112</v>
          </cell>
        </row>
        <row r="11">
          <cell r="B11" t="str">
            <v>0.16, Dry Applicator SP 70' 300 cu ft</v>
          </cell>
          <cell r="C11">
            <v>0.16</v>
          </cell>
          <cell r="D11" t="str">
            <v xml:space="preserve">, </v>
          </cell>
          <cell r="E11" t="str">
            <v xml:space="preserve">Dry Applicator SP </v>
          </cell>
          <cell r="F11" t="str">
            <v>70' 300 cu ft</v>
          </cell>
          <cell r="G11" t="str">
            <v>Dry Applicator SP 70' 300 cu ft</v>
          </cell>
          <cell r="H11">
            <v>469000</v>
          </cell>
          <cell r="I11">
            <v>16.984999999999999</v>
          </cell>
          <cell r="J11">
            <v>70</v>
          </cell>
          <cell r="K11">
            <v>12</v>
          </cell>
          <cell r="L11">
            <v>65</v>
          </cell>
          <cell r="M11">
            <v>1.5109890109890108E-2</v>
          </cell>
          <cell r="N11">
            <v>30</v>
          </cell>
          <cell r="O11">
            <v>15</v>
          </cell>
          <cell r="P11">
            <v>8</v>
          </cell>
          <cell r="Q11">
            <v>350</v>
          </cell>
          <cell r="R11">
            <v>0</v>
          </cell>
          <cell r="S11">
            <v>2800</v>
          </cell>
          <cell r="T11">
            <v>1</v>
          </cell>
          <cell r="U11">
            <v>0.4</v>
          </cell>
          <cell r="V11">
            <v>1.4</v>
          </cell>
          <cell r="W11">
            <v>43144.763838451123</v>
          </cell>
          <cell r="X11">
            <v>123.27075382414607</v>
          </cell>
          <cell r="Y11">
            <v>8793.75</v>
          </cell>
          <cell r="Z11">
            <v>25.125</v>
          </cell>
          <cell r="AA11">
            <v>140700</v>
          </cell>
          <cell r="AB11">
            <v>41037.5</v>
          </cell>
          <cell r="AC11">
            <v>304850</v>
          </cell>
          <cell r="AD11">
            <v>27436.5</v>
          </cell>
          <cell r="AE11">
            <v>7316.4000000000005</v>
          </cell>
          <cell r="AF11">
            <v>75790.399999999994</v>
          </cell>
          <cell r="AG11">
            <v>216.54399999999998</v>
          </cell>
        </row>
        <row r="12">
          <cell r="B12" t="str">
            <v>0.17, Sprayer  110 Gal 30' 50 hp</v>
          </cell>
          <cell r="C12">
            <v>0.17</v>
          </cell>
          <cell r="D12" t="str">
            <v xml:space="preserve">, </v>
          </cell>
          <cell r="E12" t="str">
            <v xml:space="preserve">Sprayer  110 Gal </v>
          </cell>
          <cell r="F12" t="str">
            <v>30' 50 hp</v>
          </cell>
          <cell r="G12" t="str">
            <v>Sprayer  110 Gal 30' 50 hp</v>
          </cell>
          <cell r="H12">
            <v>55000.000000000007</v>
          </cell>
          <cell r="I12">
            <v>2.419</v>
          </cell>
          <cell r="J12">
            <v>30</v>
          </cell>
          <cell r="K12">
            <v>12</v>
          </cell>
          <cell r="L12">
            <v>65</v>
          </cell>
          <cell r="M12">
            <v>3.5256410256410256E-2</v>
          </cell>
          <cell r="N12">
            <v>30</v>
          </cell>
          <cell r="O12">
            <v>15</v>
          </cell>
          <cell r="P12">
            <v>8</v>
          </cell>
          <cell r="Q12">
            <v>350</v>
          </cell>
          <cell r="R12">
            <v>0</v>
          </cell>
          <cell r="S12">
            <v>2800</v>
          </cell>
          <cell r="T12">
            <v>1</v>
          </cell>
          <cell r="U12">
            <v>0.2</v>
          </cell>
          <cell r="V12">
            <v>2.25</v>
          </cell>
          <cell r="W12">
            <v>1036.4438644548852</v>
          </cell>
          <cell r="X12">
            <v>2.9612681841568147</v>
          </cell>
          <cell r="Y12">
            <v>1031.2500000000002</v>
          </cell>
          <cell r="Z12">
            <v>2.9464285714285721</v>
          </cell>
          <cell r="AA12">
            <v>16500.000000000004</v>
          </cell>
          <cell r="AB12">
            <v>4812.5</v>
          </cell>
          <cell r="AC12">
            <v>35750.000000000007</v>
          </cell>
          <cell r="AD12">
            <v>3217.5000000000005</v>
          </cell>
          <cell r="AE12">
            <v>858.00000000000023</v>
          </cell>
          <cell r="AF12">
            <v>8888</v>
          </cell>
          <cell r="AG12">
            <v>25.394285714285715</v>
          </cell>
        </row>
        <row r="13">
          <cell r="B13" t="str">
            <v>0.18, Sprayer  300-450 gal 60' 125 hp</v>
          </cell>
          <cell r="C13">
            <v>0.18</v>
          </cell>
          <cell r="D13" t="str">
            <v xml:space="preserve">, </v>
          </cell>
          <cell r="E13" t="str">
            <v xml:space="preserve">Sprayer  300-450 gal </v>
          </cell>
          <cell r="F13" t="str">
            <v>60' 125 hp</v>
          </cell>
          <cell r="G13" t="str">
            <v>Sprayer  300-450 gal 60' 125 hp</v>
          </cell>
          <cell r="H13">
            <v>128700.00000000001</v>
          </cell>
          <cell r="I13">
            <v>5.6619999999999999</v>
          </cell>
          <cell r="J13">
            <v>60</v>
          </cell>
          <cell r="K13">
            <v>12</v>
          </cell>
          <cell r="L13">
            <v>65</v>
          </cell>
          <cell r="M13">
            <v>1.7628205128205128E-2</v>
          </cell>
          <cell r="N13">
            <v>30</v>
          </cell>
          <cell r="O13">
            <v>15</v>
          </cell>
          <cell r="P13">
            <v>8</v>
          </cell>
          <cell r="Q13">
            <v>350</v>
          </cell>
          <cell r="R13">
            <v>0</v>
          </cell>
          <cell r="S13">
            <v>2800</v>
          </cell>
          <cell r="T13">
            <v>1</v>
          </cell>
          <cell r="U13">
            <v>0.2</v>
          </cell>
          <cell r="V13">
            <v>2.25</v>
          </cell>
          <cell r="W13">
            <v>2425.2786428244312</v>
          </cell>
          <cell r="X13">
            <v>6.9293675509269468</v>
          </cell>
          <cell r="Y13">
            <v>2413.1250000000005</v>
          </cell>
          <cell r="Z13">
            <v>6.8946428571428582</v>
          </cell>
          <cell r="AA13">
            <v>38610.000000000007</v>
          </cell>
          <cell r="AB13">
            <v>11261.25</v>
          </cell>
          <cell r="AC13">
            <v>83655.000000000015</v>
          </cell>
          <cell r="AD13">
            <v>7528.9500000000007</v>
          </cell>
          <cell r="AE13">
            <v>2007.7200000000005</v>
          </cell>
          <cell r="AF13">
            <v>20797.920000000002</v>
          </cell>
          <cell r="AG13">
            <v>59.422628571428575</v>
          </cell>
        </row>
        <row r="14">
          <cell r="B14" t="str">
            <v>0.19, Sprayer  300-450 gal 80' 125 hp</v>
          </cell>
          <cell r="C14">
            <v>0.19</v>
          </cell>
          <cell r="D14" t="str">
            <v xml:space="preserve">, </v>
          </cell>
          <cell r="E14" t="str">
            <v xml:space="preserve">Sprayer  300-450 gal </v>
          </cell>
          <cell r="F14" t="str">
            <v>80' 125 hp</v>
          </cell>
          <cell r="G14" t="str">
            <v>Sprayer  300-450 gal 80' 125 hp</v>
          </cell>
          <cell r="H14">
            <v>132000</v>
          </cell>
          <cell r="I14">
            <v>6.4340000000000002</v>
          </cell>
          <cell r="J14">
            <v>80</v>
          </cell>
          <cell r="K14">
            <v>12</v>
          </cell>
          <cell r="L14">
            <v>65</v>
          </cell>
          <cell r="M14">
            <v>1.3221153846153846E-2</v>
          </cell>
          <cell r="N14">
            <v>30</v>
          </cell>
          <cell r="O14">
            <v>15</v>
          </cell>
          <cell r="P14">
            <v>8</v>
          </cell>
          <cell r="Q14">
            <v>350</v>
          </cell>
          <cell r="R14">
            <v>0</v>
          </cell>
          <cell r="S14">
            <v>2800</v>
          </cell>
          <cell r="T14">
            <v>1</v>
          </cell>
          <cell r="U14">
            <v>0.2</v>
          </cell>
          <cell r="V14">
            <v>2.25</v>
          </cell>
          <cell r="W14">
            <v>2487.4652746917241</v>
          </cell>
          <cell r="X14">
            <v>7.1070436419763547</v>
          </cell>
          <cell r="Y14">
            <v>2475</v>
          </cell>
          <cell r="Z14">
            <v>7.0714285714285712</v>
          </cell>
          <cell r="AA14">
            <v>39600</v>
          </cell>
          <cell r="AB14">
            <v>11550</v>
          </cell>
          <cell r="AC14">
            <v>85800</v>
          </cell>
          <cell r="AD14">
            <v>7722</v>
          </cell>
          <cell r="AE14">
            <v>2059.1999999999998</v>
          </cell>
          <cell r="AF14">
            <v>21331.200000000001</v>
          </cell>
          <cell r="AG14">
            <v>60.946285714285715</v>
          </cell>
        </row>
        <row r="15">
          <cell r="B15" t="str">
            <v>0.2, Sprayer  600-750 gal 60' 175 hp</v>
          </cell>
          <cell r="C15">
            <v>0.2</v>
          </cell>
          <cell r="D15" t="str">
            <v xml:space="preserve">, </v>
          </cell>
          <cell r="E15" t="str">
            <v xml:space="preserve">Sprayer  600-750 gal </v>
          </cell>
          <cell r="F15" t="str">
            <v>60' 175 hp</v>
          </cell>
          <cell r="G15" t="str">
            <v>Sprayer  600-750 gal 60' 175 hp</v>
          </cell>
          <cell r="H15">
            <v>216000</v>
          </cell>
          <cell r="I15">
            <v>9</v>
          </cell>
          <cell r="J15">
            <v>60</v>
          </cell>
          <cell r="K15">
            <v>12</v>
          </cell>
          <cell r="L15">
            <v>65</v>
          </cell>
          <cell r="M15">
            <v>1.7628205128205128E-2</v>
          </cell>
          <cell r="N15">
            <v>30</v>
          </cell>
          <cell r="O15">
            <v>15</v>
          </cell>
          <cell r="P15">
            <v>8</v>
          </cell>
          <cell r="Q15">
            <v>350</v>
          </cell>
          <cell r="R15">
            <v>0</v>
          </cell>
          <cell r="S15">
            <v>2800</v>
          </cell>
          <cell r="T15">
            <v>1</v>
          </cell>
          <cell r="U15">
            <v>0.2</v>
          </cell>
          <cell r="V15">
            <v>2.25</v>
          </cell>
          <cell r="W15">
            <v>4070.3977222228209</v>
          </cell>
          <cell r="X15">
            <v>11.629707777779489</v>
          </cell>
          <cell r="Y15">
            <v>4050</v>
          </cell>
          <cell r="Z15">
            <v>11.571428571428571</v>
          </cell>
          <cell r="AA15">
            <v>64800</v>
          </cell>
          <cell r="AB15">
            <v>18900</v>
          </cell>
          <cell r="AC15">
            <v>140400</v>
          </cell>
          <cell r="AD15">
            <v>12636</v>
          </cell>
          <cell r="AE15">
            <v>3369.6</v>
          </cell>
          <cell r="AF15">
            <v>34905.599999999999</v>
          </cell>
          <cell r="AG15">
            <v>99.730285714285714</v>
          </cell>
        </row>
        <row r="16">
          <cell r="B16" t="str">
            <v>0.21, Sprayer  600-825 gal 80' 175 hp</v>
          </cell>
          <cell r="C16">
            <v>0.21</v>
          </cell>
          <cell r="D16" t="str">
            <v xml:space="preserve">, </v>
          </cell>
          <cell r="E16" t="str">
            <v xml:space="preserve">Sprayer  600-825 gal </v>
          </cell>
          <cell r="F16" t="str">
            <v>80' 175 hp</v>
          </cell>
          <cell r="G16" t="str">
            <v>Sprayer  600-825 gal 80' 175 hp</v>
          </cell>
          <cell r="H16">
            <v>269000</v>
          </cell>
          <cell r="I16">
            <v>11.811999999999999</v>
          </cell>
          <cell r="J16">
            <v>80</v>
          </cell>
          <cell r="K16">
            <v>12</v>
          </cell>
          <cell r="L16">
            <v>65</v>
          </cell>
          <cell r="M16">
            <v>1.3221153846153846E-2</v>
          </cell>
          <cell r="N16">
            <v>30</v>
          </cell>
          <cell r="O16">
            <v>15</v>
          </cell>
          <cell r="P16">
            <v>8</v>
          </cell>
          <cell r="Q16">
            <v>350</v>
          </cell>
          <cell r="R16">
            <v>0</v>
          </cell>
          <cell r="S16">
            <v>2800</v>
          </cell>
          <cell r="T16">
            <v>1</v>
          </cell>
          <cell r="U16">
            <v>0.2</v>
          </cell>
          <cell r="V16">
            <v>2.25</v>
          </cell>
          <cell r="W16">
            <v>5069.152718879347</v>
          </cell>
          <cell r="X16">
            <v>14.483293482512421</v>
          </cell>
          <cell r="Y16">
            <v>5043.75</v>
          </cell>
          <cell r="Z16">
            <v>14.410714285714286</v>
          </cell>
          <cell r="AA16">
            <v>80700</v>
          </cell>
          <cell r="AB16">
            <v>23537.5</v>
          </cell>
          <cell r="AC16">
            <v>174850</v>
          </cell>
          <cell r="AD16">
            <v>15736.5</v>
          </cell>
          <cell r="AE16">
            <v>4196.3999999999996</v>
          </cell>
          <cell r="AF16">
            <v>43470.400000000001</v>
          </cell>
          <cell r="AG16">
            <v>124.20114285714286</v>
          </cell>
        </row>
        <row r="17">
          <cell r="B17" t="str">
            <v>0.22, Sprayer  600-825 gal 90' 250 hp</v>
          </cell>
          <cell r="C17">
            <v>0.22</v>
          </cell>
          <cell r="D17" t="str">
            <v xml:space="preserve">, </v>
          </cell>
          <cell r="E17" t="str">
            <v xml:space="preserve">Sprayer  600-825 gal </v>
          </cell>
          <cell r="F17" t="str">
            <v>90' 250 hp</v>
          </cell>
          <cell r="G17" t="str">
            <v>Sprayer  600-825 gal 90' 250 hp</v>
          </cell>
          <cell r="H17">
            <v>316000</v>
          </cell>
          <cell r="I17">
            <v>12.739000000000001</v>
          </cell>
          <cell r="J17">
            <v>90</v>
          </cell>
          <cell r="K17">
            <v>12</v>
          </cell>
          <cell r="L17">
            <v>65</v>
          </cell>
          <cell r="M17">
            <v>1.1752136752136752E-2</v>
          </cell>
          <cell r="N17">
            <v>30</v>
          </cell>
          <cell r="O17">
            <v>15</v>
          </cell>
          <cell r="P17">
            <v>8</v>
          </cell>
          <cell r="Q17">
            <v>350</v>
          </cell>
          <cell r="R17">
            <v>0</v>
          </cell>
          <cell r="S17">
            <v>2800</v>
          </cell>
          <cell r="T17">
            <v>1</v>
          </cell>
          <cell r="U17">
            <v>0.2</v>
          </cell>
          <cell r="V17">
            <v>2.25</v>
          </cell>
          <cell r="W17">
            <v>5954.8411121407935</v>
          </cell>
          <cell r="X17">
            <v>17.013831748973697</v>
          </cell>
          <cell r="Y17">
            <v>5925</v>
          </cell>
          <cell r="Z17">
            <v>16.928571428571427</v>
          </cell>
          <cell r="AA17">
            <v>94800</v>
          </cell>
          <cell r="AB17">
            <v>27650</v>
          </cell>
          <cell r="AC17">
            <v>205400</v>
          </cell>
          <cell r="AD17">
            <v>18486</v>
          </cell>
          <cell r="AE17">
            <v>4929.6000000000004</v>
          </cell>
          <cell r="AF17">
            <v>51065.599999999999</v>
          </cell>
          <cell r="AG17">
            <v>145.90171428571429</v>
          </cell>
        </row>
        <row r="18">
          <cell r="B18" t="str">
            <v>0.23, Sprayer  800 gal 80' 250 hp</v>
          </cell>
          <cell r="C18">
            <v>0.23</v>
          </cell>
          <cell r="D18" t="str">
            <v xml:space="preserve">, </v>
          </cell>
          <cell r="E18" t="str">
            <v xml:space="preserve">Sprayer  800 gal </v>
          </cell>
          <cell r="F18" t="str">
            <v>80' 250 hp</v>
          </cell>
          <cell r="G18" t="str">
            <v>Sprayer  800 gal 80' 250 hp</v>
          </cell>
          <cell r="H18">
            <v>292000</v>
          </cell>
          <cell r="I18">
            <v>12.8681</v>
          </cell>
          <cell r="J18">
            <v>80</v>
          </cell>
          <cell r="K18">
            <v>12</v>
          </cell>
          <cell r="L18">
            <v>65</v>
          </cell>
          <cell r="M18">
            <v>1.3221153846153846E-2</v>
          </cell>
          <cell r="N18">
            <v>30</v>
          </cell>
          <cell r="O18">
            <v>15</v>
          </cell>
          <cell r="P18">
            <v>8</v>
          </cell>
          <cell r="Q18">
            <v>350</v>
          </cell>
          <cell r="R18">
            <v>0</v>
          </cell>
          <cell r="S18">
            <v>2800</v>
          </cell>
          <cell r="T18">
            <v>1</v>
          </cell>
          <cell r="U18">
            <v>0.2</v>
          </cell>
          <cell r="V18">
            <v>2.25</v>
          </cell>
          <cell r="W18">
            <v>5502.5746985604801</v>
          </cell>
          <cell r="X18">
            <v>15.721641995887087</v>
          </cell>
          <cell r="Y18">
            <v>5475</v>
          </cell>
          <cell r="Z18">
            <v>15.642857142857142</v>
          </cell>
          <cell r="AA18">
            <v>87600</v>
          </cell>
          <cell r="AB18">
            <v>25550</v>
          </cell>
          <cell r="AC18">
            <v>189800</v>
          </cell>
          <cell r="AD18">
            <v>17082</v>
          </cell>
          <cell r="AE18">
            <v>4555.2</v>
          </cell>
          <cell r="AF18">
            <v>47187.199999999997</v>
          </cell>
          <cell r="AG18">
            <v>134.82057142857141</v>
          </cell>
        </row>
        <row r="19">
          <cell r="B19" t="str">
            <v>0.24, Sprayer  800 gal 100' 250 hp</v>
          </cell>
          <cell r="C19">
            <v>0.24</v>
          </cell>
          <cell r="D19" t="str">
            <v xml:space="preserve">, </v>
          </cell>
          <cell r="E19" t="str">
            <v xml:space="preserve">Sprayer  800 gal </v>
          </cell>
          <cell r="F19" t="str">
            <v>100' 250 hp</v>
          </cell>
          <cell r="G19" t="str">
            <v>Sprayer  800 gal 100' 250 hp</v>
          </cell>
          <cell r="H19">
            <v>353000</v>
          </cell>
          <cell r="I19">
            <v>14.154</v>
          </cell>
          <cell r="J19">
            <v>100</v>
          </cell>
          <cell r="K19">
            <v>12</v>
          </cell>
          <cell r="L19">
            <v>65</v>
          </cell>
          <cell r="M19">
            <v>1.0576923076923078E-2</v>
          </cell>
          <cell r="N19">
            <v>30</v>
          </cell>
          <cell r="O19">
            <v>15</v>
          </cell>
          <cell r="P19">
            <v>8</v>
          </cell>
          <cell r="Q19">
            <v>350</v>
          </cell>
          <cell r="R19">
            <v>0</v>
          </cell>
          <cell r="S19">
            <v>2800</v>
          </cell>
          <cell r="T19">
            <v>1</v>
          </cell>
          <cell r="U19">
            <v>0.2</v>
          </cell>
          <cell r="V19">
            <v>2.25</v>
          </cell>
          <cell r="W19">
            <v>6652.0851664104439</v>
          </cell>
          <cell r="X19">
            <v>19.005957618315556</v>
          </cell>
          <cell r="Y19">
            <v>6618.75</v>
          </cell>
          <cell r="Z19">
            <v>18.910714285714285</v>
          </cell>
          <cell r="AA19">
            <v>105900</v>
          </cell>
          <cell r="AB19">
            <v>30887.5</v>
          </cell>
          <cell r="AC19">
            <v>229450</v>
          </cell>
          <cell r="AD19">
            <v>20650.5</v>
          </cell>
          <cell r="AE19">
            <v>5506.8</v>
          </cell>
          <cell r="AF19">
            <v>57044.800000000003</v>
          </cell>
          <cell r="AG19">
            <v>162.98514285714288</v>
          </cell>
        </row>
        <row r="20">
          <cell r="B20" t="str">
            <v>0.25, Sprayer 1000-1400 gal 90' 275 hp</v>
          </cell>
          <cell r="C20">
            <v>0.25</v>
          </cell>
          <cell r="D20" t="str">
            <v xml:space="preserve">, </v>
          </cell>
          <cell r="E20" t="str">
            <v xml:space="preserve">Sprayer 1000-1400 gal </v>
          </cell>
          <cell r="F20" t="str">
            <v>90' 275 hp</v>
          </cell>
          <cell r="G20" t="str">
            <v>Sprayer 1000-1400 gal 90' 275 hp</v>
          </cell>
          <cell r="H20">
            <v>330000</v>
          </cell>
          <cell r="I20">
            <v>14.154</v>
          </cell>
          <cell r="J20">
            <v>90</v>
          </cell>
          <cell r="K20">
            <v>12</v>
          </cell>
          <cell r="L20">
            <v>65</v>
          </cell>
          <cell r="M20">
            <v>1.1752136752136752E-2</v>
          </cell>
          <cell r="N20">
            <v>30</v>
          </cell>
          <cell r="O20">
            <v>15</v>
          </cell>
          <cell r="P20">
            <v>8</v>
          </cell>
          <cell r="Q20">
            <v>350</v>
          </cell>
          <cell r="R20">
            <v>0</v>
          </cell>
          <cell r="S20">
            <v>2800</v>
          </cell>
          <cell r="T20">
            <v>1</v>
          </cell>
          <cell r="U20">
            <v>0.2</v>
          </cell>
          <cell r="V20">
            <v>2.25</v>
          </cell>
          <cell r="W20">
            <v>6218.6631867293099</v>
          </cell>
          <cell r="X20">
            <v>17.767609104940885</v>
          </cell>
          <cell r="Y20">
            <v>6187.5</v>
          </cell>
          <cell r="Z20">
            <v>17.678571428571427</v>
          </cell>
          <cell r="AA20">
            <v>99000</v>
          </cell>
          <cell r="AB20">
            <v>28875</v>
          </cell>
          <cell r="AC20">
            <v>214500</v>
          </cell>
          <cell r="AD20">
            <v>19305</v>
          </cell>
          <cell r="AE20">
            <v>5148</v>
          </cell>
          <cell r="AF20">
            <v>53328</v>
          </cell>
          <cell r="AG20">
            <v>152.36571428571429</v>
          </cell>
        </row>
        <row r="21">
          <cell r="B21" t="str">
            <v>0.26, Sprayer 1000 gal 100' 300 hp</v>
          </cell>
          <cell r="C21">
            <v>0.26</v>
          </cell>
          <cell r="D21" t="str">
            <v xml:space="preserve">, </v>
          </cell>
          <cell r="E21" t="str">
            <v xml:space="preserve">Sprayer 1000 gal </v>
          </cell>
          <cell r="F21" t="str">
            <v>100' 300 hp</v>
          </cell>
          <cell r="G21" t="str">
            <v>Sprayer 1000 gal 100' 300 hp</v>
          </cell>
          <cell r="H21">
            <v>479000</v>
          </cell>
          <cell r="I21">
            <v>15.441000000000001</v>
          </cell>
          <cell r="J21">
            <v>100</v>
          </cell>
          <cell r="K21">
            <v>12</v>
          </cell>
          <cell r="L21">
            <v>65</v>
          </cell>
          <cell r="M21">
            <v>1.0576923076923078E-2</v>
          </cell>
          <cell r="N21">
            <v>30</v>
          </cell>
          <cell r="O21">
            <v>15</v>
          </cell>
          <cell r="P21">
            <v>8</v>
          </cell>
          <cell r="Q21">
            <v>350</v>
          </cell>
          <cell r="R21">
            <v>0</v>
          </cell>
          <cell r="S21">
            <v>2800</v>
          </cell>
          <cell r="T21">
            <v>1</v>
          </cell>
          <cell r="U21">
            <v>0.2</v>
          </cell>
          <cell r="V21">
            <v>2.25</v>
          </cell>
          <cell r="W21">
            <v>9026.4838377070901</v>
          </cell>
          <cell r="X21">
            <v>25.789953822020259</v>
          </cell>
          <cell r="Y21">
            <v>8981.25</v>
          </cell>
          <cell r="Z21">
            <v>25.660714285714285</v>
          </cell>
          <cell r="AA21">
            <v>143700</v>
          </cell>
          <cell r="AB21">
            <v>41912.5</v>
          </cell>
          <cell r="AC21">
            <v>311350</v>
          </cell>
          <cell r="AD21">
            <v>28021.5</v>
          </cell>
          <cell r="AE21">
            <v>7472.4000000000005</v>
          </cell>
          <cell r="AF21">
            <v>77406.399999999994</v>
          </cell>
          <cell r="AG21">
            <v>221.16114285714283</v>
          </cell>
        </row>
        <row r="22">
          <cell r="B22" t="str">
            <v>0.27, Sprayer 1200+ gal 120' 300 hp</v>
          </cell>
          <cell r="C22">
            <v>0.27</v>
          </cell>
          <cell r="D22" t="str">
            <v xml:space="preserve">, </v>
          </cell>
          <cell r="E22" t="str">
            <v xml:space="preserve">Sprayer 1200+ gal </v>
          </cell>
          <cell r="F22" t="str">
            <v>120' 300 hp</v>
          </cell>
          <cell r="G22" t="str">
            <v>Sprayer 1200+ gal 120' 300 hp</v>
          </cell>
          <cell r="H22">
            <v>489000</v>
          </cell>
          <cell r="I22">
            <v>15.442</v>
          </cell>
          <cell r="J22">
            <v>120</v>
          </cell>
          <cell r="K22">
            <v>12</v>
          </cell>
          <cell r="L22">
            <v>65</v>
          </cell>
          <cell r="M22">
            <v>8.814102564102564E-3</v>
          </cell>
          <cell r="N22">
            <v>30</v>
          </cell>
          <cell r="O22">
            <v>15</v>
          </cell>
          <cell r="P22">
            <v>8</v>
          </cell>
          <cell r="Q22">
            <v>350</v>
          </cell>
          <cell r="R22">
            <v>0</v>
          </cell>
          <cell r="S22">
            <v>2800</v>
          </cell>
          <cell r="T22">
            <v>1</v>
          </cell>
          <cell r="U22">
            <v>0.2</v>
          </cell>
          <cell r="V22">
            <v>2.25</v>
          </cell>
          <cell r="W22">
            <v>9214.9281766988861</v>
          </cell>
          <cell r="X22">
            <v>26.328366219139674</v>
          </cell>
          <cell r="Y22">
            <v>9168.75</v>
          </cell>
          <cell r="Z22">
            <v>26.196428571428573</v>
          </cell>
          <cell r="AA22">
            <v>146700</v>
          </cell>
          <cell r="AB22">
            <v>42787.5</v>
          </cell>
          <cell r="AC22">
            <v>317850</v>
          </cell>
          <cell r="AD22">
            <v>28606.5</v>
          </cell>
          <cell r="AE22">
            <v>7628.4000000000005</v>
          </cell>
          <cell r="AF22">
            <v>79022.399999999994</v>
          </cell>
          <cell r="AG22">
            <v>225.77828571428569</v>
          </cell>
        </row>
        <row r="23">
          <cell r="B23" t="str">
            <v>0.28, Utility Vehicle 75" rope wic</v>
          </cell>
          <cell r="C23">
            <v>0.28000000000000003</v>
          </cell>
          <cell r="D23" t="str">
            <v xml:space="preserve">, </v>
          </cell>
          <cell r="E23" t="str">
            <v xml:space="preserve">Utility Vehicle </v>
          </cell>
          <cell r="F23" t="str">
            <v>75" rope wic</v>
          </cell>
          <cell r="G23" t="str">
            <v>Utility Vehicle 75" rope wic</v>
          </cell>
          <cell r="H23">
            <v>10670</v>
          </cell>
          <cell r="I23">
            <v>0.4</v>
          </cell>
          <cell r="J23">
            <v>6.2</v>
          </cell>
          <cell r="K23">
            <v>12</v>
          </cell>
          <cell r="L23">
            <v>65</v>
          </cell>
          <cell r="M23">
            <v>0.17059553349875931</v>
          </cell>
          <cell r="N23">
            <v>30</v>
          </cell>
          <cell r="O23">
            <v>25</v>
          </cell>
          <cell r="P23">
            <v>8</v>
          </cell>
          <cell r="Q23">
            <v>200</v>
          </cell>
          <cell r="R23">
            <v>0</v>
          </cell>
          <cell r="S23">
            <v>1600</v>
          </cell>
          <cell r="T23">
            <v>1</v>
          </cell>
          <cell r="U23">
            <v>0.32</v>
          </cell>
          <cell r="V23">
            <v>1.4</v>
          </cell>
          <cell r="W23">
            <v>358.72066141424898</v>
          </cell>
          <cell r="X23">
            <v>1.7936033070712449</v>
          </cell>
          <cell r="Y23">
            <v>333.4375</v>
          </cell>
          <cell r="Z23">
            <v>1.6671875</v>
          </cell>
          <cell r="AA23">
            <v>3201</v>
          </cell>
          <cell r="AB23">
            <v>933.625</v>
          </cell>
          <cell r="AC23">
            <v>6935.5</v>
          </cell>
          <cell r="AD23">
            <v>624.19499999999994</v>
          </cell>
          <cell r="AE23">
            <v>166.452</v>
          </cell>
          <cell r="AF23">
            <v>1724.2719999999999</v>
          </cell>
          <cell r="AG23">
            <v>8.6213599999999992</v>
          </cell>
        </row>
        <row r="24">
          <cell r="B24" t="str">
            <v>0.29, Utility Vehicle 20'</v>
          </cell>
          <cell r="C24">
            <v>0.28999999999999998</v>
          </cell>
          <cell r="D24" t="str">
            <v xml:space="preserve">, </v>
          </cell>
          <cell r="E24" t="str">
            <v xml:space="preserve">Utility Vehicle </v>
          </cell>
          <cell r="F24" t="str">
            <v>20'</v>
          </cell>
          <cell r="G24" t="str">
            <v>Utility Vehicle 20'</v>
          </cell>
          <cell r="H24">
            <v>13420.000000000002</v>
          </cell>
          <cell r="I24">
            <v>0.5</v>
          </cell>
          <cell r="J24">
            <v>20</v>
          </cell>
          <cell r="K24">
            <v>12</v>
          </cell>
          <cell r="L24">
            <v>65</v>
          </cell>
          <cell r="M24">
            <v>5.2884615384615384E-2</v>
          </cell>
          <cell r="N24">
            <v>30</v>
          </cell>
          <cell r="O24">
            <v>25</v>
          </cell>
          <cell r="P24">
            <v>8</v>
          </cell>
          <cell r="Q24">
            <v>200</v>
          </cell>
          <cell r="R24">
            <v>0</v>
          </cell>
          <cell r="S24">
            <v>1600</v>
          </cell>
          <cell r="T24">
            <v>1</v>
          </cell>
          <cell r="U24">
            <v>0.32</v>
          </cell>
          <cell r="V24">
            <v>1.4</v>
          </cell>
          <cell r="W24">
            <v>451.17444012926165</v>
          </cell>
          <cell r="X24">
            <v>2.2558722006463081</v>
          </cell>
          <cell r="Y24">
            <v>419.37500000000006</v>
          </cell>
          <cell r="Z24">
            <v>2.0968750000000003</v>
          </cell>
          <cell r="AA24">
            <v>4026.0000000000005</v>
          </cell>
          <cell r="AB24">
            <v>1174.2500000000002</v>
          </cell>
          <cell r="AC24">
            <v>8723.0000000000018</v>
          </cell>
          <cell r="AD24">
            <v>785.07000000000016</v>
          </cell>
          <cell r="AE24">
            <v>209.35200000000006</v>
          </cell>
          <cell r="AF24">
            <v>2168.6720000000005</v>
          </cell>
          <cell r="AG24">
            <v>10.843360000000002</v>
          </cell>
        </row>
        <row r="25">
          <cell r="D25" t="str">
            <v xml:space="preserve">, </v>
          </cell>
          <cell r="G25" t="str">
            <v/>
          </cell>
        </row>
        <row r="26">
          <cell r="D26" t="str">
            <v xml:space="preserve">, </v>
          </cell>
          <cell r="G26" t="str">
            <v/>
          </cell>
        </row>
        <row r="27">
          <cell r="D27" t="str">
            <v xml:space="preserve">, </v>
          </cell>
          <cell r="G27" t="str">
            <v/>
          </cell>
        </row>
        <row r="28">
          <cell r="D28" t="str">
            <v xml:space="preserve">, </v>
          </cell>
          <cell r="G28" t="str">
            <v/>
          </cell>
        </row>
        <row r="29">
          <cell r="D29" t="str">
            <v xml:space="preserve">, </v>
          </cell>
          <cell r="G29" t="str">
            <v/>
          </cell>
        </row>
        <row r="30">
          <cell r="D30" t="str">
            <v xml:space="preserve">, </v>
          </cell>
          <cell r="G30" t="str">
            <v/>
          </cell>
        </row>
        <row r="31">
          <cell r="D31" t="str">
            <v xml:space="preserve">, </v>
          </cell>
          <cell r="G31" t="str">
            <v/>
          </cell>
        </row>
        <row r="32">
          <cell r="D32" t="str">
            <v xml:space="preserve">, </v>
          </cell>
          <cell r="G32"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and Weed"/>
      <sheetName val="preharvest"/>
      <sheetName val="harvest"/>
      <sheetName val="self_propelled"/>
      <sheetName val="implmnts"/>
      <sheetName val="tractor"/>
    </sheetNames>
    <sheetDataSet>
      <sheetData sheetId="0" refreshError="1">
        <row r="9">
          <cell r="D9">
            <v>85</v>
          </cell>
        </row>
        <row r="10">
          <cell r="B10">
            <v>0.25</v>
          </cell>
        </row>
        <row r="11">
          <cell r="B11">
            <v>0.09</v>
          </cell>
        </row>
        <row r="12">
          <cell r="B12">
            <v>2.4E-2</v>
          </cell>
        </row>
      </sheetData>
      <sheetData sheetId="1" refreshError="1"/>
      <sheetData sheetId="2" refreshError="1">
        <row r="11">
          <cell r="F11">
            <v>31.204500000000003</v>
          </cell>
        </row>
        <row r="25">
          <cell r="F25">
            <v>0</v>
          </cell>
        </row>
      </sheetData>
      <sheetData sheetId="3" refreshError="1">
        <row r="18">
          <cell r="F18">
            <v>0.50662160116333232</v>
          </cell>
          <cell r="M18">
            <v>4.2078965580391134</v>
          </cell>
          <cell r="R18">
            <v>22.865925825503805</v>
          </cell>
        </row>
        <row r="27">
          <cell r="H27">
            <v>0.24326923076923079</v>
          </cell>
          <cell r="J27">
            <v>0.19236368950198737</v>
          </cell>
          <cell r="L27">
            <v>7.0858963793437049</v>
          </cell>
        </row>
      </sheetData>
      <sheetData sheetId="4" refreshError="1">
        <row r="21">
          <cell r="F21">
            <v>0.25765411255411252</v>
          </cell>
          <cell r="J21">
            <v>5.146478465927272</v>
          </cell>
          <cell r="M21">
            <v>2.6503256573160172</v>
          </cell>
          <cell r="P21">
            <v>4.2200947222674934</v>
          </cell>
          <cell r="R21">
            <v>22.147116508874461</v>
          </cell>
        </row>
      </sheetData>
      <sheetData sheetId="5" refreshError="1">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U13">
            <v>0</v>
          </cell>
          <cell r="V13">
            <v>0</v>
          </cell>
        </row>
        <row r="14">
          <cell r="A14" t="str">
            <v>Sprayer (300-450 Gal)47'</v>
          </cell>
          <cell r="B14" t="str">
            <v>Sprayer (300-450 Gal)</v>
          </cell>
          <cell r="C14" t="str">
            <v>47'</v>
          </cell>
          <cell r="D14">
            <v>47</v>
          </cell>
          <cell r="E14">
            <v>12</v>
          </cell>
          <cell r="F14">
            <v>0.65</v>
          </cell>
          <cell r="G14">
            <v>2.2504091653027823E-2</v>
          </cell>
          <cell r="H14">
            <v>5.4050000000000002</v>
          </cell>
          <cell r="I14">
            <v>79780.800000000003</v>
          </cell>
          <cell r="J14">
            <v>30</v>
          </cell>
          <cell r="K14">
            <v>15</v>
          </cell>
          <cell r="L14">
            <v>8</v>
          </cell>
          <cell r="M14">
            <v>350</v>
          </cell>
          <cell r="N14">
            <v>47</v>
          </cell>
          <cell r="O14">
            <v>12</v>
          </cell>
          <cell r="P14">
            <v>65</v>
          </cell>
          <cell r="Q14">
            <v>44.436360000000001</v>
          </cell>
          <cell r="R14">
            <v>1495.89</v>
          </cell>
          <cell r="S14">
            <v>4.2739714285714285</v>
          </cell>
          <cell r="T14">
            <v>23934.240000000002</v>
          </cell>
          <cell r="U14">
            <v>6980.82</v>
          </cell>
          <cell r="V14">
            <v>51857.520000000004</v>
          </cell>
          <cell r="W14">
            <v>4667.1768000000002</v>
          </cell>
          <cell r="X14">
            <v>1244.5804800000001</v>
          </cell>
          <cell r="Y14">
            <v>12892.57728</v>
          </cell>
          <cell r="Z14">
            <v>36.835935085714283</v>
          </cell>
        </row>
        <row r="15">
          <cell r="A15" t="str">
            <v>Sprayer (300-450 Gal)60'</v>
          </cell>
          <cell r="B15" t="str">
            <v>Sprayer (300-450 Gal)</v>
          </cell>
          <cell r="C15" t="str">
            <v>60'</v>
          </cell>
          <cell r="D15">
            <v>60</v>
          </cell>
          <cell r="E15">
            <v>12</v>
          </cell>
          <cell r="F15">
            <v>0.65</v>
          </cell>
          <cell r="G15">
            <v>1.7628205128205128E-2</v>
          </cell>
          <cell r="H15">
            <v>5.6619999999999999</v>
          </cell>
          <cell r="I15">
            <v>96400</v>
          </cell>
          <cell r="J15">
            <v>30</v>
          </cell>
          <cell r="K15">
            <v>15</v>
          </cell>
          <cell r="L15">
            <v>8</v>
          </cell>
          <cell r="M15">
            <v>350</v>
          </cell>
          <cell r="N15">
            <v>60</v>
          </cell>
          <cell r="O15">
            <v>12</v>
          </cell>
          <cell r="P15">
            <v>65</v>
          </cell>
          <cell r="Q15">
            <v>56.727269999999997</v>
          </cell>
          <cell r="R15">
            <v>1807.5</v>
          </cell>
          <cell r="S15">
            <v>5.1642857142857146</v>
          </cell>
          <cell r="T15">
            <v>28920</v>
          </cell>
          <cell r="U15">
            <v>8435</v>
          </cell>
          <cell r="V15">
            <v>62660</v>
          </cell>
          <cell r="W15">
            <v>5639.4</v>
          </cell>
          <cell r="X15">
            <v>1503.84</v>
          </cell>
          <cell r="Y15">
            <v>15578.24</v>
          </cell>
          <cell r="Z15">
            <v>44.509257142857145</v>
          </cell>
        </row>
        <row r="16">
          <cell r="A16" t="str">
            <v>Sprayer (300-450 Gal)80'</v>
          </cell>
          <cell r="B16" t="str">
            <v>Sprayer (300-450 Gal)</v>
          </cell>
          <cell r="C16" t="str">
            <v>80'</v>
          </cell>
          <cell r="D16">
            <v>80</v>
          </cell>
          <cell r="E16">
            <v>12</v>
          </cell>
          <cell r="F16">
            <v>0.65</v>
          </cell>
          <cell r="G16">
            <v>1.3221153846153846E-2</v>
          </cell>
          <cell r="H16">
            <v>5.6619999999999999</v>
          </cell>
          <cell r="I16">
            <v>98700</v>
          </cell>
          <cell r="J16">
            <v>30</v>
          </cell>
          <cell r="K16">
            <v>15</v>
          </cell>
          <cell r="L16">
            <v>8</v>
          </cell>
          <cell r="M16">
            <v>350</v>
          </cell>
          <cell r="N16">
            <v>80</v>
          </cell>
          <cell r="O16">
            <v>12</v>
          </cell>
          <cell r="P16">
            <v>65</v>
          </cell>
          <cell r="Q16">
            <v>75.636359999999996</v>
          </cell>
          <cell r="R16">
            <v>1850.625</v>
          </cell>
          <cell r="S16">
            <v>5.2874999999999996</v>
          </cell>
          <cell r="T16">
            <v>29610</v>
          </cell>
          <cell r="U16">
            <v>8636.25</v>
          </cell>
          <cell r="V16">
            <v>64155</v>
          </cell>
          <cell r="W16">
            <v>5773.95</v>
          </cell>
          <cell r="X16">
            <v>1539.72</v>
          </cell>
          <cell r="Y16">
            <v>15949.92</v>
          </cell>
          <cell r="Z16">
            <v>45.571199999999997</v>
          </cell>
        </row>
        <row r="17">
          <cell r="A17" t="str">
            <v>Sprayer (600-750 Gal)60'</v>
          </cell>
          <cell r="B17" t="str">
            <v>Sprayer (600-750 Gal)</v>
          </cell>
          <cell r="C17" t="str">
            <v>60'</v>
          </cell>
          <cell r="D17">
            <v>60</v>
          </cell>
          <cell r="E17">
            <v>12</v>
          </cell>
          <cell r="F17">
            <v>0.65</v>
          </cell>
          <cell r="G17">
            <v>1.7628205128205128E-2</v>
          </cell>
          <cell r="H17">
            <v>10.295</v>
          </cell>
          <cell r="I17">
            <v>149000</v>
          </cell>
          <cell r="J17">
            <v>30</v>
          </cell>
          <cell r="K17">
            <v>15</v>
          </cell>
          <cell r="L17">
            <v>8</v>
          </cell>
          <cell r="M17">
            <v>350</v>
          </cell>
          <cell r="N17">
            <v>60</v>
          </cell>
          <cell r="O17">
            <v>12</v>
          </cell>
          <cell r="P17">
            <v>65</v>
          </cell>
          <cell r="Q17">
            <v>56.727269999999997</v>
          </cell>
          <cell r="R17">
            <v>2793.75</v>
          </cell>
          <cell r="S17">
            <v>7.9821428571428568</v>
          </cell>
          <cell r="T17">
            <v>44700</v>
          </cell>
          <cell r="U17">
            <v>13037.5</v>
          </cell>
          <cell r="V17">
            <v>96850</v>
          </cell>
          <cell r="W17">
            <v>8716.5</v>
          </cell>
          <cell r="X17">
            <v>2324.4</v>
          </cell>
          <cell r="Y17">
            <v>24078.400000000001</v>
          </cell>
          <cell r="Z17">
            <v>68.795428571428573</v>
          </cell>
        </row>
        <row r="18">
          <cell r="A18" t="str">
            <v>Sprayer (600-825 Gal)90'</v>
          </cell>
          <cell r="B18" t="str">
            <v>Sprayer (600-825 Gal)</v>
          </cell>
          <cell r="C18" t="str">
            <v>90'</v>
          </cell>
          <cell r="D18">
            <v>90</v>
          </cell>
          <cell r="E18">
            <v>12</v>
          </cell>
          <cell r="F18">
            <v>0.65</v>
          </cell>
          <cell r="G18">
            <v>1.1752136752136752E-2</v>
          </cell>
          <cell r="H18">
            <v>10.295</v>
          </cell>
          <cell r="I18">
            <v>216000</v>
          </cell>
          <cell r="J18">
            <v>30</v>
          </cell>
          <cell r="K18">
            <v>15</v>
          </cell>
          <cell r="L18">
            <v>8</v>
          </cell>
          <cell r="M18">
            <v>350</v>
          </cell>
          <cell r="N18">
            <v>90</v>
          </cell>
          <cell r="O18">
            <v>12</v>
          </cell>
          <cell r="P18">
            <v>65</v>
          </cell>
          <cell r="Q18">
            <v>70.909090000000006</v>
          </cell>
          <cell r="R18">
            <v>4050</v>
          </cell>
          <cell r="S18">
            <v>11.571428571428571</v>
          </cell>
          <cell r="T18">
            <v>64800</v>
          </cell>
          <cell r="U18">
            <v>18900</v>
          </cell>
          <cell r="V18">
            <v>140400</v>
          </cell>
          <cell r="W18">
            <v>12636</v>
          </cell>
          <cell r="X18">
            <v>3369.6</v>
          </cell>
          <cell r="Y18">
            <v>34905.599999999999</v>
          </cell>
          <cell r="Z18">
            <v>99.730285714285714</v>
          </cell>
        </row>
        <row r="19">
          <cell r="A19" t="str">
            <v>Sprayer (1000-1400Gal)100'</v>
          </cell>
          <cell r="B19" t="str">
            <v>Sprayer (1000-1400Gal)</v>
          </cell>
          <cell r="C19" t="str">
            <v>100'</v>
          </cell>
          <cell r="D19">
            <v>100</v>
          </cell>
          <cell r="E19">
            <v>12</v>
          </cell>
          <cell r="F19">
            <v>0.65</v>
          </cell>
          <cell r="G19">
            <v>1.0576923076923078E-2</v>
          </cell>
          <cell r="H19">
            <v>14.154999999999999</v>
          </cell>
          <cell r="I19">
            <v>222727</v>
          </cell>
          <cell r="J19">
            <v>30</v>
          </cell>
          <cell r="K19">
            <v>15</v>
          </cell>
          <cell r="L19">
            <v>8</v>
          </cell>
          <cell r="M19">
            <v>350</v>
          </cell>
          <cell r="N19">
            <v>100</v>
          </cell>
          <cell r="O19">
            <v>12</v>
          </cell>
          <cell r="P19">
            <v>65</v>
          </cell>
          <cell r="Q19">
            <v>70.909090000000006</v>
          </cell>
          <cell r="R19">
            <v>4176.1312500000004</v>
          </cell>
          <cell r="S19">
            <v>11.931803571428572</v>
          </cell>
          <cell r="T19">
            <v>66818.100000000006</v>
          </cell>
          <cell r="U19">
            <v>19488.612499999999</v>
          </cell>
          <cell r="V19">
            <v>144772.54999999999</v>
          </cell>
          <cell r="W19">
            <v>13029.529499999999</v>
          </cell>
          <cell r="X19">
            <v>3474.5411999999997</v>
          </cell>
          <cell r="Y19">
            <v>35992.683199999999</v>
          </cell>
          <cell r="Z19">
            <v>102.83623771428572</v>
          </cell>
        </row>
      </sheetData>
      <sheetData sheetId="6" refreshError="1">
        <row r="5">
          <cell r="A5">
            <v>0</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A6" t="str">
            <v>Chisel Plow(Folding)16'</v>
          </cell>
          <cell r="B6" t="str">
            <v>Chisel Plow(Folding)</v>
          </cell>
          <cell r="C6" t="str">
            <v>16'</v>
          </cell>
          <cell r="D6">
            <v>16</v>
          </cell>
          <cell r="E6">
            <v>5.25</v>
          </cell>
          <cell r="F6">
            <v>0.85</v>
          </cell>
          <cell r="G6">
            <v>0.11554621848739496</v>
          </cell>
          <cell r="H6">
            <v>19900</v>
          </cell>
          <cell r="I6">
            <v>30</v>
          </cell>
          <cell r="J6">
            <v>65</v>
          </cell>
          <cell r="K6">
            <v>12</v>
          </cell>
          <cell r="L6">
            <v>150</v>
          </cell>
          <cell r="M6">
            <v>0</v>
          </cell>
          <cell r="N6">
            <v>1800</v>
          </cell>
          <cell r="O6">
            <v>1</v>
          </cell>
          <cell r="P6">
            <v>0.28000000000000003</v>
          </cell>
          <cell r="Q6">
            <v>1.4</v>
          </cell>
          <cell r="R6">
            <v>391.32615021746199</v>
          </cell>
          <cell r="S6">
            <v>2.6088410014497465</v>
          </cell>
          <cell r="T6">
            <v>1077.9166666666667</v>
          </cell>
          <cell r="U6">
            <v>7.1861111111111118</v>
          </cell>
          <cell r="V6">
            <v>5970</v>
          </cell>
          <cell r="W6">
            <v>1160.8333333333333</v>
          </cell>
          <cell r="X6">
            <v>12935</v>
          </cell>
          <cell r="Y6">
            <v>1164.1499999999999</v>
          </cell>
          <cell r="Z6">
            <v>310.44</v>
          </cell>
          <cell r="AA6">
            <v>2635.4233333333332</v>
          </cell>
          <cell r="AB6">
            <v>17.569488888888888</v>
          </cell>
        </row>
        <row r="7">
          <cell r="A7" t="str">
            <v>Chisel Plow(Folding)24'</v>
          </cell>
          <cell r="B7" t="str">
            <v>Chisel Plow(Folding)</v>
          </cell>
          <cell r="C7" t="str">
            <v>24'</v>
          </cell>
          <cell r="D7">
            <v>24</v>
          </cell>
          <cell r="E7">
            <v>5.25</v>
          </cell>
          <cell r="F7">
            <v>0.85</v>
          </cell>
          <cell r="G7">
            <v>7.7030812324929962E-2</v>
          </cell>
          <cell r="H7">
            <v>30300</v>
          </cell>
          <cell r="I7">
            <v>30</v>
          </cell>
          <cell r="J7">
            <v>65</v>
          </cell>
          <cell r="K7">
            <v>12</v>
          </cell>
          <cell r="L7">
            <v>150</v>
          </cell>
          <cell r="M7">
            <v>0</v>
          </cell>
          <cell r="N7">
            <v>1800</v>
          </cell>
          <cell r="O7">
            <v>1</v>
          </cell>
          <cell r="P7">
            <v>0.27</v>
          </cell>
          <cell r="Q7">
            <v>1.4</v>
          </cell>
          <cell r="R7">
            <v>574.55836951347021</v>
          </cell>
          <cell r="S7">
            <v>3.8303891300898014</v>
          </cell>
          <cell r="T7">
            <v>1641.25</v>
          </cell>
          <cell r="U7">
            <v>10.941666666666666</v>
          </cell>
          <cell r="V7">
            <v>9090</v>
          </cell>
          <cell r="W7">
            <v>1767.5</v>
          </cell>
          <cell r="X7">
            <v>19695</v>
          </cell>
          <cell r="Y7">
            <v>1772.55</v>
          </cell>
          <cell r="Z7">
            <v>472.68</v>
          </cell>
          <cell r="AA7">
            <v>4012.73</v>
          </cell>
          <cell r="AB7">
            <v>26.751533333333334</v>
          </cell>
        </row>
        <row r="8">
          <cell r="A8" t="str">
            <v>Chisel Plow(Folding)32'</v>
          </cell>
          <cell r="B8" t="str">
            <v>Chisel Plow(Folding)</v>
          </cell>
          <cell r="C8" t="str">
            <v>32'</v>
          </cell>
          <cell r="D8">
            <v>32</v>
          </cell>
          <cell r="E8">
            <v>5.25</v>
          </cell>
          <cell r="F8">
            <v>0.85</v>
          </cell>
          <cell r="G8">
            <v>5.7773109243697482E-2</v>
          </cell>
          <cell r="H8">
            <v>35100</v>
          </cell>
          <cell r="I8">
            <v>30</v>
          </cell>
          <cell r="J8">
            <v>65</v>
          </cell>
          <cell r="K8">
            <v>12</v>
          </cell>
          <cell r="L8">
            <v>150</v>
          </cell>
          <cell r="M8">
            <v>0</v>
          </cell>
          <cell r="N8">
            <v>1800</v>
          </cell>
          <cell r="O8">
            <v>1</v>
          </cell>
          <cell r="P8">
            <v>0.19</v>
          </cell>
          <cell r="Q8">
            <v>1.3</v>
          </cell>
          <cell r="R8">
            <v>566.21237138029437</v>
          </cell>
          <cell r="S8">
            <v>3.7747491425352959</v>
          </cell>
          <cell r="T8">
            <v>1901.25</v>
          </cell>
          <cell r="U8">
            <v>12.675000000000001</v>
          </cell>
          <cell r="V8">
            <v>10530</v>
          </cell>
          <cell r="W8">
            <v>2047.5</v>
          </cell>
          <cell r="X8">
            <v>22815</v>
          </cell>
          <cell r="Y8">
            <v>2053.35</v>
          </cell>
          <cell r="Z8">
            <v>547.56000000000006</v>
          </cell>
          <cell r="AA8">
            <v>4648.41</v>
          </cell>
          <cell r="AB8">
            <v>30.9894</v>
          </cell>
        </row>
        <row r="9">
          <cell r="A9" t="str">
            <v>Chisel Plow(Folding)42'</v>
          </cell>
          <cell r="B9" t="str">
            <v>Chisel Plow(Folding)</v>
          </cell>
          <cell r="C9" t="str">
            <v>42'</v>
          </cell>
          <cell r="D9">
            <v>42</v>
          </cell>
          <cell r="E9">
            <v>5.25</v>
          </cell>
          <cell r="F9">
            <v>0.85</v>
          </cell>
          <cell r="G9">
            <v>4.4017607042817125E-2</v>
          </cell>
          <cell r="H9">
            <v>39300</v>
          </cell>
          <cell r="I9">
            <v>30</v>
          </cell>
          <cell r="J9">
            <v>65</v>
          </cell>
          <cell r="K9">
            <v>12</v>
          </cell>
          <cell r="L9">
            <v>150</v>
          </cell>
          <cell r="M9">
            <v>0</v>
          </cell>
          <cell r="N9">
            <v>1800</v>
          </cell>
          <cell r="O9">
            <v>1</v>
          </cell>
          <cell r="P9">
            <v>0.27</v>
          </cell>
          <cell r="Q9">
            <v>1.4</v>
          </cell>
          <cell r="R9">
            <v>745.21927134915438</v>
          </cell>
          <cell r="S9">
            <v>4.9681284756610289</v>
          </cell>
          <cell r="T9">
            <v>2128.75</v>
          </cell>
          <cell r="U9">
            <v>14.191666666666666</v>
          </cell>
          <cell r="V9">
            <v>11790</v>
          </cell>
          <cell r="W9">
            <v>2292.5</v>
          </cell>
          <cell r="X9">
            <v>25545</v>
          </cell>
          <cell r="Y9">
            <v>2299.0499999999997</v>
          </cell>
          <cell r="Z9">
            <v>613.08000000000004</v>
          </cell>
          <cell r="AA9">
            <v>5204.6299999999992</v>
          </cell>
          <cell r="AB9">
            <v>34.697533333333325</v>
          </cell>
        </row>
        <row r="10">
          <cell r="A10" t="str">
            <v>Chisel Plow(Rigid)15'</v>
          </cell>
          <cell r="B10" t="str">
            <v>Chisel Plow(Rigid)</v>
          </cell>
          <cell r="C10" t="str">
            <v>15'</v>
          </cell>
          <cell r="D10">
            <v>15</v>
          </cell>
          <cell r="E10">
            <v>5.25</v>
          </cell>
          <cell r="F10">
            <v>0.85</v>
          </cell>
          <cell r="G10">
            <v>0.12324929971988796</v>
          </cell>
          <cell r="H10">
            <v>8072</v>
          </cell>
          <cell r="I10">
            <v>30</v>
          </cell>
          <cell r="J10">
            <v>65</v>
          </cell>
          <cell r="K10">
            <v>12</v>
          </cell>
          <cell r="L10">
            <v>150</v>
          </cell>
          <cell r="M10">
            <v>0</v>
          </cell>
          <cell r="N10">
            <v>1800</v>
          </cell>
          <cell r="O10">
            <v>1</v>
          </cell>
          <cell r="P10">
            <v>0.27</v>
          </cell>
          <cell r="Q10">
            <v>1.4</v>
          </cell>
          <cell r="R10">
            <v>153.06386662418257</v>
          </cell>
          <cell r="S10">
            <v>1.0204257774945504</v>
          </cell>
          <cell r="T10">
            <v>437.23333333333335</v>
          </cell>
          <cell r="U10">
            <v>2.9148888888888891</v>
          </cell>
          <cell r="V10">
            <v>2421.6</v>
          </cell>
          <cell r="W10">
            <v>470.86666666666662</v>
          </cell>
          <cell r="X10">
            <v>5246.8</v>
          </cell>
          <cell r="Y10">
            <v>472.21199999999999</v>
          </cell>
          <cell r="Z10">
            <v>125.92320000000001</v>
          </cell>
          <cell r="AA10">
            <v>1069.0018666666665</v>
          </cell>
          <cell r="AB10">
            <v>7.1266791111111099</v>
          </cell>
        </row>
        <row r="11">
          <cell r="A11" t="str">
            <v>Chisel Plow(Rigid)24'</v>
          </cell>
          <cell r="B11" t="str">
            <v>Chisel Plow(Rigid)</v>
          </cell>
          <cell r="C11" t="str">
            <v>24'</v>
          </cell>
          <cell r="D11">
            <v>24</v>
          </cell>
          <cell r="E11">
            <v>5.25</v>
          </cell>
          <cell r="F11">
            <v>0.85</v>
          </cell>
          <cell r="G11">
            <v>7.7030812324929962E-2</v>
          </cell>
          <cell r="H11">
            <v>9865</v>
          </cell>
          <cell r="I11">
            <v>30</v>
          </cell>
          <cell r="J11">
            <v>65</v>
          </cell>
          <cell r="K11">
            <v>12</v>
          </cell>
          <cell r="L11">
            <v>150</v>
          </cell>
          <cell r="M11">
            <v>0</v>
          </cell>
          <cell r="N11">
            <v>1800</v>
          </cell>
          <cell r="O11">
            <v>1</v>
          </cell>
          <cell r="P11">
            <v>0.27</v>
          </cell>
          <cell r="Q11">
            <v>1.4</v>
          </cell>
          <cell r="R11">
            <v>187.06331073433611</v>
          </cell>
          <cell r="S11">
            <v>1.2470887382289073</v>
          </cell>
          <cell r="T11">
            <v>534.35416666666663</v>
          </cell>
          <cell r="U11">
            <v>3.5623611111111106</v>
          </cell>
          <cell r="V11">
            <v>2959.5</v>
          </cell>
          <cell r="W11">
            <v>575.45833333333337</v>
          </cell>
          <cell r="X11">
            <v>6412.25</v>
          </cell>
          <cell r="Y11">
            <v>577.10249999999996</v>
          </cell>
          <cell r="Z11">
            <v>153.89400000000001</v>
          </cell>
          <cell r="AA11">
            <v>1306.4548333333332</v>
          </cell>
          <cell r="AB11">
            <v>8.7096988888888873</v>
          </cell>
        </row>
        <row r="12">
          <cell r="A12" t="str">
            <v>Chisel-Harrow21 shank</v>
          </cell>
          <cell r="B12" t="str">
            <v>Chisel-Harrow</v>
          </cell>
          <cell r="C12" t="str">
            <v>21 shank</v>
          </cell>
          <cell r="D12">
            <v>21</v>
          </cell>
          <cell r="E12">
            <v>5.25</v>
          </cell>
          <cell r="F12">
            <v>0.85</v>
          </cell>
          <cell r="G12">
            <v>8.803521408563425E-2</v>
          </cell>
          <cell r="H12">
            <v>9500</v>
          </cell>
          <cell r="I12">
            <v>30</v>
          </cell>
          <cell r="J12">
            <v>65</v>
          </cell>
          <cell r="K12">
            <v>12</v>
          </cell>
          <cell r="L12">
            <v>150</v>
          </cell>
          <cell r="M12">
            <v>0</v>
          </cell>
          <cell r="N12">
            <v>1800</v>
          </cell>
          <cell r="O12">
            <v>1</v>
          </cell>
          <cell r="P12">
            <v>0.27</v>
          </cell>
          <cell r="Q12">
            <v>1.4</v>
          </cell>
          <cell r="R12">
            <v>180.14206304877777</v>
          </cell>
          <cell r="S12">
            <v>1.2009470869918517</v>
          </cell>
          <cell r="T12">
            <v>514.58333333333337</v>
          </cell>
          <cell r="U12">
            <v>3.4305555555555558</v>
          </cell>
          <cell r="V12">
            <v>2850</v>
          </cell>
          <cell r="W12">
            <v>554.16666666666663</v>
          </cell>
          <cell r="X12">
            <v>6175</v>
          </cell>
          <cell r="Y12">
            <v>555.75</v>
          </cell>
          <cell r="Z12">
            <v>148.20000000000002</v>
          </cell>
          <cell r="AA12">
            <v>1258.1166666666668</v>
          </cell>
          <cell r="AB12">
            <v>8.387444444444446</v>
          </cell>
        </row>
        <row r="13">
          <cell r="A13" t="str">
            <v>Chisel-Harrow27 shank</v>
          </cell>
          <cell r="B13" t="str">
            <v>Chisel-Harrow</v>
          </cell>
          <cell r="C13" t="str">
            <v>27 shank</v>
          </cell>
          <cell r="D13">
            <v>27</v>
          </cell>
          <cell r="E13">
            <v>5.25</v>
          </cell>
          <cell r="F13">
            <v>0.85</v>
          </cell>
          <cell r="G13">
            <v>6.8471833177715533E-2</v>
          </cell>
          <cell r="H13">
            <v>11600</v>
          </cell>
          <cell r="I13">
            <v>30</v>
          </cell>
          <cell r="J13">
            <v>65</v>
          </cell>
          <cell r="K13">
            <v>12</v>
          </cell>
          <cell r="L13">
            <v>150</v>
          </cell>
          <cell r="M13">
            <v>0</v>
          </cell>
          <cell r="N13">
            <v>1800</v>
          </cell>
          <cell r="O13">
            <v>1</v>
          </cell>
          <cell r="P13">
            <v>0.27</v>
          </cell>
          <cell r="Q13">
            <v>1.4</v>
          </cell>
          <cell r="R13">
            <v>219.96294014377077</v>
          </cell>
          <cell r="S13">
            <v>1.4664196009584718</v>
          </cell>
          <cell r="T13">
            <v>628.33333333333337</v>
          </cell>
          <cell r="U13">
            <v>4.1888888888888891</v>
          </cell>
          <cell r="V13">
            <v>3480</v>
          </cell>
          <cell r="W13">
            <v>676.66666666666663</v>
          </cell>
          <cell r="X13">
            <v>7540</v>
          </cell>
          <cell r="Y13">
            <v>678.6</v>
          </cell>
          <cell r="Z13">
            <v>180.96</v>
          </cell>
          <cell r="AA13">
            <v>1536.2266666666667</v>
          </cell>
          <cell r="AB13">
            <v>10.241511111111111</v>
          </cell>
        </row>
        <row r="14">
          <cell r="A14" t="str">
            <v>Colter-Chisel-Harrow21 shank</v>
          </cell>
          <cell r="B14" t="str">
            <v>Colter-Chisel-Harrow</v>
          </cell>
          <cell r="C14" t="str">
            <v>21 shank</v>
          </cell>
          <cell r="D14">
            <v>21</v>
          </cell>
          <cell r="E14">
            <v>5.25</v>
          </cell>
          <cell r="F14">
            <v>0.85</v>
          </cell>
          <cell r="G14">
            <v>8.803521408563425E-2</v>
          </cell>
          <cell r="H14">
            <v>17200</v>
          </cell>
          <cell r="I14">
            <v>30</v>
          </cell>
          <cell r="J14">
            <v>65</v>
          </cell>
          <cell r="K14">
            <v>12</v>
          </cell>
          <cell r="L14">
            <v>150</v>
          </cell>
          <cell r="M14">
            <v>0</v>
          </cell>
          <cell r="N14">
            <v>1800</v>
          </cell>
          <cell r="O14">
            <v>1</v>
          </cell>
          <cell r="P14">
            <v>0.27</v>
          </cell>
          <cell r="Q14">
            <v>1.4</v>
          </cell>
          <cell r="R14">
            <v>326.15194573041873</v>
          </cell>
          <cell r="S14">
            <v>2.174346304869458</v>
          </cell>
          <cell r="T14">
            <v>931.66666666666663</v>
          </cell>
          <cell r="U14">
            <v>6.2111111111111112</v>
          </cell>
          <cell r="V14">
            <v>5160</v>
          </cell>
          <cell r="W14">
            <v>1003.3333333333334</v>
          </cell>
          <cell r="X14">
            <v>11180</v>
          </cell>
          <cell r="Y14">
            <v>1006.1999999999999</v>
          </cell>
          <cell r="Z14">
            <v>268.32</v>
          </cell>
          <cell r="AA14">
            <v>2277.8533333333335</v>
          </cell>
          <cell r="AB14">
            <v>15.18568888888889</v>
          </cell>
        </row>
        <row r="15">
          <cell r="A15" t="str">
            <v>Colter-Chisel-Harrow27 shank</v>
          </cell>
          <cell r="B15" t="str">
            <v>Colter-Chisel-Harrow</v>
          </cell>
          <cell r="C15" t="str">
            <v>27 shank</v>
          </cell>
          <cell r="D15">
            <v>27</v>
          </cell>
          <cell r="E15">
            <v>5</v>
          </cell>
          <cell r="F15">
            <v>0.85</v>
          </cell>
          <cell r="G15">
            <v>7.1895424836601315E-2</v>
          </cell>
          <cell r="H15">
            <v>21500</v>
          </cell>
          <cell r="I15">
            <v>30</v>
          </cell>
          <cell r="J15">
            <v>65</v>
          </cell>
          <cell r="K15">
            <v>12</v>
          </cell>
          <cell r="L15">
            <v>150</v>
          </cell>
          <cell r="M15">
            <v>0</v>
          </cell>
          <cell r="N15">
            <v>1800</v>
          </cell>
          <cell r="O15">
            <v>1</v>
          </cell>
          <cell r="P15">
            <v>0.27</v>
          </cell>
          <cell r="Q15">
            <v>1.4</v>
          </cell>
          <cell r="R15">
            <v>407.6899321630234</v>
          </cell>
          <cell r="S15">
            <v>2.7179328810868228</v>
          </cell>
          <cell r="T15">
            <v>1164.5833333333333</v>
          </cell>
          <cell r="U15">
            <v>7.7638888888888884</v>
          </cell>
          <cell r="V15">
            <v>6450</v>
          </cell>
          <cell r="W15">
            <v>1254.1666666666667</v>
          </cell>
          <cell r="X15">
            <v>13975</v>
          </cell>
          <cell r="Y15">
            <v>1257.75</v>
          </cell>
          <cell r="Z15">
            <v>335.40000000000003</v>
          </cell>
          <cell r="AA15">
            <v>2847.3166666666666</v>
          </cell>
          <cell r="AB15">
            <v>18.982111111111109</v>
          </cell>
        </row>
        <row r="16">
          <cell r="A16" t="str">
            <v>Cult &amp; Post4R-36</v>
          </cell>
          <cell r="B16" t="str">
            <v>Cult &amp; Post</v>
          </cell>
          <cell r="C16" t="str">
            <v>4R-36</v>
          </cell>
          <cell r="D16">
            <v>12</v>
          </cell>
          <cell r="E16">
            <v>5</v>
          </cell>
          <cell r="F16">
            <v>0.8</v>
          </cell>
          <cell r="G16">
            <v>0.171875</v>
          </cell>
          <cell r="H16">
            <v>14400</v>
          </cell>
          <cell r="I16">
            <v>30</v>
          </cell>
          <cell r="J16">
            <v>40</v>
          </cell>
          <cell r="K16">
            <v>10</v>
          </cell>
          <cell r="L16">
            <v>150</v>
          </cell>
          <cell r="M16">
            <v>0</v>
          </cell>
          <cell r="N16">
            <v>1500</v>
          </cell>
          <cell r="O16">
            <v>1</v>
          </cell>
          <cell r="P16">
            <v>0.27</v>
          </cell>
          <cell r="Q16">
            <v>1.4</v>
          </cell>
          <cell r="R16">
            <v>273.05744293709478</v>
          </cell>
          <cell r="S16">
            <v>1.8203829529139652</v>
          </cell>
          <cell r="T16">
            <v>576</v>
          </cell>
          <cell r="U16">
            <v>3.84</v>
          </cell>
          <cell r="V16">
            <v>4320</v>
          </cell>
          <cell r="W16">
            <v>1008</v>
          </cell>
          <cell r="X16">
            <v>9360</v>
          </cell>
          <cell r="Y16">
            <v>842.4</v>
          </cell>
          <cell r="Z16">
            <v>224.64000000000001</v>
          </cell>
          <cell r="AA16">
            <v>2075.04</v>
          </cell>
          <cell r="AB16">
            <v>13.833600000000001</v>
          </cell>
        </row>
        <row r="17">
          <cell r="A17" t="str">
            <v>Cult &amp; Post6R-30</v>
          </cell>
          <cell r="B17" t="str">
            <v>Cult &amp; Post</v>
          </cell>
          <cell r="C17" t="str">
            <v>6R-30</v>
          </cell>
          <cell r="D17">
            <v>15</v>
          </cell>
          <cell r="E17">
            <v>5</v>
          </cell>
          <cell r="F17">
            <v>0.8</v>
          </cell>
          <cell r="G17">
            <v>0.13750000000000001</v>
          </cell>
          <cell r="H17">
            <v>18200</v>
          </cell>
          <cell r="I17">
            <v>30</v>
          </cell>
          <cell r="J17">
            <v>40</v>
          </cell>
          <cell r="K17">
            <v>10</v>
          </cell>
          <cell r="L17">
            <v>150</v>
          </cell>
          <cell r="M17">
            <v>0</v>
          </cell>
          <cell r="N17">
            <v>1500</v>
          </cell>
          <cell r="O17">
            <v>1</v>
          </cell>
          <cell r="P17">
            <v>0.27</v>
          </cell>
          <cell r="Q17">
            <v>1.4</v>
          </cell>
          <cell r="R17">
            <v>345.11426815660587</v>
          </cell>
          <cell r="S17">
            <v>2.3007617877107056</v>
          </cell>
          <cell r="T17">
            <v>728</v>
          </cell>
          <cell r="U17">
            <v>4.8533333333333335</v>
          </cell>
          <cell r="V17">
            <v>5460</v>
          </cell>
          <cell r="W17">
            <v>1274</v>
          </cell>
          <cell r="X17">
            <v>11830</v>
          </cell>
          <cell r="Y17">
            <v>1064.7</v>
          </cell>
          <cell r="Z17">
            <v>283.92</v>
          </cell>
          <cell r="AA17">
            <v>2622.62</v>
          </cell>
          <cell r="AB17">
            <v>17.484133333333332</v>
          </cell>
        </row>
        <row r="18">
          <cell r="A18" t="str">
            <v>Cult &amp; Post6R-36</v>
          </cell>
          <cell r="B18" t="str">
            <v>Cult &amp; Post</v>
          </cell>
          <cell r="C18" t="str">
            <v>6R-36</v>
          </cell>
          <cell r="D18">
            <v>18</v>
          </cell>
          <cell r="E18">
            <v>5</v>
          </cell>
          <cell r="F18">
            <v>0.8</v>
          </cell>
          <cell r="G18">
            <v>0.11458333333333334</v>
          </cell>
          <cell r="H18">
            <v>18900</v>
          </cell>
          <cell r="I18">
            <v>30</v>
          </cell>
          <cell r="J18">
            <v>40</v>
          </cell>
          <cell r="K18">
            <v>10</v>
          </cell>
          <cell r="L18">
            <v>150</v>
          </cell>
          <cell r="M18">
            <v>0</v>
          </cell>
          <cell r="N18">
            <v>1500</v>
          </cell>
          <cell r="O18">
            <v>1</v>
          </cell>
          <cell r="P18">
            <v>0.27</v>
          </cell>
          <cell r="Q18">
            <v>1.4</v>
          </cell>
          <cell r="R18">
            <v>358.38789385493686</v>
          </cell>
          <cell r="S18">
            <v>2.3892526256995792</v>
          </cell>
          <cell r="T18">
            <v>756</v>
          </cell>
          <cell r="U18">
            <v>5.04</v>
          </cell>
          <cell r="V18">
            <v>5670</v>
          </cell>
          <cell r="W18">
            <v>1323</v>
          </cell>
          <cell r="X18">
            <v>12285</v>
          </cell>
          <cell r="Y18">
            <v>1105.6499999999999</v>
          </cell>
          <cell r="Z18">
            <v>294.84000000000003</v>
          </cell>
          <cell r="AA18">
            <v>2723.49</v>
          </cell>
          <cell r="AB18">
            <v>18.156599999999997</v>
          </cell>
        </row>
        <row r="19">
          <cell r="A19" t="str">
            <v>Cult &amp; Post8R-30</v>
          </cell>
          <cell r="B19" t="str">
            <v>Cult &amp; Post</v>
          </cell>
          <cell r="C19" t="str">
            <v>8R-30</v>
          </cell>
          <cell r="D19">
            <v>20</v>
          </cell>
          <cell r="E19">
            <v>5</v>
          </cell>
          <cell r="F19">
            <v>0.8</v>
          </cell>
          <cell r="G19">
            <v>0.10312499999999999</v>
          </cell>
          <cell r="H19">
            <v>22400</v>
          </cell>
          <cell r="I19">
            <v>30</v>
          </cell>
          <cell r="J19">
            <v>40</v>
          </cell>
          <cell r="K19">
            <v>10</v>
          </cell>
          <cell r="L19">
            <v>150</v>
          </cell>
          <cell r="M19">
            <v>0</v>
          </cell>
          <cell r="N19">
            <v>1500</v>
          </cell>
          <cell r="O19">
            <v>1</v>
          </cell>
          <cell r="P19">
            <v>0.27</v>
          </cell>
          <cell r="Q19">
            <v>1.4</v>
          </cell>
          <cell r="R19">
            <v>424.75602234659181</v>
          </cell>
          <cell r="S19">
            <v>2.8317068156439453</v>
          </cell>
          <cell r="T19">
            <v>896</v>
          </cell>
          <cell r="U19">
            <v>5.9733333333333336</v>
          </cell>
          <cell r="V19">
            <v>6720</v>
          </cell>
          <cell r="W19">
            <v>1568</v>
          </cell>
          <cell r="X19">
            <v>14560</v>
          </cell>
          <cell r="Y19">
            <v>1310.3999999999999</v>
          </cell>
          <cell r="Z19">
            <v>349.44</v>
          </cell>
          <cell r="AA19">
            <v>3227.84</v>
          </cell>
          <cell r="AB19">
            <v>21.518933333333333</v>
          </cell>
        </row>
        <row r="20">
          <cell r="A20" t="str">
            <v>Cult &amp; Post8R-36</v>
          </cell>
          <cell r="B20" t="str">
            <v>Cult &amp; Post</v>
          </cell>
          <cell r="C20" t="str">
            <v>8R-36</v>
          </cell>
          <cell r="D20">
            <v>24</v>
          </cell>
          <cell r="E20">
            <v>5</v>
          </cell>
          <cell r="F20">
            <v>0.8</v>
          </cell>
          <cell r="G20">
            <v>8.59375E-2</v>
          </cell>
          <cell r="H20">
            <v>24600</v>
          </cell>
          <cell r="I20">
            <v>30</v>
          </cell>
          <cell r="J20">
            <v>40</v>
          </cell>
          <cell r="K20">
            <v>10</v>
          </cell>
          <cell r="L20">
            <v>150</v>
          </cell>
          <cell r="M20">
            <v>0</v>
          </cell>
          <cell r="N20">
            <v>1500</v>
          </cell>
          <cell r="O20">
            <v>1</v>
          </cell>
          <cell r="P20">
            <v>0.27</v>
          </cell>
          <cell r="Q20">
            <v>1.4</v>
          </cell>
          <cell r="R20">
            <v>466.47313168420351</v>
          </cell>
          <cell r="S20">
            <v>3.1098208778946899</v>
          </cell>
          <cell r="T20">
            <v>984</v>
          </cell>
          <cell r="U20">
            <v>6.56</v>
          </cell>
          <cell r="V20">
            <v>7380</v>
          </cell>
          <cell r="W20">
            <v>1722</v>
          </cell>
          <cell r="X20">
            <v>15990</v>
          </cell>
          <cell r="Y20">
            <v>1439.1</v>
          </cell>
          <cell r="Z20">
            <v>383.76</v>
          </cell>
          <cell r="AA20">
            <v>3544.8599999999997</v>
          </cell>
          <cell r="AB20">
            <v>23.632399999999997</v>
          </cell>
        </row>
        <row r="21">
          <cell r="A21" t="str">
            <v>Cult &amp; Post10R-30</v>
          </cell>
          <cell r="B21" t="str">
            <v>Cult &amp; Post</v>
          </cell>
          <cell r="C21" t="str">
            <v>10R-30</v>
          </cell>
          <cell r="D21">
            <v>25</v>
          </cell>
          <cell r="E21">
            <v>5</v>
          </cell>
          <cell r="F21">
            <v>0.8</v>
          </cell>
          <cell r="G21">
            <v>8.2500000000000004E-2</v>
          </cell>
          <cell r="H21">
            <v>29900</v>
          </cell>
          <cell r="I21">
            <v>30</v>
          </cell>
          <cell r="J21">
            <v>40</v>
          </cell>
          <cell r="K21">
            <v>10</v>
          </cell>
          <cell r="L21">
            <v>150</v>
          </cell>
          <cell r="M21">
            <v>0</v>
          </cell>
          <cell r="N21">
            <v>1500</v>
          </cell>
          <cell r="O21">
            <v>1</v>
          </cell>
          <cell r="P21">
            <v>0.27</v>
          </cell>
          <cell r="Q21">
            <v>1.4</v>
          </cell>
          <cell r="R21">
            <v>566.97344054299538</v>
          </cell>
          <cell r="S21">
            <v>3.7798229369533023</v>
          </cell>
          <cell r="T21">
            <v>1196</v>
          </cell>
          <cell r="U21">
            <v>7.9733333333333336</v>
          </cell>
          <cell r="V21">
            <v>8970</v>
          </cell>
          <cell r="W21">
            <v>2093</v>
          </cell>
          <cell r="X21">
            <v>19435</v>
          </cell>
          <cell r="Y21">
            <v>1749.1499999999999</v>
          </cell>
          <cell r="Z21">
            <v>466.44</v>
          </cell>
          <cell r="AA21">
            <v>4308.59</v>
          </cell>
          <cell r="AB21">
            <v>28.723933333333335</v>
          </cell>
        </row>
        <row r="22">
          <cell r="A22" t="str">
            <v>Cult &amp; Post10R-36</v>
          </cell>
          <cell r="B22" t="str">
            <v>Cult &amp; Post</v>
          </cell>
          <cell r="C22" t="str">
            <v>10R-36</v>
          </cell>
          <cell r="D22">
            <v>30</v>
          </cell>
          <cell r="E22">
            <v>5</v>
          </cell>
          <cell r="F22">
            <v>0.8</v>
          </cell>
          <cell r="G22">
            <v>6.8750000000000006E-2</v>
          </cell>
          <cell r="H22">
            <v>32241.000000000004</v>
          </cell>
          <cell r="I22">
            <v>30</v>
          </cell>
          <cell r="J22">
            <v>40</v>
          </cell>
          <cell r="K22">
            <v>10</v>
          </cell>
          <cell r="L22">
            <v>150</v>
          </cell>
          <cell r="M22">
            <v>0</v>
          </cell>
          <cell r="N22">
            <v>1500</v>
          </cell>
          <cell r="O22">
            <v>1</v>
          </cell>
          <cell r="P22">
            <v>0.27</v>
          </cell>
          <cell r="Q22">
            <v>1.4</v>
          </cell>
          <cell r="R22">
            <v>611.36423734269954</v>
          </cell>
          <cell r="S22">
            <v>4.075761582284664</v>
          </cell>
          <cell r="T22">
            <v>1289.6400000000001</v>
          </cell>
          <cell r="U22">
            <v>8.5975999999999999</v>
          </cell>
          <cell r="V22">
            <v>9672.3000000000011</v>
          </cell>
          <cell r="W22">
            <v>2256.8700000000003</v>
          </cell>
          <cell r="X22">
            <v>20956.650000000001</v>
          </cell>
          <cell r="Y22">
            <v>1886.0985000000001</v>
          </cell>
          <cell r="Z22">
            <v>502.95960000000002</v>
          </cell>
          <cell r="AA22">
            <v>4645.928100000001</v>
          </cell>
          <cell r="AB22">
            <v>30.972854000000005</v>
          </cell>
        </row>
        <row r="23">
          <cell r="A23" t="str">
            <v>Cult &amp; Post12R-30</v>
          </cell>
          <cell r="B23" t="str">
            <v>Cult &amp; Post</v>
          </cell>
          <cell r="C23" t="str">
            <v>12R-30</v>
          </cell>
          <cell r="D23">
            <v>30</v>
          </cell>
          <cell r="E23">
            <v>5</v>
          </cell>
          <cell r="F23">
            <v>0.8</v>
          </cell>
          <cell r="G23">
            <v>6.8750000000000006E-2</v>
          </cell>
          <cell r="H23">
            <v>38100</v>
          </cell>
          <cell r="I23">
            <v>30</v>
          </cell>
          <cell r="J23">
            <v>40</v>
          </cell>
          <cell r="K23">
            <v>10</v>
          </cell>
          <cell r="L23">
            <v>150</v>
          </cell>
          <cell r="M23">
            <v>0</v>
          </cell>
          <cell r="N23">
            <v>1500</v>
          </cell>
          <cell r="O23">
            <v>1</v>
          </cell>
          <cell r="P23">
            <v>0.27</v>
          </cell>
          <cell r="Q23">
            <v>1.4</v>
          </cell>
          <cell r="R23">
            <v>722.46448443772988</v>
          </cell>
          <cell r="S23">
            <v>4.8164298962515328</v>
          </cell>
          <cell r="T23">
            <v>1524</v>
          </cell>
          <cell r="U23">
            <v>10.16</v>
          </cell>
          <cell r="V23">
            <v>11430</v>
          </cell>
          <cell r="W23">
            <v>2667</v>
          </cell>
          <cell r="X23">
            <v>24765</v>
          </cell>
          <cell r="Y23">
            <v>2228.85</v>
          </cell>
          <cell r="Z23">
            <v>594.36</v>
          </cell>
          <cell r="AA23">
            <v>5490.21</v>
          </cell>
          <cell r="AB23">
            <v>36.601399999999998</v>
          </cell>
        </row>
        <row r="24">
          <cell r="A24" t="str">
            <v>Cult &amp; Post12R-36</v>
          </cell>
          <cell r="B24" t="str">
            <v>Cult &amp; Post</v>
          </cell>
          <cell r="C24" t="str">
            <v>12R-36</v>
          </cell>
          <cell r="D24">
            <v>36</v>
          </cell>
          <cell r="E24">
            <v>5</v>
          </cell>
          <cell r="F24">
            <v>0.8</v>
          </cell>
          <cell r="G24">
            <v>5.7291666666666671E-2</v>
          </cell>
          <cell r="H24">
            <v>38500</v>
          </cell>
          <cell r="I24">
            <v>30</v>
          </cell>
          <cell r="J24">
            <v>40</v>
          </cell>
          <cell r="K24">
            <v>10</v>
          </cell>
          <cell r="L24">
            <v>150</v>
          </cell>
          <cell r="M24">
            <v>0</v>
          </cell>
          <cell r="N24">
            <v>1500</v>
          </cell>
          <cell r="O24">
            <v>1</v>
          </cell>
          <cell r="P24">
            <v>0.27</v>
          </cell>
          <cell r="Q24">
            <v>1.4</v>
          </cell>
          <cell r="R24">
            <v>730.04941340820471</v>
          </cell>
          <cell r="S24">
            <v>4.8669960893880315</v>
          </cell>
          <cell r="T24">
            <v>1540</v>
          </cell>
          <cell r="U24">
            <v>10.266666666666667</v>
          </cell>
          <cell r="V24">
            <v>11550</v>
          </cell>
          <cell r="W24">
            <v>2695</v>
          </cell>
          <cell r="X24">
            <v>25025</v>
          </cell>
          <cell r="Y24">
            <v>2252.25</v>
          </cell>
          <cell r="Z24">
            <v>600.6</v>
          </cell>
          <cell r="AA24">
            <v>5547.85</v>
          </cell>
          <cell r="AB24">
            <v>36.985666666666667</v>
          </cell>
        </row>
        <row r="25">
          <cell r="A25" t="str">
            <v>Cult &amp; Post8R-40 2x1</v>
          </cell>
          <cell r="B25" t="str">
            <v>Cult &amp; Post</v>
          </cell>
          <cell r="C25" t="str">
            <v>8R-40 2x1</v>
          </cell>
          <cell r="D25">
            <v>40</v>
          </cell>
          <cell r="E25">
            <v>5</v>
          </cell>
          <cell r="F25">
            <v>0.8</v>
          </cell>
          <cell r="G25">
            <v>5.1562499999999997E-2</v>
          </cell>
          <cell r="H25">
            <v>33100</v>
          </cell>
          <cell r="I25">
            <v>30</v>
          </cell>
          <cell r="J25">
            <v>40</v>
          </cell>
          <cell r="K25">
            <v>10</v>
          </cell>
          <cell r="L25">
            <v>150</v>
          </cell>
          <cell r="M25">
            <v>0</v>
          </cell>
          <cell r="N25">
            <v>1500</v>
          </cell>
          <cell r="O25">
            <v>1</v>
          </cell>
          <cell r="P25">
            <v>0.27</v>
          </cell>
          <cell r="Q25">
            <v>1.4</v>
          </cell>
          <cell r="R25">
            <v>627.65287230679417</v>
          </cell>
          <cell r="S25">
            <v>4.1843524820452949</v>
          </cell>
          <cell r="T25">
            <v>1324</v>
          </cell>
          <cell r="U25">
            <v>8.8266666666666662</v>
          </cell>
          <cell r="V25">
            <v>9930</v>
          </cell>
          <cell r="W25">
            <v>2317</v>
          </cell>
          <cell r="X25">
            <v>21515</v>
          </cell>
          <cell r="Y25">
            <v>1936.35</v>
          </cell>
          <cell r="Z25">
            <v>516.36</v>
          </cell>
          <cell r="AA25">
            <v>4769.71</v>
          </cell>
          <cell r="AB25">
            <v>31.798066666666667</v>
          </cell>
        </row>
        <row r="26">
          <cell r="A26" t="str">
            <v>Cultipacker12'</v>
          </cell>
          <cell r="B26" t="str">
            <v>Cultipacker</v>
          </cell>
          <cell r="C26" t="str">
            <v>12'</v>
          </cell>
          <cell r="D26">
            <v>12</v>
          </cell>
          <cell r="E26">
            <v>6.5</v>
          </cell>
          <cell r="F26">
            <v>0.85</v>
          </cell>
          <cell r="G26">
            <v>0.12443438914027148</v>
          </cell>
          <cell r="H26">
            <v>4640</v>
          </cell>
          <cell r="I26">
            <v>25</v>
          </cell>
          <cell r="J26">
            <v>85</v>
          </cell>
          <cell r="K26">
            <v>12</v>
          </cell>
          <cell r="L26">
            <v>300</v>
          </cell>
          <cell r="M26">
            <v>0</v>
          </cell>
          <cell r="N26">
            <v>3600</v>
          </cell>
          <cell r="O26">
            <v>1</v>
          </cell>
          <cell r="P26">
            <v>0.27</v>
          </cell>
          <cell r="Q26">
            <v>1.4</v>
          </cell>
          <cell r="R26">
            <v>232.19427167725613</v>
          </cell>
          <cell r="S26">
            <v>0.77398090559085375</v>
          </cell>
          <cell r="T26">
            <v>328.66666666666669</v>
          </cell>
          <cell r="U26">
            <v>1.0955555555555556</v>
          </cell>
          <cell r="V26">
            <v>1160</v>
          </cell>
          <cell r="W26">
            <v>290</v>
          </cell>
          <cell r="X26">
            <v>2900</v>
          </cell>
          <cell r="Y26">
            <v>261</v>
          </cell>
          <cell r="Z26">
            <v>69.600000000000009</v>
          </cell>
          <cell r="AA26">
            <v>620.6</v>
          </cell>
          <cell r="AB26">
            <v>2.0686666666666667</v>
          </cell>
        </row>
        <row r="27">
          <cell r="A27" t="str">
            <v>Cultipacker20'</v>
          </cell>
          <cell r="B27" t="str">
            <v>Cultipacker</v>
          </cell>
          <cell r="C27" t="str">
            <v>20'</v>
          </cell>
          <cell r="D27">
            <v>20</v>
          </cell>
          <cell r="E27">
            <v>6.5</v>
          </cell>
          <cell r="F27">
            <v>0.85</v>
          </cell>
          <cell r="G27">
            <v>7.4660633484162894E-2</v>
          </cell>
          <cell r="H27">
            <v>12011</v>
          </cell>
          <cell r="I27">
            <v>25</v>
          </cell>
          <cell r="J27">
            <v>85</v>
          </cell>
          <cell r="K27">
            <v>12</v>
          </cell>
          <cell r="L27">
            <v>300</v>
          </cell>
          <cell r="M27">
            <v>0</v>
          </cell>
          <cell r="N27">
            <v>3600</v>
          </cell>
          <cell r="O27">
            <v>1</v>
          </cell>
          <cell r="P27">
            <v>0.27</v>
          </cell>
          <cell r="Q27">
            <v>1.4</v>
          </cell>
          <cell r="R27">
            <v>601.05288730937991</v>
          </cell>
          <cell r="S27">
            <v>2.0035096243645998</v>
          </cell>
          <cell r="T27">
            <v>850.7791666666667</v>
          </cell>
          <cell r="U27">
            <v>2.8359305555555556</v>
          </cell>
          <cell r="V27">
            <v>3002.75</v>
          </cell>
          <cell r="W27">
            <v>750.6875</v>
          </cell>
          <cell r="X27">
            <v>7506.875</v>
          </cell>
          <cell r="Y27">
            <v>675.61874999999998</v>
          </cell>
          <cell r="Z27">
            <v>180.16499999999999</v>
          </cell>
          <cell r="AA27">
            <v>1606.4712500000001</v>
          </cell>
          <cell r="AB27">
            <v>5.3549041666666666</v>
          </cell>
        </row>
        <row r="28">
          <cell r="A28" t="str">
            <v>Cultivate4R-36</v>
          </cell>
          <cell r="B28" t="str">
            <v>Cultivate</v>
          </cell>
          <cell r="C28" t="str">
            <v>4R-36</v>
          </cell>
          <cell r="D28">
            <v>12</v>
          </cell>
          <cell r="E28">
            <v>5</v>
          </cell>
          <cell r="F28">
            <v>0.8</v>
          </cell>
          <cell r="G28">
            <v>0.171875</v>
          </cell>
          <cell r="H28">
            <v>9440</v>
          </cell>
          <cell r="I28">
            <v>30</v>
          </cell>
          <cell r="J28">
            <v>40</v>
          </cell>
          <cell r="K28">
            <v>10</v>
          </cell>
          <cell r="L28">
            <v>150</v>
          </cell>
          <cell r="M28">
            <v>0</v>
          </cell>
          <cell r="N28">
            <v>1500</v>
          </cell>
          <cell r="O28">
            <v>1</v>
          </cell>
          <cell r="P28">
            <v>0.27</v>
          </cell>
          <cell r="Q28">
            <v>1.4</v>
          </cell>
          <cell r="R28">
            <v>179.00432370320658</v>
          </cell>
          <cell r="S28">
            <v>1.1933621580213771</v>
          </cell>
          <cell r="T28">
            <v>377.6</v>
          </cell>
          <cell r="U28">
            <v>2.5173333333333336</v>
          </cell>
          <cell r="V28">
            <v>2832</v>
          </cell>
          <cell r="W28">
            <v>660.8</v>
          </cell>
          <cell r="X28">
            <v>6136</v>
          </cell>
          <cell r="Y28">
            <v>552.24</v>
          </cell>
          <cell r="Z28">
            <v>147.26400000000001</v>
          </cell>
          <cell r="AA28">
            <v>1360.3040000000001</v>
          </cell>
          <cell r="AB28">
            <v>9.0686933333333339</v>
          </cell>
        </row>
        <row r="29">
          <cell r="A29" t="str">
            <v>Cultivate6R-30</v>
          </cell>
          <cell r="B29" t="str">
            <v>Cultivate</v>
          </cell>
          <cell r="C29" t="str">
            <v>6R-30</v>
          </cell>
          <cell r="D29">
            <v>15</v>
          </cell>
          <cell r="E29">
            <v>5</v>
          </cell>
          <cell r="F29">
            <v>0.8</v>
          </cell>
          <cell r="G29">
            <v>0.13750000000000001</v>
          </cell>
          <cell r="H29">
            <v>13190</v>
          </cell>
          <cell r="I29">
            <v>30</v>
          </cell>
          <cell r="J29">
            <v>40</v>
          </cell>
          <cell r="K29">
            <v>10</v>
          </cell>
          <cell r="L29">
            <v>150</v>
          </cell>
          <cell r="M29">
            <v>0</v>
          </cell>
          <cell r="N29">
            <v>1500</v>
          </cell>
          <cell r="O29">
            <v>1</v>
          </cell>
          <cell r="P29">
            <v>0.27</v>
          </cell>
          <cell r="Q29">
            <v>1.4</v>
          </cell>
          <cell r="R29">
            <v>250.11303280140834</v>
          </cell>
          <cell r="S29">
            <v>1.6674202186760556</v>
          </cell>
          <cell r="T29">
            <v>527.6</v>
          </cell>
          <cell r="U29">
            <v>3.5173333333333336</v>
          </cell>
          <cell r="V29">
            <v>3957</v>
          </cell>
          <cell r="W29">
            <v>923.3</v>
          </cell>
          <cell r="X29">
            <v>8573.5</v>
          </cell>
          <cell r="Y29">
            <v>771.61500000000001</v>
          </cell>
          <cell r="Z29">
            <v>205.76400000000001</v>
          </cell>
          <cell r="AA29">
            <v>1900.6790000000001</v>
          </cell>
          <cell r="AB29">
            <v>12.671193333333333</v>
          </cell>
        </row>
        <row r="30">
          <cell r="A30" t="str">
            <v>Cultivate6R-36</v>
          </cell>
          <cell r="B30" t="str">
            <v>Cultivate</v>
          </cell>
          <cell r="C30" t="str">
            <v>6R-36</v>
          </cell>
          <cell r="D30">
            <v>18</v>
          </cell>
          <cell r="E30">
            <v>5</v>
          </cell>
          <cell r="F30">
            <v>0.8</v>
          </cell>
          <cell r="G30">
            <v>0.11458333333333334</v>
          </cell>
          <cell r="H30">
            <v>13900</v>
          </cell>
          <cell r="I30">
            <v>30</v>
          </cell>
          <cell r="J30">
            <v>40</v>
          </cell>
          <cell r="K30">
            <v>10</v>
          </cell>
          <cell r="L30">
            <v>150</v>
          </cell>
          <cell r="M30">
            <v>0</v>
          </cell>
          <cell r="N30">
            <v>1500</v>
          </cell>
          <cell r="O30">
            <v>1</v>
          </cell>
          <cell r="P30">
            <v>0.27</v>
          </cell>
          <cell r="Q30">
            <v>1.4</v>
          </cell>
          <cell r="R30">
            <v>263.57628172400121</v>
          </cell>
          <cell r="S30">
            <v>1.7571752114933414</v>
          </cell>
          <cell r="T30">
            <v>556</v>
          </cell>
          <cell r="U30">
            <v>3.7066666666666666</v>
          </cell>
          <cell r="V30">
            <v>4170</v>
          </cell>
          <cell r="W30">
            <v>973</v>
          </cell>
          <cell r="X30">
            <v>9035</v>
          </cell>
          <cell r="Y30">
            <v>813.15</v>
          </cell>
          <cell r="Z30">
            <v>216.84</v>
          </cell>
          <cell r="AA30">
            <v>2002.99</v>
          </cell>
          <cell r="AB30">
            <v>13.353266666666666</v>
          </cell>
        </row>
        <row r="31">
          <cell r="A31" t="str">
            <v>Cultivate8R-30</v>
          </cell>
          <cell r="B31" t="str">
            <v>Cultivate</v>
          </cell>
          <cell r="C31" t="str">
            <v>8R-30</v>
          </cell>
          <cell r="D31">
            <v>20</v>
          </cell>
          <cell r="E31">
            <v>5</v>
          </cell>
          <cell r="F31">
            <v>0.8</v>
          </cell>
          <cell r="G31">
            <v>0.10312499999999999</v>
          </cell>
          <cell r="H31">
            <v>17400</v>
          </cell>
          <cell r="I31">
            <v>30</v>
          </cell>
          <cell r="J31">
            <v>40</v>
          </cell>
          <cell r="K31">
            <v>10</v>
          </cell>
          <cell r="L31">
            <v>150</v>
          </cell>
          <cell r="M31">
            <v>0</v>
          </cell>
          <cell r="N31">
            <v>1500</v>
          </cell>
          <cell r="O31">
            <v>1</v>
          </cell>
          <cell r="P31">
            <v>0.27</v>
          </cell>
          <cell r="Q31">
            <v>1.4</v>
          </cell>
          <cell r="R31">
            <v>329.94441021565615</v>
          </cell>
          <cell r="S31">
            <v>2.1996294014377078</v>
          </cell>
          <cell r="T31">
            <v>696</v>
          </cell>
          <cell r="U31">
            <v>4.6399999999999997</v>
          </cell>
          <cell r="V31">
            <v>5220</v>
          </cell>
          <cell r="W31">
            <v>1218</v>
          </cell>
          <cell r="X31">
            <v>11310</v>
          </cell>
          <cell r="Y31">
            <v>1017.9</v>
          </cell>
          <cell r="Z31">
            <v>271.44</v>
          </cell>
          <cell r="AA31">
            <v>2507.34</v>
          </cell>
          <cell r="AB31">
            <v>16.715600000000002</v>
          </cell>
        </row>
        <row r="32">
          <cell r="A32" t="str">
            <v>Cultivate8R-36</v>
          </cell>
          <cell r="B32" t="str">
            <v>Cultivate</v>
          </cell>
          <cell r="C32" t="str">
            <v>8R-36</v>
          </cell>
          <cell r="D32">
            <v>24</v>
          </cell>
          <cell r="E32">
            <v>5</v>
          </cell>
          <cell r="F32">
            <v>0.8</v>
          </cell>
          <cell r="G32">
            <v>8.59375E-2</v>
          </cell>
          <cell r="H32">
            <v>19600</v>
          </cell>
          <cell r="I32">
            <v>30</v>
          </cell>
          <cell r="J32">
            <v>40</v>
          </cell>
          <cell r="K32">
            <v>10</v>
          </cell>
          <cell r="L32">
            <v>150</v>
          </cell>
          <cell r="M32">
            <v>0</v>
          </cell>
          <cell r="N32">
            <v>1500</v>
          </cell>
          <cell r="O32">
            <v>1</v>
          </cell>
          <cell r="P32">
            <v>0.27</v>
          </cell>
          <cell r="Q32">
            <v>1.4</v>
          </cell>
          <cell r="R32">
            <v>371.66151955326785</v>
          </cell>
          <cell r="S32">
            <v>2.4777434636884523</v>
          </cell>
          <cell r="T32">
            <v>784</v>
          </cell>
          <cell r="U32">
            <v>5.2266666666666666</v>
          </cell>
          <cell r="V32">
            <v>5880</v>
          </cell>
          <cell r="W32">
            <v>1372</v>
          </cell>
          <cell r="X32">
            <v>12740</v>
          </cell>
          <cell r="Y32">
            <v>1146.5999999999999</v>
          </cell>
          <cell r="Z32">
            <v>305.76</v>
          </cell>
          <cell r="AA32">
            <v>2824.3599999999997</v>
          </cell>
          <cell r="AB32">
            <v>18.829066666666666</v>
          </cell>
        </row>
        <row r="33">
          <cell r="A33" t="str">
            <v>Cultivate10R-30</v>
          </cell>
          <cell r="B33" t="str">
            <v>Cultivate</v>
          </cell>
          <cell r="C33" t="str">
            <v>10R-30</v>
          </cell>
          <cell r="D33">
            <v>25</v>
          </cell>
          <cell r="E33">
            <v>5</v>
          </cell>
          <cell r="F33">
            <v>0.8</v>
          </cell>
          <cell r="G33">
            <v>8.2500000000000004E-2</v>
          </cell>
          <cell r="H33">
            <v>24900</v>
          </cell>
          <cell r="I33">
            <v>30</v>
          </cell>
          <cell r="J33">
            <v>40</v>
          </cell>
          <cell r="K33">
            <v>10</v>
          </cell>
          <cell r="L33">
            <v>150</v>
          </cell>
          <cell r="M33">
            <v>0</v>
          </cell>
          <cell r="N33">
            <v>1500</v>
          </cell>
          <cell r="O33">
            <v>1</v>
          </cell>
          <cell r="P33">
            <v>0.27</v>
          </cell>
          <cell r="Q33">
            <v>1.4</v>
          </cell>
          <cell r="R33">
            <v>472.16182841205966</v>
          </cell>
          <cell r="S33">
            <v>3.1477455227470643</v>
          </cell>
          <cell r="T33">
            <v>996</v>
          </cell>
          <cell r="U33">
            <v>6.64</v>
          </cell>
          <cell r="V33">
            <v>7470</v>
          </cell>
          <cell r="W33">
            <v>1743</v>
          </cell>
          <cell r="X33">
            <v>16185</v>
          </cell>
          <cell r="Y33">
            <v>1456.6499999999999</v>
          </cell>
          <cell r="Z33">
            <v>388.44</v>
          </cell>
          <cell r="AA33">
            <v>3588.09</v>
          </cell>
          <cell r="AB33">
            <v>23.9206</v>
          </cell>
        </row>
        <row r="34">
          <cell r="A34" t="str">
            <v>Cultivate10R-36</v>
          </cell>
          <cell r="B34" t="str">
            <v>Cultivate</v>
          </cell>
          <cell r="C34" t="str">
            <v>10R-36</v>
          </cell>
          <cell r="D34">
            <v>30</v>
          </cell>
          <cell r="E34">
            <v>5</v>
          </cell>
          <cell r="F34">
            <v>0.8</v>
          </cell>
          <cell r="G34">
            <v>6.8750000000000006E-2</v>
          </cell>
          <cell r="H34">
            <v>26335.100000000002</v>
          </cell>
          <cell r="I34">
            <v>30</v>
          </cell>
          <cell r="J34">
            <v>40</v>
          </cell>
          <cell r="K34">
            <v>10</v>
          </cell>
          <cell r="L34">
            <v>150</v>
          </cell>
          <cell r="M34">
            <v>0</v>
          </cell>
          <cell r="N34">
            <v>1500</v>
          </cell>
          <cell r="O34">
            <v>1</v>
          </cell>
          <cell r="P34">
            <v>0.27</v>
          </cell>
          <cell r="Q34">
            <v>1.4</v>
          </cell>
          <cell r="R34">
            <v>499.37465732588089</v>
          </cell>
          <cell r="S34">
            <v>3.3291643821725394</v>
          </cell>
          <cell r="T34">
            <v>1053.404</v>
          </cell>
          <cell r="U34">
            <v>7.0226933333333337</v>
          </cell>
          <cell r="V34">
            <v>7900.5300000000016</v>
          </cell>
          <cell r="W34">
            <v>1843.4569999999999</v>
          </cell>
          <cell r="X34">
            <v>17117.815000000002</v>
          </cell>
          <cell r="Y34">
            <v>1540.6033500000001</v>
          </cell>
          <cell r="Z34">
            <v>410.82756000000006</v>
          </cell>
          <cell r="AA34">
            <v>3794.8879099999999</v>
          </cell>
          <cell r="AB34">
            <v>25.299252733333333</v>
          </cell>
        </row>
        <row r="35">
          <cell r="A35" t="str">
            <v>Cultivate12R-36</v>
          </cell>
          <cell r="B35" t="str">
            <v>Cultivate</v>
          </cell>
          <cell r="C35" t="str">
            <v>12R-36</v>
          </cell>
          <cell r="D35">
            <v>36</v>
          </cell>
          <cell r="E35">
            <v>5</v>
          </cell>
          <cell r="F35">
            <v>0.8</v>
          </cell>
          <cell r="G35">
            <v>5.7291666666666671E-2</v>
          </cell>
          <cell r="H35">
            <v>32000</v>
          </cell>
          <cell r="I35">
            <v>30</v>
          </cell>
          <cell r="J35">
            <v>40</v>
          </cell>
          <cell r="K35">
            <v>10</v>
          </cell>
          <cell r="L35">
            <v>150</v>
          </cell>
          <cell r="M35">
            <v>0</v>
          </cell>
          <cell r="N35">
            <v>1500</v>
          </cell>
          <cell r="O35">
            <v>1</v>
          </cell>
          <cell r="P35">
            <v>0.27</v>
          </cell>
          <cell r="Q35">
            <v>1.4</v>
          </cell>
          <cell r="R35">
            <v>606.79431763798834</v>
          </cell>
          <cell r="S35">
            <v>4.0452954509199222</v>
          </cell>
          <cell r="T35">
            <v>1280</v>
          </cell>
          <cell r="U35">
            <v>8.5333333333333332</v>
          </cell>
          <cell r="V35">
            <v>9600</v>
          </cell>
          <cell r="W35">
            <v>2240</v>
          </cell>
          <cell r="X35">
            <v>20800</v>
          </cell>
          <cell r="Y35">
            <v>1872</v>
          </cell>
          <cell r="Z35">
            <v>499.2</v>
          </cell>
          <cell r="AA35">
            <v>4611.2</v>
          </cell>
          <cell r="AB35">
            <v>30.741333333333333</v>
          </cell>
        </row>
        <row r="36">
          <cell r="A36" t="str">
            <v>Cultivate8R-40 2x1</v>
          </cell>
          <cell r="B36" t="str">
            <v>Cultivate</v>
          </cell>
          <cell r="C36" t="str">
            <v>8R-40 2x1</v>
          </cell>
          <cell r="D36">
            <v>40</v>
          </cell>
          <cell r="E36">
            <v>5</v>
          </cell>
          <cell r="F36">
            <v>0.8</v>
          </cell>
          <cell r="G36">
            <v>5.1562499999999997E-2</v>
          </cell>
          <cell r="H36">
            <v>26600</v>
          </cell>
          <cell r="I36">
            <v>30</v>
          </cell>
          <cell r="J36">
            <v>40</v>
          </cell>
          <cell r="K36">
            <v>10</v>
          </cell>
          <cell r="L36">
            <v>150</v>
          </cell>
          <cell r="M36">
            <v>0</v>
          </cell>
          <cell r="N36">
            <v>1500</v>
          </cell>
          <cell r="O36">
            <v>1</v>
          </cell>
          <cell r="P36">
            <v>0.27</v>
          </cell>
          <cell r="Q36">
            <v>1.4</v>
          </cell>
          <cell r="R36">
            <v>504.39777653657785</v>
          </cell>
          <cell r="S36">
            <v>3.3626518435771855</v>
          </cell>
          <cell r="T36">
            <v>1064</v>
          </cell>
          <cell r="U36">
            <v>7.0933333333333337</v>
          </cell>
          <cell r="V36">
            <v>7980</v>
          </cell>
          <cell r="W36">
            <v>1862</v>
          </cell>
          <cell r="X36">
            <v>17290</v>
          </cell>
          <cell r="Y36">
            <v>1556.1</v>
          </cell>
          <cell r="Z36">
            <v>414.96000000000004</v>
          </cell>
          <cell r="AA36">
            <v>3833.06</v>
          </cell>
          <cell r="AB36">
            <v>25.553733333333334</v>
          </cell>
        </row>
        <row r="37">
          <cell r="A37" t="str">
            <v>Disk &amp; Incorporate14'</v>
          </cell>
          <cell r="B37" t="str">
            <v>Disk &amp; Incorporate</v>
          </cell>
          <cell r="C37" t="str">
            <v>14'</v>
          </cell>
          <cell r="D37">
            <v>14</v>
          </cell>
          <cell r="E37">
            <v>5</v>
          </cell>
          <cell r="F37">
            <v>0.8</v>
          </cell>
          <cell r="G37">
            <v>0.14732142857142858</v>
          </cell>
          <cell r="H37">
            <v>25600</v>
          </cell>
          <cell r="I37">
            <v>30</v>
          </cell>
          <cell r="J37">
            <v>60</v>
          </cell>
          <cell r="K37">
            <v>10</v>
          </cell>
          <cell r="L37">
            <v>200</v>
          </cell>
          <cell r="M37">
            <v>0</v>
          </cell>
          <cell r="N37">
            <v>2000</v>
          </cell>
          <cell r="O37">
            <v>1</v>
          </cell>
          <cell r="P37">
            <v>0.27</v>
          </cell>
          <cell r="Q37">
            <v>1.4</v>
          </cell>
          <cell r="R37">
            <v>726.18240736155371</v>
          </cell>
          <cell r="S37">
            <v>3.6309120368077688</v>
          </cell>
          <cell r="T37">
            <v>1536</v>
          </cell>
          <cell r="U37">
            <v>7.68</v>
          </cell>
          <cell r="V37">
            <v>7680</v>
          </cell>
          <cell r="W37">
            <v>1792</v>
          </cell>
          <cell r="X37">
            <v>16640</v>
          </cell>
          <cell r="Y37">
            <v>1497.6</v>
          </cell>
          <cell r="Z37">
            <v>399.36</v>
          </cell>
          <cell r="AA37">
            <v>3688.96</v>
          </cell>
          <cell r="AB37">
            <v>18.444800000000001</v>
          </cell>
        </row>
        <row r="38">
          <cell r="A38" t="str">
            <v>Disk &amp; Incorporate24'</v>
          </cell>
          <cell r="B38" t="str">
            <v>Disk &amp; Incorporate</v>
          </cell>
          <cell r="C38" t="str">
            <v>24'</v>
          </cell>
          <cell r="D38">
            <v>24</v>
          </cell>
          <cell r="E38">
            <v>5</v>
          </cell>
          <cell r="F38">
            <v>0.8</v>
          </cell>
          <cell r="G38">
            <v>8.59375E-2</v>
          </cell>
          <cell r="H38">
            <v>38000</v>
          </cell>
          <cell r="I38">
            <v>30</v>
          </cell>
          <cell r="J38">
            <v>60</v>
          </cell>
          <cell r="K38">
            <v>10</v>
          </cell>
          <cell r="L38">
            <v>200</v>
          </cell>
          <cell r="M38">
            <v>0</v>
          </cell>
          <cell r="N38">
            <v>2000</v>
          </cell>
          <cell r="O38">
            <v>1</v>
          </cell>
          <cell r="P38">
            <v>0.27</v>
          </cell>
          <cell r="Q38">
            <v>1.4</v>
          </cell>
          <cell r="R38">
            <v>1077.9270109273061</v>
          </cell>
          <cell r="S38">
            <v>5.389635054636531</v>
          </cell>
          <cell r="T38">
            <v>2280</v>
          </cell>
          <cell r="U38">
            <v>11.4</v>
          </cell>
          <cell r="V38">
            <v>11400</v>
          </cell>
          <cell r="W38">
            <v>2660</v>
          </cell>
          <cell r="X38">
            <v>24700</v>
          </cell>
          <cell r="Y38">
            <v>2223</v>
          </cell>
          <cell r="Z38">
            <v>592.80000000000007</v>
          </cell>
          <cell r="AA38">
            <v>5475.8</v>
          </cell>
          <cell r="AB38">
            <v>27.379000000000001</v>
          </cell>
        </row>
        <row r="39">
          <cell r="A39" t="str">
            <v>Disk &amp; Incorporate32'</v>
          </cell>
          <cell r="B39" t="str">
            <v>Disk &amp; Incorporate</v>
          </cell>
          <cell r="C39" t="str">
            <v>32'</v>
          </cell>
          <cell r="D39">
            <v>32</v>
          </cell>
          <cell r="E39">
            <v>5</v>
          </cell>
          <cell r="F39">
            <v>0.8</v>
          </cell>
          <cell r="G39">
            <v>6.4453125E-2</v>
          </cell>
          <cell r="H39">
            <v>49800</v>
          </cell>
          <cell r="I39">
            <v>30</v>
          </cell>
          <cell r="J39">
            <v>60</v>
          </cell>
          <cell r="K39">
            <v>10</v>
          </cell>
          <cell r="L39">
            <v>200</v>
          </cell>
          <cell r="M39">
            <v>0</v>
          </cell>
          <cell r="N39">
            <v>2000</v>
          </cell>
          <cell r="O39">
            <v>1</v>
          </cell>
          <cell r="P39">
            <v>0.27</v>
          </cell>
          <cell r="Q39">
            <v>1.4</v>
          </cell>
          <cell r="R39">
            <v>1412.6517143205224</v>
          </cell>
          <cell r="S39">
            <v>7.0632585716026117</v>
          </cell>
          <cell r="T39">
            <v>2988</v>
          </cell>
          <cell r="U39">
            <v>14.94</v>
          </cell>
          <cell r="V39">
            <v>14940</v>
          </cell>
          <cell r="W39">
            <v>3486</v>
          </cell>
          <cell r="X39">
            <v>32370</v>
          </cell>
          <cell r="Y39">
            <v>2913.2999999999997</v>
          </cell>
          <cell r="Z39">
            <v>776.88</v>
          </cell>
          <cell r="AA39">
            <v>7176.18</v>
          </cell>
          <cell r="AB39">
            <v>35.880900000000004</v>
          </cell>
        </row>
        <row r="40">
          <cell r="A40" t="str">
            <v>Disk &amp; Incorporate42'</v>
          </cell>
          <cell r="B40" t="str">
            <v>Disk &amp; Incorporate</v>
          </cell>
          <cell r="C40" t="str">
            <v>42'</v>
          </cell>
          <cell r="D40">
            <v>42</v>
          </cell>
          <cell r="E40">
            <v>5</v>
          </cell>
          <cell r="F40">
            <v>0.8</v>
          </cell>
          <cell r="G40">
            <v>4.9107142857142856E-2</v>
          </cell>
          <cell r="H40">
            <v>45431.4</v>
          </cell>
          <cell r="I40">
            <v>30</v>
          </cell>
          <cell r="J40">
            <v>60</v>
          </cell>
          <cell r="K40">
            <v>10</v>
          </cell>
          <cell r="L40">
            <v>200</v>
          </cell>
          <cell r="M40">
            <v>0</v>
          </cell>
          <cell r="N40">
            <v>2000</v>
          </cell>
          <cell r="O40">
            <v>1</v>
          </cell>
          <cell r="P40">
            <v>0.27</v>
          </cell>
          <cell r="Q40">
            <v>1.4</v>
          </cell>
          <cell r="R40">
            <v>1288.7298211642849</v>
          </cell>
          <cell r="S40">
            <v>6.4436491058214242</v>
          </cell>
          <cell r="T40">
            <v>2725.884</v>
          </cell>
          <cell r="U40">
            <v>13.62942</v>
          </cell>
          <cell r="V40">
            <v>13629.42</v>
          </cell>
          <cell r="W40">
            <v>3180.1980000000003</v>
          </cell>
          <cell r="X40">
            <v>29530.41</v>
          </cell>
          <cell r="Y40">
            <v>2657.7368999999999</v>
          </cell>
          <cell r="Z40">
            <v>708.72983999999997</v>
          </cell>
          <cell r="AA40">
            <v>6546.6647400000002</v>
          </cell>
          <cell r="AB40">
            <v>32.7333237</v>
          </cell>
        </row>
        <row r="41">
          <cell r="A41" t="str">
            <v>Disk Bed (Hipper)4R-36</v>
          </cell>
          <cell r="B41" t="str">
            <v>Disk Bed (Hipper)</v>
          </cell>
          <cell r="C41" t="str">
            <v>4R-36</v>
          </cell>
          <cell r="D41">
            <v>12</v>
          </cell>
          <cell r="E41">
            <v>5.5</v>
          </cell>
          <cell r="F41">
            <v>0.8</v>
          </cell>
          <cell r="G41">
            <v>0.15625</v>
          </cell>
          <cell r="H41">
            <v>8420</v>
          </cell>
          <cell r="I41">
            <v>30</v>
          </cell>
          <cell r="J41">
            <v>40</v>
          </cell>
          <cell r="K41">
            <v>10</v>
          </cell>
          <cell r="L41">
            <v>160</v>
          </cell>
          <cell r="M41">
            <v>0</v>
          </cell>
          <cell r="N41">
            <v>1600</v>
          </cell>
          <cell r="O41">
            <v>1</v>
          </cell>
          <cell r="P41">
            <v>0.27</v>
          </cell>
          <cell r="Q41">
            <v>1.4</v>
          </cell>
          <cell r="R41">
            <v>174.76072244565671</v>
          </cell>
          <cell r="S41">
            <v>1.0922545152853544</v>
          </cell>
          <cell r="T41">
            <v>336.8</v>
          </cell>
          <cell r="U41">
            <v>2.105</v>
          </cell>
          <cell r="V41">
            <v>2526</v>
          </cell>
          <cell r="W41">
            <v>589.4</v>
          </cell>
          <cell r="X41">
            <v>5473</v>
          </cell>
          <cell r="Y41">
            <v>492.57</v>
          </cell>
          <cell r="Z41">
            <v>131.352</v>
          </cell>
          <cell r="AA41">
            <v>1213.3220000000001</v>
          </cell>
          <cell r="AB41">
            <v>7.5832625000000009</v>
          </cell>
        </row>
        <row r="42">
          <cell r="A42" t="str">
            <v>Disk Bed (Hipper)6R-30</v>
          </cell>
          <cell r="B42" t="str">
            <v>Disk Bed (Hipper)</v>
          </cell>
          <cell r="C42" t="str">
            <v>6R-30</v>
          </cell>
          <cell r="D42">
            <v>15</v>
          </cell>
          <cell r="E42">
            <v>5.5</v>
          </cell>
          <cell r="F42">
            <v>0.8</v>
          </cell>
          <cell r="G42">
            <v>0.125</v>
          </cell>
          <cell r="H42">
            <v>11200</v>
          </cell>
          <cell r="I42">
            <v>30</v>
          </cell>
          <cell r="J42">
            <v>40</v>
          </cell>
          <cell r="K42">
            <v>10</v>
          </cell>
          <cell r="L42">
            <v>160</v>
          </cell>
          <cell r="M42">
            <v>0</v>
          </cell>
          <cell r="N42">
            <v>1600</v>
          </cell>
          <cell r="O42">
            <v>1</v>
          </cell>
          <cell r="P42">
            <v>0.27</v>
          </cell>
          <cell r="Q42">
            <v>1.4</v>
          </cell>
          <cell r="R42">
            <v>232.46081845503031</v>
          </cell>
          <cell r="S42">
            <v>1.4528801153439395</v>
          </cell>
          <cell r="T42">
            <v>448</v>
          </cell>
          <cell r="U42">
            <v>2.8</v>
          </cell>
          <cell r="V42">
            <v>3360</v>
          </cell>
          <cell r="W42">
            <v>784</v>
          </cell>
          <cell r="X42">
            <v>7280</v>
          </cell>
          <cell r="Y42">
            <v>655.19999999999993</v>
          </cell>
          <cell r="Z42">
            <v>174.72</v>
          </cell>
          <cell r="AA42">
            <v>1613.92</v>
          </cell>
          <cell r="AB42">
            <v>10.087</v>
          </cell>
        </row>
        <row r="43">
          <cell r="A43" t="str">
            <v>Disk Bed (Hipper)6R-36</v>
          </cell>
          <cell r="B43" t="str">
            <v>Disk Bed (Hipper)</v>
          </cell>
          <cell r="C43" t="str">
            <v>6R-36</v>
          </cell>
          <cell r="D43">
            <v>18</v>
          </cell>
          <cell r="E43">
            <v>5.5</v>
          </cell>
          <cell r="F43">
            <v>0.8</v>
          </cell>
          <cell r="G43">
            <v>0.10416666666666667</v>
          </cell>
          <cell r="H43">
            <v>11200</v>
          </cell>
          <cell r="I43">
            <v>30</v>
          </cell>
          <cell r="J43">
            <v>40</v>
          </cell>
          <cell r="K43">
            <v>10</v>
          </cell>
          <cell r="L43">
            <v>160</v>
          </cell>
          <cell r="M43">
            <v>0</v>
          </cell>
          <cell r="N43">
            <v>1600</v>
          </cell>
          <cell r="O43">
            <v>1</v>
          </cell>
          <cell r="P43">
            <v>0.27</v>
          </cell>
          <cell r="Q43">
            <v>1.4</v>
          </cell>
          <cell r="R43">
            <v>232.46081845503031</v>
          </cell>
          <cell r="S43">
            <v>1.4528801153439395</v>
          </cell>
          <cell r="T43">
            <v>448</v>
          </cell>
          <cell r="U43">
            <v>2.8</v>
          </cell>
          <cell r="V43">
            <v>3360</v>
          </cell>
          <cell r="W43">
            <v>784</v>
          </cell>
          <cell r="X43">
            <v>7280</v>
          </cell>
          <cell r="Y43">
            <v>655.19999999999993</v>
          </cell>
          <cell r="Z43">
            <v>174.72</v>
          </cell>
          <cell r="AA43">
            <v>1613.92</v>
          </cell>
          <cell r="AB43">
            <v>10.087</v>
          </cell>
        </row>
        <row r="44">
          <cell r="A44" t="str">
            <v>Disk Bed (Hipper)8R-30</v>
          </cell>
          <cell r="B44" t="str">
            <v>Disk Bed (Hipper)</v>
          </cell>
          <cell r="C44" t="str">
            <v>8R-30</v>
          </cell>
          <cell r="D44">
            <v>20</v>
          </cell>
          <cell r="E44">
            <v>5.5</v>
          </cell>
          <cell r="F44">
            <v>0.8</v>
          </cell>
          <cell r="G44">
            <v>9.375E-2</v>
          </cell>
          <cell r="H44">
            <v>14200</v>
          </cell>
          <cell r="I44">
            <v>30</v>
          </cell>
          <cell r="J44">
            <v>40</v>
          </cell>
          <cell r="K44">
            <v>10</v>
          </cell>
          <cell r="L44">
            <v>160</v>
          </cell>
          <cell r="M44">
            <v>0</v>
          </cell>
          <cell r="N44">
            <v>1600</v>
          </cell>
          <cell r="O44">
            <v>1</v>
          </cell>
          <cell r="P44">
            <v>0.27</v>
          </cell>
          <cell r="Q44">
            <v>1.4</v>
          </cell>
          <cell r="R44">
            <v>294.72710911262772</v>
          </cell>
          <cell r="S44">
            <v>1.8420444319539233</v>
          </cell>
          <cell r="T44">
            <v>568</v>
          </cell>
          <cell r="U44">
            <v>3.55</v>
          </cell>
          <cell r="V44">
            <v>4260</v>
          </cell>
          <cell r="W44">
            <v>994</v>
          </cell>
          <cell r="X44">
            <v>9230</v>
          </cell>
          <cell r="Y44">
            <v>830.69999999999993</v>
          </cell>
          <cell r="Z44">
            <v>221.52</v>
          </cell>
          <cell r="AA44">
            <v>2046.22</v>
          </cell>
          <cell r="AB44">
            <v>12.788875000000001</v>
          </cell>
        </row>
        <row r="45">
          <cell r="A45" t="str">
            <v>Disk Bed (Hipper)10R-30</v>
          </cell>
          <cell r="B45" t="str">
            <v>Disk Bed (Hipper)</v>
          </cell>
          <cell r="C45" t="str">
            <v>10R-30</v>
          </cell>
          <cell r="D45">
            <v>25</v>
          </cell>
          <cell r="E45">
            <v>5.5</v>
          </cell>
          <cell r="F45">
            <v>0.8</v>
          </cell>
          <cell r="G45">
            <v>7.4999999999999997E-2</v>
          </cell>
          <cell r="H45">
            <v>19000</v>
          </cell>
          <cell r="I45">
            <v>30</v>
          </cell>
          <cell r="J45">
            <v>40</v>
          </cell>
          <cell r="K45">
            <v>10</v>
          </cell>
          <cell r="L45">
            <v>160</v>
          </cell>
          <cell r="M45">
            <v>0</v>
          </cell>
          <cell r="N45">
            <v>1600</v>
          </cell>
          <cell r="O45">
            <v>1</v>
          </cell>
          <cell r="P45">
            <v>0.27</v>
          </cell>
          <cell r="Q45">
            <v>1.4</v>
          </cell>
          <cell r="R45">
            <v>394.35317416478352</v>
          </cell>
          <cell r="S45">
            <v>2.4647073385298972</v>
          </cell>
          <cell r="T45">
            <v>760</v>
          </cell>
          <cell r="U45">
            <v>4.75</v>
          </cell>
          <cell r="V45">
            <v>5700</v>
          </cell>
          <cell r="W45">
            <v>1330</v>
          </cell>
          <cell r="X45">
            <v>12350</v>
          </cell>
          <cell r="Y45">
            <v>1111.5</v>
          </cell>
          <cell r="Z45">
            <v>296.40000000000003</v>
          </cell>
          <cell r="AA45">
            <v>2737.9</v>
          </cell>
          <cell r="AB45">
            <v>17.111875000000001</v>
          </cell>
        </row>
        <row r="46">
          <cell r="A46" t="str">
            <v>Disk Bed (Hipper)10R-36</v>
          </cell>
          <cell r="B46" t="str">
            <v>Disk Bed (Hipper)</v>
          </cell>
          <cell r="C46" t="str">
            <v>10R-36</v>
          </cell>
          <cell r="D46">
            <v>30</v>
          </cell>
          <cell r="E46">
            <v>5.5</v>
          </cell>
          <cell r="F46">
            <v>0.8</v>
          </cell>
          <cell r="G46">
            <v>6.25E-2</v>
          </cell>
          <cell r="H46">
            <v>19600</v>
          </cell>
          <cell r="I46">
            <v>30</v>
          </cell>
          <cell r="J46">
            <v>40</v>
          </cell>
          <cell r="K46">
            <v>10</v>
          </cell>
          <cell r="L46">
            <v>160</v>
          </cell>
          <cell r="M46">
            <v>0</v>
          </cell>
          <cell r="N46">
            <v>1600</v>
          </cell>
          <cell r="O46">
            <v>1</v>
          </cell>
          <cell r="P46">
            <v>0.27</v>
          </cell>
          <cell r="Q46">
            <v>1.4</v>
          </cell>
          <cell r="R46">
            <v>406.806432296303</v>
          </cell>
          <cell r="S46">
            <v>2.5425402018518937</v>
          </cell>
          <cell r="T46">
            <v>784</v>
          </cell>
          <cell r="U46">
            <v>4.9000000000000004</v>
          </cell>
          <cell r="V46">
            <v>5880</v>
          </cell>
          <cell r="W46">
            <v>1372</v>
          </cell>
          <cell r="X46">
            <v>12740</v>
          </cell>
          <cell r="Y46">
            <v>1146.5999999999999</v>
          </cell>
          <cell r="Z46">
            <v>305.76</v>
          </cell>
          <cell r="AA46">
            <v>2824.3599999999997</v>
          </cell>
          <cell r="AB46">
            <v>17.652249999999999</v>
          </cell>
        </row>
        <row r="47">
          <cell r="A47" t="str">
            <v>Disk Bed (Hipper)12R-30</v>
          </cell>
          <cell r="B47" t="str">
            <v>Disk Bed (Hipper)</v>
          </cell>
          <cell r="C47" t="str">
            <v>12R-30</v>
          </cell>
          <cell r="D47">
            <v>30</v>
          </cell>
          <cell r="E47">
            <v>5.5</v>
          </cell>
          <cell r="F47">
            <v>0.8</v>
          </cell>
          <cell r="G47">
            <v>6.25E-2</v>
          </cell>
          <cell r="H47">
            <v>22300</v>
          </cell>
          <cell r="I47">
            <v>30</v>
          </cell>
          <cell r="J47">
            <v>40</v>
          </cell>
          <cell r="K47">
            <v>10</v>
          </cell>
          <cell r="L47">
            <v>160</v>
          </cell>
          <cell r="M47">
            <v>0</v>
          </cell>
          <cell r="N47">
            <v>1600</v>
          </cell>
          <cell r="O47">
            <v>1</v>
          </cell>
          <cell r="P47">
            <v>0.27</v>
          </cell>
          <cell r="Q47">
            <v>1.4</v>
          </cell>
          <cell r="R47">
            <v>462.84609388814067</v>
          </cell>
          <cell r="S47">
            <v>2.8927880868008793</v>
          </cell>
          <cell r="T47">
            <v>892</v>
          </cell>
          <cell r="U47">
            <v>5.5750000000000002</v>
          </cell>
          <cell r="V47">
            <v>6690</v>
          </cell>
          <cell r="W47">
            <v>1561</v>
          </cell>
          <cell r="X47">
            <v>14495</v>
          </cell>
          <cell r="Y47">
            <v>1304.55</v>
          </cell>
          <cell r="Z47">
            <v>347.88</v>
          </cell>
          <cell r="AA47">
            <v>3213.43</v>
          </cell>
          <cell r="AB47">
            <v>20.083937499999998</v>
          </cell>
        </row>
        <row r="48">
          <cell r="A48" t="str">
            <v>Disk Bed (Hipper)12R-36</v>
          </cell>
          <cell r="B48" t="str">
            <v>Disk Bed (Hipper)</v>
          </cell>
          <cell r="C48" t="str">
            <v>12R-36</v>
          </cell>
          <cell r="D48">
            <v>36</v>
          </cell>
          <cell r="E48">
            <v>5.5</v>
          </cell>
          <cell r="F48">
            <v>0.8</v>
          </cell>
          <cell r="G48">
            <v>5.2083333333333336E-2</v>
          </cell>
          <cell r="H48">
            <v>23200</v>
          </cell>
          <cell r="I48">
            <v>30</v>
          </cell>
          <cell r="J48">
            <v>40</v>
          </cell>
          <cell r="K48">
            <v>10</v>
          </cell>
          <cell r="L48">
            <v>160</v>
          </cell>
          <cell r="M48">
            <v>0</v>
          </cell>
          <cell r="N48">
            <v>1600</v>
          </cell>
          <cell r="O48">
            <v>1</v>
          </cell>
          <cell r="P48">
            <v>0.27</v>
          </cell>
          <cell r="Q48">
            <v>1.4</v>
          </cell>
          <cell r="R48">
            <v>481.52598108541991</v>
          </cell>
          <cell r="S48">
            <v>3.0095373817838746</v>
          </cell>
          <cell r="T48">
            <v>928</v>
          </cell>
          <cell r="U48">
            <v>5.8</v>
          </cell>
          <cell r="V48">
            <v>6960</v>
          </cell>
          <cell r="W48">
            <v>1624</v>
          </cell>
          <cell r="X48">
            <v>15080</v>
          </cell>
          <cell r="Y48">
            <v>1357.2</v>
          </cell>
          <cell r="Z48">
            <v>361.92</v>
          </cell>
          <cell r="AA48">
            <v>3343.12</v>
          </cell>
          <cell r="AB48">
            <v>20.894500000000001</v>
          </cell>
        </row>
        <row r="49">
          <cell r="A49" t="str">
            <v>Disk Bed (Hipper)8R-40 2x1</v>
          </cell>
          <cell r="B49" t="str">
            <v>Disk Bed (Hipper)</v>
          </cell>
          <cell r="C49" t="str">
            <v>8R-40 2x1</v>
          </cell>
          <cell r="D49">
            <v>40</v>
          </cell>
          <cell r="E49">
            <v>5.5</v>
          </cell>
          <cell r="F49">
            <v>0.8</v>
          </cell>
          <cell r="G49">
            <v>4.6875E-2</v>
          </cell>
          <cell r="H49">
            <v>23200</v>
          </cell>
          <cell r="I49">
            <v>30</v>
          </cell>
          <cell r="J49">
            <v>40</v>
          </cell>
          <cell r="K49">
            <v>10</v>
          </cell>
          <cell r="L49">
            <v>160</v>
          </cell>
          <cell r="M49">
            <v>0</v>
          </cell>
          <cell r="N49">
            <v>1600</v>
          </cell>
          <cell r="O49">
            <v>1</v>
          </cell>
          <cell r="P49">
            <v>0.27</v>
          </cell>
          <cell r="Q49">
            <v>1.4</v>
          </cell>
          <cell r="R49">
            <v>481.52598108541991</v>
          </cell>
          <cell r="S49">
            <v>3.0095373817838746</v>
          </cell>
          <cell r="T49">
            <v>928</v>
          </cell>
          <cell r="U49">
            <v>5.8</v>
          </cell>
          <cell r="V49">
            <v>6960</v>
          </cell>
          <cell r="W49">
            <v>1624</v>
          </cell>
          <cell r="X49">
            <v>15080</v>
          </cell>
          <cell r="Y49">
            <v>1357.2</v>
          </cell>
          <cell r="Z49">
            <v>361.92</v>
          </cell>
          <cell r="AA49">
            <v>3343.12</v>
          </cell>
          <cell r="AB49">
            <v>20.894500000000001</v>
          </cell>
        </row>
        <row r="50">
          <cell r="A50" t="str">
            <v>Disk Bed (Hipper)Fld8R-36</v>
          </cell>
          <cell r="B50" t="str">
            <v>Disk Bed (Hipper)Fld</v>
          </cell>
          <cell r="C50" t="str">
            <v>8R-36</v>
          </cell>
          <cell r="D50">
            <v>24</v>
          </cell>
          <cell r="E50">
            <v>5.5</v>
          </cell>
          <cell r="F50">
            <v>0.8</v>
          </cell>
          <cell r="G50">
            <v>7.8125E-2</v>
          </cell>
          <cell r="H50">
            <v>15000</v>
          </cell>
          <cell r="I50">
            <v>30</v>
          </cell>
          <cell r="J50">
            <v>40</v>
          </cell>
          <cell r="K50">
            <v>10</v>
          </cell>
          <cell r="L50">
            <v>160</v>
          </cell>
          <cell r="M50">
            <v>0</v>
          </cell>
          <cell r="N50">
            <v>1600</v>
          </cell>
          <cell r="O50">
            <v>1</v>
          </cell>
          <cell r="P50">
            <v>0.27</v>
          </cell>
          <cell r="Q50">
            <v>1.4</v>
          </cell>
          <cell r="R50">
            <v>311.33145328798702</v>
          </cell>
          <cell r="S50">
            <v>1.9458215830499188</v>
          </cell>
          <cell r="T50">
            <v>600</v>
          </cell>
          <cell r="U50">
            <v>3.75</v>
          </cell>
          <cell r="V50">
            <v>4500</v>
          </cell>
          <cell r="W50">
            <v>1050</v>
          </cell>
          <cell r="X50">
            <v>9750</v>
          </cell>
          <cell r="Y50">
            <v>877.5</v>
          </cell>
          <cell r="Z50">
            <v>234</v>
          </cell>
          <cell r="AA50">
            <v>2161.5</v>
          </cell>
          <cell r="AB50">
            <v>13.509375</v>
          </cell>
        </row>
        <row r="51">
          <cell r="A51" t="str">
            <v>Disk Bed (Hipper)Rdg8R-36</v>
          </cell>
          <cell r="B51" t="str">
            <v>Disk Bed (Hipper)Rdg</v>
          </cell>
          <cell r="C51" t="str">
            <v>8R-36</v>
          </cell>
          <cell r="D51">
            <v>24</v>
          </cell>
          <cell r="E51">
            <v>5.5</v>
          </cell>
          <cell r="F51">
            <v>0.8</v>
          </cell>
          <cell r="G51">
            <v>7.8125E-2</v>
          </cell>
          <cell r="H51">
            <v>15300</v>
          </cell>
          <cell r="I51">
            <v>30</v>
          </cell>
          <cell r="J51">
            <v>40</v>
          </cell>
          <cell r="K51">
            <v>10</v>
          </cell>
          <cell r="L51">
            <v>160</v>
          </cell>
          <cell r="M51">
            <v>0</v>
          </cell>
          <cell r="N51">
            <v>1600</v>
          </cell>
          <cell r="O51">
            <v>1</v>
          </cell>
          <cell r="P51">
            <v>0.27</v>
          </cell>
          <cell r="Q51">
            <v>1.4</v>
          </cell>
          <cell r="R51">
            <v>317.55808235374673</v>
          </cell>
          <cell r="S51">
            <v>1.984738014710917</v>
          </cell>
          <cell r="T51">
            <v>612</v>
          </cell>
          <cell r="U51">
            <v>3.8250000000000002</v>
          </cell>
          <cell r="V51">
            <v>4590</v>
          </cell>
          <cell r="W51">
            <v>1071</v>
          </cell>
          <cell r="X51">
            <v>9945</v>
          </cell>
          <cell r="Y51">
            <v>895.05</v>
          </cell>
          <cell r="Z51">
            <v>238.68</v>
          </cell>
          <cell r="AA51">
            <v>2204.73</v>
          </cell>
          <cell r="AB51">
            <v>13.779562500000001</v>
          </cell>
        </row>
        <row r="52">
          <cell r="A52" t="str">
            <v>Disk Bed w/roller8R-30</v>
          </cell>
          <cell r="B52" t="str">
            <v>Disk Bed w/roller</v>
          </cell>
          <cell r="C52" t="str">
            <v>8R-30</v>
          </cell>
          <cell r="D52">
            <v>20</v>
          </cell>
          <cell r="E52">
            <v>5.5</v>
          </cell>
          <cell r="F52">
            <v>0.8</v>
          </cell>
          <cell r="G52">
            <v>9.375E-2</v>
          </cell>
          <cell r="H52">
            <v>18000</v>
          </cell>
          <cell r="I52">
            <v>30</v>
          </cell>
          <cell r="J52">
            <v>40</v>
          </cell>
          <cell r="K52">
            <v>10</v>
          </cell>
          <cell r="L52">
            <v>160</v>
          </cell>
          <cell r="M52">
            <v>0</v>
          </cell>
          <cell r="N52">
            <v>1600</v>
          </cell>
          <cell r="O52">
            <v>1</v>
          </cell>
          <cell r="P52">
            <v>0.27</v>
          </cell>
          <cell r="Q52">
            <v>1.4</v>
          </cell>
          <cell r="R52">
            <v>373.5977439455844</v>
          </cell>
          <cell r="S52">
            <v>2.3349858996599027</v>
          </cell>
          <cell r="T52">
            <v>720</v>
          </cell>
          <cell r="U52">
            <v>4.5</v>
          </cell>
          <cell r="V52">
            <v>5400</v>
          </cell>
          <cell r="W52">
            <v>1260</v>
          </cell>
          <cell r="X52">
            <v>11700</v>
          </cell>
          <cell r="Y52">
            <v>1053</v>
          </cell>
          <cell r="Z52">
            <v>280.8</v>
          </cell>
          <cell r="AA52">
            <v>2593.8000000000002</v>
          </cell>
          <cell r="AB52">
            <v>16.21125</v>
          </cell>
        </row>
        <row r="53">
          <cell r="A53" t="str">
            <v>Disk Bed w/roller12R-30</v>
          </cell>
          <cell r="B53" t="str">
            <v>Disk Bed w/roller</v>
          </cell>
          <cell r="C53" t="str">
            <v>12R-30</v>
          </cell>
          <cell r="D53">
            <v>30</v>
          </cell>
          <cell r="E53">
            <v>5.5</v>
          </cell>
          <cell r="F53">
            <v>0.8</v>
          </cell>
          <cell r="G53">
            <v>6.25E-2</v>
          </cell>
          <cell r="H53">
            <v>30700</v>
          </cell>
          <cell r="I53">
            <v>30</v>
          </cell>
          <cell r="J53">
            <v>40</v>
          </cell>
          <cell r="K53">
            <v>10</v>
          </cell>
          <cell r="L53">
            <v>160</v>
          </cell>
          <cell r="M53">
            <v>0</v>
          </cell>
          <cell r="N53">
            <v>1600</v>
          </cell>
          <cell r="O53">
            <v>1</v>
          </cell>
          <cell r="P53">
            <v>0.27</v>
          </cell>
          <cell r="Q53">
            <v>1.4</v>
          </cell>
          <cell r="R53">
            <v>637.19170772941345</v>
          </cell>
          <cell r="S53">
            <v>3.9824481733088342</v>
          </cell>
          <cell r="T53">
            <v>1228</v>
          </cell>
          <cell r="U53">
            <v>7.6749999999999998</v>
          </cell>
          <cell r="V53">
            <v>9210</v>
          </cell>
          <cell r="W53">
            <v>2149</v>
          </cell>
          <cell r="X53">
            <v>19955</v>
          </cell>
          <cell r="Y53">
            <v>1795.95</v>
          </cell>
          <cell r="Z53">
            <v>478.92</v>
          </cell>
          <cell r="AA53">
            <v>4423.87</v>
          </cell>
          <cell r="AB53">
            <v>27.6491875</v>
          </cell>
        </row>
        <row r="54">
          <cell r="A54" t="str">
            <v>Disk Harrow14'</v>
          </cell>
          <cell r="B54" t="str">
            <v>Disk Harrow</v>
          </cell>
          <cell r="C54" t="str">
            <v>14'</v>
          </cell>
          <cell r="D54">
            <v>14</v>
          </cell>
          <cell r="E54">
            <v>5.25</v>
          </cell>
          <cell r="F54">
            <v>0.8</v>
          </cell>
          <cell r="G54">
            <v>0.14030612244897961</v>
          </cell>
          <cell r="H54">
            <v>20600</v>
          </cell>
          <cell r="I54">
            <v>30</v>
          </cell>
          <cell r="J54">
            <v>50</v>
          </cell>
          <cell r="K54">
            <v>10</v>
          </cell>
          <cell r="L54">
            <v>180</v>
          </cell>
          <cell r="M54">
            <v>0</v>
          </cell>
          <cell r="N54">
            <v>1800</v>
          </cell>
          <cell r="O54">
            <v>1</v>
          </cell>
          <cell r="P54">
            <v>0.27</v>
          </cell>
          <cell r="Q54">
            <v>1.4</v>
          </cell>
          <cell r="R54">
            <v>504.21120380716241</v>
          </cell>
          <cell r="S54">
            <v>2.8011733544842357</v>
          </cell>
          <cell r="T54">
            <v>1030</v>
          </cell>
          <cell r="U54">
            <v>5.7222222222222223</v>
          </cell>
          <cell r="V54">
            <v>6180</v>
          </cell>
          <cell r="W54">
            <v>1442</v>
          </cell>
          <cell r="X54">
            <v>13390</v>
          </cell>
          <cell r="Y54">
            <v>1205.0999999999999</v>
          </cell>
          <cell r="Z54">
            <v>321.36</v>
          </cell>
          <cell r="AA54">
            <v>2968.46</v>
          </cell>
          <cell r="AB54">
            <v>16.491444444444443</v>
          </cell>
        </row>
        <row r="55">
          <cell r="A55" t="str">
            <v>Disk Harrow24'</v>
          </cell>
          <cell r="B55" t="str">
            <v>Disk Harrow</v>
          </cell>
          <cell r="C55" t="str">
            <v>24'</v>
          </cell>
          <cell r="D55">
            <v>24</v>
          </cell>
          <cell r="E55">
            <v>5.25</v>
          </cell>
          <cell r="F55">
            <v>0.8</v>
          </cell>
          <cell r="G55">
            <v>8.1845238095238096E-2</v>
          </cell>
          <cell r="H55">
            <v>33100</v>
          </cell>
          <cell r="I55">
            <v>30</v>
          </cell>
          <cell r="J55">
            <v>50</v>
          </cell>
          <cell r="K55">
            <v>10</v>
          </cell>
          <cell r="L55">
            <v>180</v>
          </cell>
          <cell r="M55">
            <v>0</v>
          </cell>
          <cell r="N55">
            <v>1800</v>
          </cell>
          <cell r="O55">
            <v>1</v>
          </cell>
          <cell r="P55">
            <v>0.27</v>
          </cell>
          <cell r="Q55">
            <v>1.4</v>
          </cell>
          <cell r="R55">
            <v>810.16460417558619</v>
          </cell>
          <cell r="S55">
            <v>4.5009144676421453</v>
          </cell>
          <cell r="T55">
            <v>1655</v>
          </cell>
          <cell r="U55">
            <v>9.1944444444444446</v>
          </cell>
          <cell r="V55">
            <v>9930</v>
          </cell>
          <cell r="W55">
            <v>2317</v>
          </cell>
          <cell r="X55">
            <v>21515</v>
          </cell>
          <cell r="Y55">
            <v>1936.35</v>
          </cell>
          <cell r="Z55">
            <v>516.36</v>
          </cell>
          <cell r="AA55">
            <v>4769.71</v>
          </cell>
          <cell r="AB55">
            <v>26.49838888888889</v>
          </cell>
        </row>
        <row r="56">
          <cell r="A56" t="str">
            <v>Disk Harrow28'</v>
          </cell>
          <cell r="B56" t="str">
            <v>Disk Harrow</v>
          </cell>
          <cell r="C56" t="str">
            <v>28'</v>
          </cell>
          <cell r="D56">
            <v>28</v>
          </cell>
          <cell r="E56">
            <v>5.25</v>
          </cell>
          <cell r="F56">
            <v>0.8</v>
          </cell>
          <cell r="G56">
            <v>7.0153061224489804E-2</v>
          </cell>
          <cell r="H56">
            <v>39200</v>
          </cell>
          <cell r="I56">
            <v>30</v>
          </cell>
          <cell r="J56">
            <v>50</v>
          </cell>
          <cell r="K56">
            <v>10</v>
          </cell>
          <cell r="L56">
            <v>180</v>
          </cell>
          <cell r="M56">
            <v>0</v>
          </cell>
          <cell r="N56">
            <v>1800</v>
          </cell>
          <cell r="O56">
            <v>1</v>
          </cell>
          <cell r="P56">
            <v>0.27</v>
          </cell>
          <cell r="Q56">
            <v>1.4</v>
          </cell>
          <cell r="R56">
            <v>959.46986355537706</v>
          </cell>
          <cell r="S56">
            <v>5.3303881308632057</v>
          </cell>
          <cell r="T56">
            <v>1960</v>
          </cell>
          <cell r="U56">
            <v>10.888888888888889</v>
          </cell>
          <cell r="V56">
            <v>11760</v>
          </cell>
          <cell r="W56">
            <v>2744</v>
          </cell>
          <cell r="X56">
            <v>25480</v>
          </cell>
          <cell r="Y56">
            <v>2293.1999999999998</v>
          </cell>
          <cell r="Z56">
            <v>611.52</v>
          </cell>
          <cell r="AA56">
            <v>5648.7199999999993</v>
          </cell>
          <cell r="AB56">
            <v>31.381777777777774</v>
          </cell>
        </row>
        <row r="57">
          <cell r="A57" t="str">
            <v>Disk Harrow32'</v>
          </cell>
          <cell r="B57" t="str">
            <v>Disk Harrow</v>
          </cell>
          <cell r="C57" t="str">
            <v>32'</v>
          </cell>
          <cell r="D57">
            <v>32</v>
          </cell>
          <cell r="E57">
            <v>5.25</v>
          </cell>
          <cell r="F57">
            <v>0.8</v>
          </cell>
          <cell r="G57">
            <v>6.1383928571428575E-2</v>
          </cell>
          <cell r="H57">
            <v>44800</v>
          </cell>
          <cell r="I57">
            <v>30</v>
          </cell>
          <cell r="J57">
            <v>50</v>
          </cell>
          <cell r="K57">
            <v>10</v>
          </cell>
          <cell r="L57">
            <v>180</v>
          </cell>
          <cell r="M57">
            <v>0</v>
          </cell>
          <cell r="N57">
            <v>1800</v>
          </cell>
          <cell r="O57">
            <v>1</v>
          </cell>
          <cell r="P57">
            <v>0.27</v>
          </cell>
          <cell r="Q57">
            <v>1.4</v>
          </cell>
          <cell r="R57">
            <v>1096.5369869204308</v>
          </cell>
          <cell r="S57">
            <v>6.0918721495579486</v>
          </cell>
          <cell r="T57">
            <v>2240</v>
          </cell>
          <cell r="U57">
            <v>12.444444444444445</v>
          </cell>
          <cell r="V57">
            <v>13440</v>
          </cell>
          <cell r="W57">
            <v>3136</v>
          </cell>
          <cell r="X57">
            <v>29120</v>
          </cell>
          <cell r="Y57">
            <v>2620.7999999999997</v>
          </cell>
          <cell r="Z57">
            <v>698.88</v>
          </cell>
          <cell r="AA57">
            <v>6455.68</v>
          </cell>
          <cell r="AB57">
            <v>35.864888888888892</v>
          </cell>
        </row>
        <row r="58">
          <cell r="A58" t="str">
            <v>Disk Harrow42'</v>
          </cell>
          <cell r="B58" t="str">
            <v>Disk Harrow</v>
          </cell>
          <cell r="C58" t="str">
            <v>42'</v>
          </cell>
          <cell r="D58">
            <v>42</v>
          </cell>
          <cell r="E58">
            <v>5.25</v>
          </cell>
          <cell r="F58">
            <v>0.8</v>
          </cell>
          <cell r="G58">
            <v>4.6768707482993194E-2</v>
          </cell>
          <cell r="H58">
            <v>87000</v>
          </cell>
          <cell r="I58">
            <v>30</v>
          </cell>
          <cell r="J58">
            <v>50</v>
          </cell>
          <cell r="K58">
            <v>10</v>
          </cell>
          <cell r="L58">
            <v>180</v>
          </cell>
          <cell r="M58">
            <v>0</v>
          </cell>
          <cell r="N58">
            <v>1800</v>
          </cell>
          <cell r="O58">
            <v>1</v>
          </cell>
          <cell r="P58">
            <v>0.27</v>
          </cell>
          <cell r="Q58">
            <v>1.4</v>
          </cell>
          <cell r="R58">
            <v>2129.4356665642295</v>
          </cell>
          <cell r="S58">
            <v>11.830198147579052</v>
          </cell>
          <cell r="T58">
            <v>4350</v>
          </cell>
          <cell r="U58">
            <v>24.166666666666668</v>
          </cell>
          <cell r="V58">
            <v>26100</v>
          </cell>
          <cell r="W58">
            <v>6090</v>
          </cell>
          <cell r="X58">
            <v>56550</v>
          </cell>
          <cell r="Y58">
            <v>5089.5</v>
          </cell>
          <cell r="Z58">
            <v>1357.2</v>
          </cell>
          <cell r="AA58">
            <v>12536.7</v>
          </cell>
          <cell r="AB58">
            <v>69.648333333333341</v>
          </cell>
        </row>
        <row r="59">
          <cell r="A59" t="str">
            <v>Fert Appl (Liquid)4R-36</v>
          </cell>
          <cell r="B59" t="str">
            <v>Fert Appl (Liquid)</v>
          </cell>
          <cell r="C59" t="str">
            <v>4R-36</v>
          </cell>
          <cell r="D59">
            <v>12</v>
          </cell>
          <cell r="E59">
            <v>6</v>
          </cell>
          <cell r="F59">
            <v>0.7</v>
          </cell>
          <cell r="G59">
            <v>0.16369047619047619</v>
          </cell>
          <cell r="H59">
            <v>13500</v>
          </cell>
          <cell r="I59">
            <v>40</v>
          </cell>
          <cell r="J59">
            <v>80</v>
          </cell>
          <cell r="K59">
            <v>8</v>
          </cell>
          <cell r="L59">
            <v>150</v>
          </cell>
          <cell r="M59">
            <v>0</v>
          </cell>
          <cell r="N59">
            <v>1200</v>
          </cell>
          <cell r="O59">
            <v>1</v>
          </cell>
          <cell r="P59">
            <v>0.27</v>
          </cell>
          <cell r="Q59">
            <v>1.4</v>
          </cell>
          <cell r="R59">
            <v>255.99135275352634</v>
          </cell>
          <cell r="S59">
            <v>1.7066090183568423</v>
          </cell>
          <cell r="T59">
            <v>1350</v>
          </cell>
          <cell r="U59">
            <v>9</v>
          </cell>
          <cell r="V59">
            <v>5400</v>
          </cell>
          <cell r="W59">
            <v>1012.5</v>
          </cell>
          <cell r="X59">
            <v>9450</v>
          </cell>
          <cell r="Y59">
            <v>850.5</v>
          </cell>
          <cell r="Z59">
            <v>226.8</v>
          </cell>
          <cell r="AA59">
            <v>2089.8000000000002</v>
          </cell>
          <cell r="AB59">
            <v>13.932</v>
          </cell>
        </row>
        <row r="60">
          <cell r="A60" t="str">
            <v>Fert Appl (Liquid)6R-30</v>
          </cell>
          <cell r="B60" t="str">
            <v>Fert Appl (Liquid)</v>
          </cell>
          <cell r="C60" t="str">
            <v>6R-30</v>
          </cell>
          <cell r="D60">
            <v>15</v>
          </cell>
          <cell r="E60">
            <v>6</v>
          </cell>
          <cell r="F60">
            <v>0.7</v>
          </cell>
          <cell r="G60">
            <v>0.13095238095238096</v>
          </cell>
          <cell r="H60">
            <v>16600</v>
          </cell>
          <cell r="I60">
            <v>40</v>
          </cell>
          <cell r="J60">
            <v>80</v>
          </cell>
          <cell r="K60">
            <v>8</v>
          </cell>
          <cell r="L60">
            <v>150</v>
          </cell>
          <cell r="M60">
            <v>0</v>
          </cell>
          <cell r="N60">
            <v>1200</v>
          </cell>
          <cell r="O60">
            <v>1</v>
          </cell>
          <cell r="P60">
            <v>0.27</v>
          </cell>
          <cell r="Q60">
            <v>1.4</v>
          </cell>
          <cell r="R60">
            <v>314.77455227470642</v>
          </cell>
          <cell r="S60">
            <v>2.0984970151647095</v>
          </cell>
          <cell r="T60">
            <v>1660</v>
          </cell>
          <cell r="U60">
            <v>11.066666666666666</v>
          </cell>
          <cell r="V60">
            <v>6640</v>
          </cell>
          <cell r="W60">
            <v>1245</v>
          </cell>
          <cell r="X60">
            <v>11620</v>
          </cell>
          <cell r="Y60">
            <v>1045.8</v>
          </cell>
          <cell r="Z60">
            <v>278.88</v>
          </cell>
          <cell r="AA60">
            <v>2569.6799999999998</v>
          </cell>
          <cell r="AB60">
            <v>17.1312</v>
          </cell>
        </row>
        <row r="61">
          <cell r="A61" t="str">
            <v>Fert Appl (Liquid)6R-36</v>
          </cell>
          <cell r="B61" t="str">
            <v>Fert Appl (Liquid)</v>
          </cell>
          <cell r="C61" t="str">
            <v>6R-36</v>
          </cell>
          <cell r="D61">
            <v>18</v>
          </cell>
          <cell r="E61">
            <v>6</v>
          </cell>
          <cell r="F61">
            <v>0.7</v>
          </cell>
          <cell r="G61">
            <v>0.10912698412698413</v>
          </cell>
          <cell r="H61">
            <v>14300</v>
          </cell>
          <cell r="I61">
            <v>40</v>
          </cell>
          <cell r="J61">
            <v>80</v>
          </cell>
          <cell r="K61">
            <v>8</v>
          </cell>
          <cell r="L61">
            <v>150</v>
          </cell>
          <cell r="M61">
            <v>0</v>
          </cell>
          <cell r="N61">
            <v>1200</v>
          </cell>
          <cell r="O61">
            <v>1</v>
          </cell>
          <cell r="P61">
            <v>0.27</v>
          </cell>
          <cell r="Q61">
            <v>1.4</v>
          </cell>
          <cell r="R61">
            <v>271.16121069447604</v>
          </cell>
          <cell r="S61">
            <v>1.8077414046298403</v>
          </cell>
          <cell r="T61">
            <v>1430</v>
          </cell>
          <cell r="U61">
            <v>9.5333333333333332</v>
          </cell>
          <cell r="V61">
            <v>5720</v>
          </cell>
          <cell r="W61">
            <v>1072.5</v>
          </cell>
          <cell r="X61">
            <v>10010</v>
          </cell>
          <cell r="Y61">
            <v>900.9</v>
          </cell>
          <cell r="Z61">
            <v>240.24</v>
          </cell>
          <cell r="AA61">
            <v>2213.64</v>
          </cell>
          <cell r="AB61">
            <v>14.757599999999998</v>
          </cell>
        </row>
        <row r="62">
          <cell r="A62" t="str">
            <v>Fert Appl (Liquid)8R-30</v>
          </cell>
          <cell r="B62" t="str">
            <v>Fert Appl (Liquid)</v>
          </cell>
          <cell r="C62" t="str">
            <v>8R-30</v>
          </cell>
          <cell r="D62">
            <v>20</v>
          </cell>
          <cell r="E62">
            <v>6</v>
          </cell>
          <cell r="F62">
            <v>0.7</v>
          </cell>
          <cell r="G62">
            <v>9.8214285714285712E-2</v>
          </cell>
          <cell r="H62">
            <v>14400</v>
          </cell>
          <cell r="I62">
            <v>40</v>
          </cell>
          <cell r="J62">
            <v>80</v>
          </cell>
          <cell r="K62">
            <v>8</v>
          </cell>
          <cell r="L62">
            <v>150</v>
          </cell>
          <cell r="M62">
            <v>0</v>
          </cell>
          <cell r="N62">
            <v>1200</v>
          </cell>
          <cell r="O62">
            <v>1</v>
          </cell>
          <cell r="P62">
            <v>0.27</v>
          </cell>
          <cell r="Q62">
            <v>1.4</v>
          </cell>
          <cell r="R62">
            <v>273.05744293709478</v>
          </cell>
          <cell r="S62">
            <v>1.8203829529139652</v>
          </cell>
          <cell r="T62">
            <v>1440</v>
          </cell>
          <cell r="U62">
            <v>9.6</v>
          </cell>
          <cell r="V62">
            <v>5760</v>
          </cell>
          <cell r="W62">
            <v>1080</v>
          </cell>
          <cell r="X62">
            <v>10080</v>
          </cell>
          <cell r="Y62">
            <v>907.19999999999993</v>
          </cell>
          <cell r="Z62">
            <v>241.92000000000002</v>
          </cell>
          <cell r="AA62">
            <v>2229.12</v>
          </cell>
          <cell r="AB62">
            <v>14.860799999999999</v>
          </cell>
        </row>
        <row r="63">
          <cell r="A63" t="str">
            <v>Fert Appl (Liquid)8R-36</v>
          </cell>
          <cell r="B63" t="str">
            <v>Fert Appl (Liquid)</v>
          </cell>
          <cell r="C63" t="str">
            <v>8R-36</v>
          </cell>
          <cell r="D63">
            <v>24</v>
          </cell>
          <cell r="E63">
            <v>6</v>
          </cell>
          <cell r="F63">
            <v>0.7</v>
          </cell>
          <cell r="G63">
            <v>8.1845238095238096E-2</v>
          </cell>
          <cell r="H63">
            <v>16000</v>
          </cell>
          <cell r="I63">
            <v>40</v>
          </cell>
          <cell r="J63">
            <v>80</v>
          </cell>
          <cell r="K63">
            <v>8</v>
          </cell>
          <cell r="L63">
            <v>150</v>
          </cell>
          <cell r="M63">
            <v>0</v>
          </cell>
          <cell r="N63">
            <v>1200</v>
          </cell>
          <cell r="O63">
            <v>1</v>
          </cell>
          <cell r="P63">
            <v>0.27</v>
          </cell>
          <cell r="Q63">
            <v>1.4</v>
          </cell>
          <cell r="R63">
            <v>303.39715881899417</v>
          </cell>
          <cell r="S63">
            <v>2.0226477254599611</v>
          </cell>
          <cell r="T63">
            <v>1600</v>
          </cell>
          <cell r="U63">
            <v>10.666666666666666</v>
          </cell>
          <cell r="V63">
            <v>6400</v>
          </cell>
          <cell r="W63">
            <v>1200</v>
          </cell>
          <cell r="X63">
            <v>11200</v>
          </cell>
          <cell r="Y63">
            <v>1008</v>
          </cell>
          <cell r="Z63">
            <v>268.8</v>
          </cell>
          <cell r="AA63">
            <v>2476.8000000000002</v>
          </cell>
          <cell r="AB63">
            <v>16.512</v>
          </cell>
        </row>
        <row r="64">
          <cell r="A64" t="str">
            <v>Fert Appl (Liquid)10R-30</v>
          </cell>
          <cell r="B64" t="str">
            <v>Fert Appl (Liquid)</v>
          </cell>
          <cell r="C64" t="str">
            <v>10R-30</v>
          </cell>
          <cell r="D64">
            <v>25</v>
          </cell>
          <cell r="E64">
            <v>6</v>
          </cell>
          <cell r="F64">
            <v>0.7</v>
          </cell>
          <cell r="G64">
            <v>7.857142857142857E-2</v>
          </cell>
          <cell r="H64">
            <v>15000</v>
          </cell>
          <cell r="I64">
            <v>40</v>
          </cell>
          <cell r="J64">
            <v>80</v>
          </cell>
          <cell r="K64">
            <v>8</v>
          </cell>
          <cell r="L64">
            <v>150</v>
          </cell>
          <cell r="M64">
            <v>0</v>
          </cell>
          <cell r="N64">
            <v>1200</v>
          </cell>
          <cell r="O64">
            <v>1</v>
          </cell>
          <cell r="P64">
            <v>0.27</v>
          </cell>
          <cell r="Q64">
            <v>1.4</v>
          </cell>
          <cell r="R64">
            <v>284.43483639280709</v>
          </cell>
          <cell r="S64">
            <v>1.8962322426187139</v>
          </cell>
          <cell r="T64">
            <v>1500</v>
          </cell>
          <cell r="U64">
            <v>10</v>
          </cell>
          <cell r="V64">
            <v>6000</v>
          </cell>
          <cell r="W64">
            <v>1125</v>
          </cell>
          <cell r="X64">
            <v>10500</v>
          </cell>
          <cell r="Y64">
            <v>945</v>
          </cell>
          <cell r="Z64">
            <v>252</v>
          </cell>
          <cell r="AA64">
            <v>2322</v>
          </cell>
          <cell r="AB64">
            <v>15.48</v>
          </cell>
        </row>
        <row r="65">
          <cell r="A65" t="str">
            <v>Fert Appl (Liquid)12R-30</v>
          </cell>
          <cell r="B65" t="str">
            <v>Fert Appl (Liquid)</v>
          </cell>
          <cell r="C65" t="str">
            <v>12R-30</v>
          </cell>
          <cell r="D65">
            <v>25</v>
          </cell>
          <cell r="E65">
            <v>6</v>
          </cell>
          <cell r="F65">
            <v>0.7</v>
          </cell>
          <cell r="G65">
            <v>7.857142857142857E-2</v>
          </cell>
          <cell r="H65">
            <v>18100</v>
          </cell>
          <cell r="I65">
            <v>40</v>
          </cell>
          <cell r="J65">
            <v>80</v>
          </cell>
          <cell r="K65">
            <v>8</v>
          </cell>
          <cell r="L65">
            <v>150</v>
          </cell>
          <cell r="M65">
            <v>0</v>
          </cell>
          <cell r="N65">
            <v>1200</v>
          </cell>
          <cell r="O65">
            <v>1</v>
          </cell>
          <cell r="P65">
            <v>0.27</v>
          </cell>
          <cell r="Q65">
            <v>1.4</v>
          </cell>
          <cell r="R65">
            <v>343.21803591398714</v>
          </cell>
          <cell r="S65">
            <v>2.2881202394265809</v>
          </cell>
          <cell r="T65">
            <v>1810</v>
          </cell>
          <cell r="U65">
            <v>12.066666666666666</v>
          </cell>
          <cell r="V65">
            <v>7240</v>
          </cell>
          <cell r="W65">
            <v>1357.5</v>
          </cell>
          <cell r="X65">
            <v>12670</v>
          </cell>
          <cell r="Y65">
            <v>1140.3</v>
          </cell>
          <cell r="Z65">
            <v>304.08</v>
          </cell>
          <cell r="AA65">
            <v>2801.88</v>
          </cell>
          <cell r="AB65">
            <v>18.679200000000002</v>
          </cell>
        </row>
        <row r="66">
          <cell r="A66" t="str">
            <v>Fert Appl (Liquid)10R-36</v>
          </cell>
          <cell r="B66" t="str">
            <v>Fert Appl (Liquid)</v>
          </cell>
          <cell r="C66" t="str">
            <v>10R-36</v>
          </cell>
          <cell r="D66">
            <v>30</v>
          </cell>
          <cell r="E66">
            <v>6</v>
          </cell>
          <cell r="F66">
            <v>0.7</v>
          </cell>
          <cell r="G66">
            <v>6.5476190476190479E-2</v>
          </cell>
          <cell r="H66">
            <v>18100</v>
          </cell>
          <cell r="I66">
            <v>40</v>
          </cell>
          <cell r="J66">
            <v>80</v>
          </cell>
          <cell r="K66">
            <v>8</v>
          </cell>
          <cell r="L66">
            <v>150</v>
          </cell>
          <cell r="M66">
            <v>0</v>
          </cell>
          <cell r="N66">
            <v>1200</v>
          </cell>
          <cell r="O66">
            <v>1</v>
          </cell>
          <cell r="P66">
            <v>0.27</v>
          </cell>
          <cell r="Q66">
            <v>1.4</v>
          </cell>
          <cell r="R66">
            <v>343.21803591398714</v>
          </cell>
          <cell r="S66">
            <v>2.2881202394265809</v>
          </cell>
          <cell r="T66">
            <v>1810</v>
          </cell>
          <cell r="U66">
            <v>12.066666666666666</v>
          </cell>
          <cell r="V66">
            <v>7240</v>
          </cell>
          <cell r="W66">
            <v>1357.5</v>
          </cell>
          <cell r="X66">
            <v>12670</v>
          </cell>
          <cell r="Y66">
            <v>1140.3</v>
          </cell>
          <cell r="Z66">
            <v>304.08</v>
          </cell>
          <cell r="AA66">
            <v>2801.88</v>
          </cell>
          <cell r="AB66">
            <v>18.679200000000002</v>
          </cell>
        </row>
        <row r="67">
          <cell r="A67" t="str">
            <v>Fert Appl (Liquid)12R-36</v>
          </cell>
          <cell r="B67" t="str">
            <v>Fert Appl (Liquid)</v>
          </cell>
          <cell r="C67" t="str">
            <v>12R-36</v>
          </cell>
          <cell r="D67">
            <v>36</v>
          </cell>
          <cell r="E67">
            <v>6</v>
          </cell>
          <cell r="F67">
            <v>0.7</v>
          </cell>
          <cell r="G67">
            <v>5.4563492063492064E-2</v>
          </cell>
          <cell r="H67">
            <v>15500</v>
          </cell>
          <cell r="I67">
            <v>40</v>
          </cell>
          <cell r="J67">
            <v>80</v>
          </cell>
          <cell r="K67">
            <v>8</v>
          </cell>
          <cell r="L67">
            <v>150</v>
          </cell>
          <cell r="M67">
            <v>0</v>
          </cell>
          <cell r="N67">
            <v>1200</v>
          </cell>
          <cell r="O67">
            <v>1</v>
          </cell>
          <cell r="P67">
            <v>0.27</v>
          </cell>
          <cell r="Q67">
            <v>1.4</v>
          </cell>
          <cell r="R67">
            <v>293.9159976059006</v>
          </cell>
          <cell r="S67">
            <v>1.9594399840393373</v>
          </cell>
          <cell r="T67">
            <v>1550</v>
          </cell>
          <cell r="U67">
            <v>10.333333333333334</v>
          </cell>
          <cell r="V67">
            <v>6200</v>
          </cell>
          <cell r="W67">
            <v>1162.5</v>
          </cell>
          <cell r="X67">
            <v>10850</v>
          </cell>
          <cell r="Y67">
            <v>976.5</v>
          </cell>
          <cell r="Z67">
            <v>260.39999999999998</v>
          </cell>
          <cell r="AA67">
            <v>2399.4</v>
          </cell>
          <cell r="AB67">
            <v>15.996</v>
          </cell>
        </row>
        <row r="68">
          <cell r="A68" t="str">
            <v>Fert Appl (Liquid)8R-40 2x1</v>
          </cell>
          <cell r="B68" t="str">
            <v>Fert Appl (Liquid)</v>
          </cell>
          <cell r="C68" t="str">
            <v>8R-40 2x1</v>
          </cell>
          <cell r="D68">
            <v>40</v>
          </cell>
          <cell r="E68">
            <v>6</v>
          </cell>
          <cell r="F68">
            <v>0.7</v>
          </cell>
          <cell r="G68">
            <v>4.9107142857142856E-2</v>
          </cell>
          <cell r="H68">
            <v>15500</v>
          </cell>
          <cell r="I68">
            <v>40</v>
          </cell>
          <cell r="J68">
            <v>80</v>
          </cell>
          <cell r="K68">
            <v>8</v>
          </cell>
          <cell r="L68">
            <v>150</v>
          </cell>
          <cell r="M68">
            <v>0</v>
          </cell>
          <cell r="N68">
            <v>1200</v>
          </cell>
          <cell r="O68">
            <v>1</v>
          </cell>
          <cell r="P68">
            <v>0.27</v>
          </cell>
          <cell r="Q68">
            <v>1.4</v>
          </cell>
          <cell r="R68">
            <v>293.9159976059006</v>
          </cell>
          <cell r="S68">
            <v>1.9594399840393373</v>
          </cell>
          <cell r="T68">
            <v>1550</v>
          </cell>
          <cell r="U68">
            <v>10.333333333333334</v>
          </cell>
          <cell r="V68">
            <v>6200</v>
          </cell>
          <cell r="W68">
            <v>1162.5</v>
          </cell>
          <cell r="X68">
            <v>10850</v>
          </cell>
          <cell r="Y68">
            <v>976.5</v>
          </cell>
          <cell r="Z68">
            <v>260.39999999999998</v>
          </cell>
          <cell r="AA68">
            <v>2399.4</v>
          </cell>
          <cell r="AB68">
            <v>15.996</v>
          </cell>
        </row>
        <row r="69">
          <cell r="A69" t="str">
            <v>Field Cult &amp; Inc12'</v>
          </cell>
          <cell r="B69" t="str">
            <v>Field Cult &amp; Inc</v>
          </cell>
          <cell r="C69" t="str">
            <v>12'</v>
          </cell>
          <cell r="D69">
            <v>12</v>
          </cell>
          <cell r="E69">
            <v>6.5</v>
          </cell>
          <cell r="F69">
            <v>0.85</v>
          </cell>
          <cell r="G69">
            <v>0.12443438914027148</v>
          </cell>
          <cell r="H69">
            <v>15600</v>
          </cell>
          <cell r="I69">
            <v>30</v>
          </cell>
          <cell r="J69">
            <v>25</v>
          </cell>
          <cell r="K69">
            <v>10</v>
          </cell>
          <cell r="L69">
            <v>100</v>
          </cell>
          <cell r="M69">
            <v>0</v>
          </cell>
          <cell r="N69">
            <v>1000</v>
          </cell>
          <cell r="O69">
            <v>1</v>
          </cell>
          <cell r="P69">
            <v>0.27</v>
          </cell>
          <cell r="Q69">
            <v>1.4</v>
          </cell>
          <cell r="R69">
            <v>167.68274023713315</v>
          </cell>
          <cell r="S69">
            <v>1.6768274023713314</v>
          </cell>
          <cell r="T69">
            <v>390</v>
          </cell>
          <cell r="U69">
            <v>3.9</v>
          </cell>
          <cell r="V69">
            <v>4680</v>
          </cell>
          <cell r="W69">
            <v>1092</v>
          </cell>
          <cell r="X69">
            <v>10140</v>
          </cell>
          <cell r="Y69">
            <v>912.6</v>
          </cell>
          <cell r="Z69">
            <v>243.36</v>
          </cell>
          <cell r="AA69">
            <v>2247.96</v>
          </cell>
          <cell r="AB69">
            <v>22.479600000000001</v>
          </cell>
        </row>
        <row r="70">
          <cell r="A70" t="str">
            <v>Field Cult &amp; Inc24'</v>
          </cell>
          <cell r="B70" t="str">
            <v>Field Cult &amp; Inc</v>
          </cell>
          <cell r="C70" t="str">
            <v>24'</v>
          </cell>
          <cell r="D70">
            <v>24</v>
          </cell>
          <cell r="E70">
            <v>6.5</v>
          </cell>
          <cell r="F70">
            <v>0.85</v>
          </cell>
          <cell r="G70">
            <v>6.2217194570135741E-2</v>
          </cell>
          <cell r="H70">
            <v>23600</v>
          </cell>
          <cell r="I70">
            <v>30</v>
          </cell>
          <cell r="J70">
            <v>25</v>
          </cell>
          <cell r="K70">
            <v>10</v>
          </cell>
          <cell r="L70">
            <v>100</v>
          </cell>
          <cell r="M70">
            <v>0</v>
          </cell>
          <cell r="N70">
            <v>1000</v>
          </cell>
          <cell r="O70">
            <v>1</v>
          </cell>
          <cell r="P70">
            <v>0.27</v>
          </cell>
          <cell r="Q70">
            <v>1.4</v>
          </cell>
          <cell r="R70">
            <v>253.6738890766886</v>
          </cell>
          <cell r="S70">
            <v>2.5367388907668857</v>
          </cell>
          <cell r="T70">
            <v>590</v>
          </cell>
          <cell r="U70">
            <v>5.9</v>
          </cell>
          <cell r="V70">
            <v>7080</v>
          </cell>
          <cell r="W70">
            <v>1652</v>
          </cell>
          <cell r="X70">
            <v>15340</v>
          </cell>
          <cell r="Y70">
            <v>1380.6</v>
          </cell>
          <cell r="Z70">
            <v>368.16</v>
          </cell>
          <cell r="AA70">
            <v>3400.76</v>
          </cell>
          <cell r="AB70">
            <v>34.007600000000004</v>
          </cell>
        </row>
        <row r="71">
          <cell r="A71" t="str">
            <v>Field Cult &amp; Inc32'</v>
          </cell>
          <cell r="B71" t="str">
            <v>Field Cult &amp; Inc</v>
          </cell>
          <cell r="C71" t="str">
            <v>32'</v>
          </cell>
          <cell r="D71">
            <v>32</v>
          </cell>
          <cell r="E71">
            <v>6.5</v>
          </cell>
          <cell r="F71">
            <v>0.85</v>
          </cell>
          <cell r="G71">
            <v>4.6662895927601811E-2</v>
          </cell>
          <cell r="H71">
            <v>33211</v>
          </cell>
          <cell r="I71">
            <v>30</v>
          </cell>
          <cell r="J71">
            <v>25</v>
          </cell>
          <cell r="K71">
            <v>10</v>
          </cell>
          <cell r="L71">
            <v>100</v>
          </cell>
          <cell r="M71">
            <v>0</v>
          </cell>
          <cell r="N71">
            <v>1000</v>
          </cell>
          <cell r="O71">
            <v>1</v>
          </cell>
          <cell r="P71">
            <v>0.27</v>
          </cell>
          <cell r="Q71">
            <v>1.4</v>
          </cell>
          <cell r="R71">
            <v>356.98150551380957</v>
          </cell>
          <cell r="S71">
            <v>3.5698150551380956</v>
          </cell>
          <cell r="T71">
            <v>830.27499999999998</v>
          </cell>
          <cell r="U71">
            <v>8.3027499999999996</v>
          </cell>
          <cell r="V71">
            <v>9963.2999999999993</v>
          </cell>
          <cell r="W71">
            <v>2324.77</v>
          </cell>
          <cell r="X71">
            <v>21587.15</v>
          </cell>
          <cell r="Y71">
            <v>1942.8434999999999</v>
          </cell>
          <cell r="Z71">
            <v>518.09160000000008</v>
          </cell>
          <cell r="AA71">
            <v>4785.7051000000001</v>
          </cell>
          <cell r="AB71">
            <v>47.857050999999998</v>
          </cell>
        </row>
        <row r="72">
          <cell r="A72" t="str">
            <v>Field Cult &amp; Inc42'</v>
          </cell>
          <cell r="B72" t="str">
            <v>Field Cult &amp; Inc</v>
          </cell>
          <cell r="C72" t="str">
            <v>42'</v>
          </cell>
          <cell r="D72">
            <v>42</v>
          </cell>
          <cell r="E72">
            <v>6.5</v>
          </cell>
          <cell r="F72">
            <v>0.85</v>
          </cell>
          <cell r="G72">
            <v>3.555268261150614E-2</v>
          </cell>
          <cell r="H72">
            <v>43618</v>
          </cell>
          <cell r="I72">
            <v>30</v>
          </cell>
          <cell r="J72">
            <v>25</v>
          </cell>
          <cell r="K72">
            <v>10</v>
          </cell>
          <cell r="L72">
            <v>100</v>
          </cell>
          <cell r="M72">
            <v>0</v>
          </cell>
          <cell r="N72">
            <v>1000</v>
          </cell>
          <cell r="O72">
            <v>1</v>
          </cell>
          <cell r="P72">
            <v>0.27</v>
          </cell>
          <cell r="Q72">
            <v>1.4</v>
          </cell>
          <cell r="R72">
            <v>468.84524126046625</v>
          </cell>
          <cell r="S72">
            <v>4.6884524126046623</v>
          </cell>
          <cell r="T72">
            <v>1090.45</v>
          </cell>
          <cell r="U72">
            <v>10.904500000000001</v>
          </cell>
          <cell r="V72">
            <v>13085.4</v>
          </cell>
          <cell r="W72">
            <v>3053.2599999999998</v>
          </cell>
          <cell r="X72">
            <v>28351.7</v>
          </cell>
          <cell r="Y72">
            <v>2551.6529999999998</v>
          </cell>
          <cell r="Z72">
            <v>680.44080000000008</v>
          </cell>
          <cell r="AA72">
            <v>6285.353799999999</v>
          </cell>
          <cell r="AB72">
            <v>62.853537999999986</v>
          </cell>
        </row>
        <row r="73">
          <cell r="A73" t="str">
            <v>Field Cultivate12'</v>
          </cell>
          <cell r="B73" t="str">
            <v>Field Cultivate</v>
          </cell>
          <cell r="C73" t="str">
            <v>12'</v>
          </cell>
          <cell r="D73">
            <v>12</v>
          </cell>
          <cell r="E73">
            <v>6.5</v>
          </cell>
          <cell r="F73">
            <v>0.85</v>
          </cell>
          <cell r="G73">
            <v>0.12443438914027148</v>
          </cell>
          <cell r="H73">
            <v>8110</v>
          </cell>
          <cell r="I73">
            <v>30</v>
          </cell>
          <cell r="J73">
            <v>25</v>
          </cell>
          <cell r="K73">
            <v>10</v>
          </cell>
          <cell r="L73">
            <v>100</v>
          </cell>
          <cell r="M73">
            <v>0</v>
          </cell>
          <cell r="N73">
            <v>1000</v>
          </cell>
          <cell r="O73">
            <v>1</v>
          </cell>
          <cell r="P73">
            <v>0.27</v>
          </cell>
          <cell r="Q73">
            <v>1.4</v>
          </cell>
          <cell r="R73">
            <v>87.173527136099352</v>
          </cell>
          <cell r="S73">
            <v>0.87173527136099349</v>
          </cell>
          <cell r="T73">
            <v>202.75</v>
          </cell>
          <cell r="U73">
            <v>2.0274999999999999</v>
          </cell>
          <cell r="V73">
            <v>2433</v>
          </cell>
          <cell r="W73">
            <v>567.70000000000005</v>
          </cell>
          <cell r="X73">
            <v>5271.5</v>
          </cell>
          <cell r="Y73">
            <v>474.435</v>
          </cell>
          <cell r="Z73">
            <v>126.51600000000001</v>
          </cell>
          <cell r="AA73">
            <v>1168.6510000000001</v>
          </cell>
          <cell r="AB73">
            <v>11.68651</v>
          </cell>
        </row>
        <row r="74">
          <cell r="A74" t="str">
            <v>Field Cultivate24'</v>
          </cell>
          <cell r="B74" t="str">
            <v>Field Cultivate</v>
          </cell>
          <cell r="C74" t="str">
            <v>24'</v>
          </cell>
          <cell r="D74">
            <v>24</v>
          </cell>
          <cell r="E74">
            <v>6.5</v>
          </cell>
          <cell r="F74">
            <v>0.85</v>
          </cell>
          <cell r="G74">
            <v>6.2217194570135741E-2</v>
          </cell>
          <cell r="H74">
            <v>19184</v>
          </cell>
          <cell r="I74">
            <v>30</v>
          </cell>
          <cell r="J74">
            <v>25</v>
          </cell>
          <cell r="K74">
            <v>10</v>
          </cell>
          <cell r="L74">
            <v>100</v>
          </cell>
          <cell r="M74">
            <v>0</v>
          </cell>
          <cell r="N74">
            <v>1000</v>
          </cell>
          <cell r="O74">
            <v>1</v>
          </cell>
          <cell r="P74">
            <v>0.27</v>
          </cell>
          <cell r="Q74">
            <v>1.4</v>
          </cell>
          <cell r="R74">
            <v>206.20677491725399</v>
          </cell>
          <cell r="S74">
            <v>2.0620677491725399</v>
          </cell>
          <cell r="T74">
            <v>479.6</v>
          </cell>
          <cell r="U74">
            <v>4.7960000000000003</v>
          </cell>
          <cell r="V74">
            <v>5755.2</v>
          </cell>
          <cell r="W74">
            <v>1342.8799999999999</v>
          </cell>
          <cell r="X74">
            <v>12469.6</v>
          </cell>
          <cell r="Y74">
            <v>1122.2639999999999</v>
          </cell>
          <cell r="Z74">
            <v>299.2704</v>
          </cell>
          <cell r="AA74">
            <v>2764.4143999999997</v>
          </cell>
          <cell r="AB74">
            <v>27.644143999999997</v>
          </cell>
        </row>
        <row r="75">
          <cell r="A75" t="str">
            <v>Field Cultivate32'</v>
          </cell>
          <cell r="B75" t="str">
            <v>Field Cultivate</v>
          </cell>
          <cell r="C75" t="str">
            <v>32'</v>
          </cell>
          <cell r="D75">
            <v>32</v>
          </cell>
          <cell r="E75">
            <v>6.5</v>
          </cell>
          <cell r="F75">
            <v>0.85</v>
          </cell>
          <cell r="G75">
            <v>4.6662895927601811E-2</v>
          </cell>
          <cell r="H75">
            <v>27716</v>
          </cell>
          <cell r="I75">
            <v>30</v>
          </cell>
          <cell r="J75">
            <v>25</v>
          </cell>
          <cell r="K75">
            <v>10</v>
          </cell>
          <cell r="L75">
            <v>100</v>
          </cell>
          <cell r="M75">
            <v>0</v>
          </cell>
          <cell r="N75">
            <v>1000</v>
          </cell>
          <cell r="O75">
            <v>1</v>
          </cell>
          <cell r="P75">
            <v>0.27</v>
          </cell>
          <cell r="Q75">
            <v>1.4</v>
          </cell>
          <cell r="R75">
            <v>297.91633515463991</v>
          </cell>
          <cell r="S75">
            <v>2.9791633515463989</v>
          </cell>
          <cell r="T75">
            <v>692.9</v>
          </cell>
          <cell r="U75">
            <v>6.9289999999999994</v>
          </cell>
          <cell r="V75">
            <v>8314.7999999999993</v>
          </cell>
          <cell r="W75">
            <v>1940.1200000000001</v>
          </cell>
          <cell r="X75">
            <v>18015.400000000001</v>
          </cell>
          <cell r="Y75">
            <v>1621.386</v>
          </cell>
          <cell r="Z75">
            <v>432.36960000000005</v>
          </cell>
          <cell r="AA75">
            <v>3993.8756000000003</v>
          </cell>
          <cell r="AB75">
            <v>39.938756000000005</v>
          </cell>
        </row>
        <row r="76">
          <cell r="A76" t="str">
            <v>Field Cultivate42'</v>
          </cell>
          <cell r="B76" t="str">
            <v>Field Cultivate</v>
          </cell>
          <cell r="C76" t="str">
            <v>42'</v>
          </cell>
          <cell r="D76">
            <v>42</v>
          </cell>
          <cell r="E76">
            <v>6.5</v>
          </cell>
          <cell r="F76">
            <v>0.85</v>
          </cell>
          <cell r="G76">
            <v>3.555268261150614E-2</v>
          </cell>
          <cell r="H76">
            <v>37598</v>
          </cell>
          <cell r="I76">
            <v>30</v>
          </cell>
          <cell r="J76">
            <v>25</v>
          </cell>
          <cell r="K76">
            <v>10</v>
          </cell>
          <cell r="L76">
            <v>100</v>
          </cell>
          <cell r="M76">
            <v>0</v>
          </cell>
          <cell r="N76">
            <v>1000</v>
          </cell>
          <cell r="O76">
            <v>1</v>
          </cell>
          <cell r="P76">
            <v>0.27</v>
          </cell>
          <cell r="Q76">
            <v>1.4</v>
          </cell>
          <cell r="R76">
            <v>404.13690175870079</v>
          </cell>
          <cell r="S76">
            <v>4.0413690175870078</v>
          </cell>
          <cell r="T76">
            <v>939.95</v>
          </cell>
          <cell r="U76">
            <v>9.3994999999999997</v>
          </cell>
          <cell r="V76">
            <v>11279.4</v>
          </cell>
          <cell r="W76">
            <v>2631.8599999999997</v>
          </cell>
          <cell r="X76">
            <v>24438.7</v>
          </cell>
          <cell r="Y76">
            <v>2199.4830000000002</v>
          </cell>
          <cell r="Z76">
            <v>586.52880000000005</v>
          </cell>
          <cell r="AA76">
            <v>5417.8717999999999</v>
          </cell>
          <cell r="AB76">
            <v>54.178717999999996</v>
          </cell>
        </row>
        <row r="77">
          <cell r="A77" t="str">
            <v>Field Cultivate50'</v>
          </cell>
          <cell r="B77" t="str">
            <v>Field Cultivate</v>
          </cell>
          <cell r="C77" t="str">
            <v>50'</v>
          </cell>
          <cell r="D77">
            <v>50</v>
          </cell>
          <cell r="E77">
            <v>6.5</v>
          </cell>
          <cell r="F77">
            <v>0.85</v>
          </cell>
          <cell r="G77">
            <v>2.986425339366516E-2</v>
          </cell>
          <cell r="H77">
            <v>46014</v>
          </cell>
          <cell r="I77">
            <v>30</v>
          </cell>
          <cell r="J77">
            <v>25</v>
          </cell>
          <cell r="K77">
            <v>10</v>
          </cell>
          <cell r="L77">
            <v>100</v>
          </cell>
          <cell r="M77">
            <v>0</v>
          </cell>
          <cell r="N77">
            <v>1000</v>
          </cell>
          <cell r="O77">
            <v>1</v>
          </cell>
          <cell r="P77">
            <v>0.27</v>
          </cell>
          <cell r="Q77">
            <v>1.4</v>
          </cell>
          <cell r="R77">
            <v>494.59959033791313</v>
          </cell>
          <cell r="S77">
            <v>4.9459959033791314</v>
          </cell>
          <cell r="T77">
            <v>1150.3499999999999</v>
          </cell>
          <cell r="U77">
            <v>11.503499999999999</v>
          </cell>
          <cell r="V77">
            <v>13804.2</v>
          </cell>
          <cell r="W77">
            <v>3220.98</v>
          </cell>
          <cell r="X77">
            <v>29909.1</v>
          </cell>
          <cell r="Y77">
            <v>2691.819</v>
          </cell>
          <cell r="Z77">
            <v>717.8184</v>
          </cell>
          <cell r="AA77">
            <v>6630.6174000000001</v>
          </cell>
          <cell r="AB77">
            <v>66.306173999999999</v>
          </cell>
        </row>
        <row r="78">
          <cell r="A78" t="str">
            <v>Grain Drill12'</v>
          </cell>
          <cell r="B78" t="str">
            <v>Grain Drill</v>
          </cell>
          <cell r="C78" t="str">
            <v>12'</v>
          </cell>
          <cell r="D78">
            <v>12</v>
          </cell>
          <cell r="E78">
            <v>6.25</v>
          </cell>
          <cell r="F78">
            <v>0.7</v>
          </cell>
          <cell r="G78">
            <v>0.15714285714285714</v>
          </cell>
          <cell r="H78">
            <v>17500</v>
          </cell>
          <cell r="I78">
            <v>45</v>
          </cell>
          <cell r="J78">
            <v>45</v>
          </cell>
          <cell r="K78">
            <v>8</v>
          </cell>
          <cell r="L78">
            <v>150</v>
          </cell>
          <cell r="M78">
            <v>0</v>
          </cell>
          <cell r="N78">
            <v>1200</v>
          </cell>
          <cell r="O78">
            <v>1</v>
          </cell>
          <cell r="P78">
            <v>0.27</v>
          </cell>
          <cell r="Q78">
            <v>1.4</v>
          </cell>
          <cell r="R78">
            <v>331.84064245827489</v>
          </cell>
          <cell r="S78">
            <v>2.2122709497218325</v>
          </cell>
          <cell r="T78">
            <v>984.375</v>
          </cell>
          <cell r="U78">
            <v>6.5625</v>
          </cell>
          <cell r="V78">
            <v>7875</v>
          </cell>
          <cell r="W78">
            <v>1203.125</v>
          </cell>
          <cell r="X78">
            <v>12687.5</v>
          </cell>
          <cell r="Y78">
            <v>1141.875</v>
          </cell>
          <cell r="Z78">
            <v>304.5</v>
          </cell>
          <cell r="AA78">
            <v>2649.5</v>
          </cell>
          <cell r="AB78">
            <v>17.663333333333334</v>
          </cell>
        </row>
        <row r="79">
          <cell r="A79" t="str">
            <v>Grain Drill15'</v>
          </cell>
          <cell r="B79" t="str">
            <v>Grain Drill</v>
          </cell>
          <cell r="C79" t="str">
            <v>15'</v>
          </cell>
          <cell r="D79">
            <v>15</v>
          </cell>
          <cell r="E79">
            <v>6.25</v>
          </cell>
          <cell r="F79">
            <v>0.7</v>
          </cell>
          <cell r="G79">
            <v>0.12571428571428572</v>
          </cell>
          <cell r="H79">
            <v>21700</v>
          </cell>
          <cell r="I79">
            <v>45</v>
          </cell>
          <cell r="J79">
            <v>45</v>
          </cell>
          <cell r="K79">
            <v>8</v>
          </cell>
          <cell r="L79">
            <v>150</v>
          </cell>
          <cell r="M79">
            <v>0</v>
          </cell>
          <cell r="N79">
            <v>1200</v>
          </cell>
          <cell r="O79">
            <v>1</v>
          </cell>
          <cell r="P79">
            <v>0.27</v>
          </cell>
          <cell r="Q79">
            <v>1.4</v>
          </cell>
          <cell r="R79">
            <v>411.48239664826082</v>
          </cell>
          <cell r="S79">
            <v>2.7432159776550722</v>
          </cell>
          <cell r="T79">
            <v>1220.625</v>
          </cell>
          <cell r="U79">
            <v>8.1374999999999993</v>
          </cell>
          <cell r="V79">
            <v>9765</v>
          </cell>
          <cell r="W79">
            <v>1491.875</v>
          </cell>
          <cell r="X79">
            <v>15732.5</v>
          </cell>
          <cell r="Y79">
            <v>1415.925</v>
          </cell>
          <cell r="Z79">
            <v>377.58</v>
          </cell>
          <cell r="AA79">
            <v>3285.38</v>
          </cell>
          <cell r="AB79">
            <v>21.902533333333334</v>
          </cell>
        </row>
        <row r="80">
          <cell r="A80" t="str">
            <v>Grain Drill20'</v>
          </cell>
          <cell r="B80" t="str">
            <v>Grain Drill</v>
          </cell>
          <cell r="C80" t="str">
            <v>20'</v>
          </cell>
          <cell r="D80">
            <v>20</v>
          </cell>
          <cell r="E80">
            <v>6.25</v>
          </cell>
          <cell r="F80">
            <v>0.7</v>
          </cell>
          <cell r="G80">
            <v>9.4285714285714292E-2</v>
          </cell>
          <cell r="H80">
            <v>31300</v>
          </cell>
          <cell r="I80">
            <v>45</v>
          </cell>
          <cell r="J80">
            <v>45</v>
          </cell>
          <cell r="K80">
            <v>8</v>
          </cell>
          <cell r="L80">
            <v>150</v>
          </cell>
          <cell r="M80">
            <v>0</v>
          </cell>
          <cell r="N80">
            <v>1200</v>
          </cell>
          <cell r="O80">
            <v>1</v>
          </cell>
          <cell r="P80">
            <v>0.27</v>
          </cell>
          <cell r="Q80">
            <v>1.4</v>
          </cell>
          <cell r="R80">
            <v>593.52069193965735</v>
          </cell>
          <cell r="S80">
            <v>3.956804612931049</v>
          </cell>
          <cell r="T80">
            <v>1760.625</v>
          </cell>
          <cell r="U80">
            <v>11.737500000000001</v>
          </cell>
          <cell r="V80">
            <v>14085</v>
          </cell>
          <cell r="W80">
            <v>2151.875</v>
          </cell>
          <cell r="X80">
            <v>22692.5</v>
          </cell>
          <cell r="Y80">
            <v>2042.3249999999998</v>
          </cell>
          <cell r="Z80">
            <v>544.62</v>
          </cell>
          <cell r="AA80">
            <v>4738.82</v>
          </cell>
          <cell r="AB80">
            <v>31.592133333333333</v>
          </cell>
        </row>
        <row r="81">
          <cell r="A81" t="str">
            <v>Grain Drill24'</v>
          </cell>
          <cell r="B81" t="str">
            <v>Grain Drill</v>
          </cell>
          <cell r="C81" t="str">
            <v>24'</v>
          </cell>
          <cell r="D81">
            <v>24</v>
          </cell>
          <cell r="E81">
            <v>6.25</v>
          </cell>
          <cell r="F81">
            <v>0.7</v>
          </cell>
          <cell r="G81">
            <v>7.857142857142857E-2</v>
          </cell>
          <cell r="H81">
            <v>51300</v>
          </cell>
          <cell r="I81">
            <v>45</v>
          </cell>
          <cell r="J81">
            <v>45</v>
          </cell>
          <cell r="K81">
            <v>8</v>
          </cell>
          <cell r="L81">
            <v>150</v>
          </cell>
          <cell r="M81">
            <v>0</v>
          </cell>
          <cell r="N81">
            <v>1200</v>
          </cell>
          <cell r="O81">
            <v>1</v>
          </cell>
          <cell r="P81">
            <v>0.27</v>
          </cell>
          <cell r="Q81">
            <v>1.4</v>
          </cell>
          <cell r="R81">
            <v>972.76714046340021</v>
          </cell>
          <cell r="S81">
            <v>6.4851142697560018</v>
          </cell>
          <cell r="T81">
            <v>2885.625</v>
          </cell>
          <cell r="U81">
            <v>19.237500000000001</v>
          </cell>
          <cell r="V81">
            <v>23085</v>
          </cell>
          <cell r="W81">
            <v>3526.875</v>
          </cell>
          <cell r="X81">
            <v>37192.5</v>
          </cell>
          <cell r="Y81">
            <v>3347.3249999999998</v>
          </cell>
          <cell r="Z81">
            <v>892.62</v>
          </cell>
          <cell r="AA81">
            <v>7766.82</v>
          </cell>
          <cell r="AB81">
            <v>51.778799999999997</v>
          </cell>
        </row>
        <row r="82">
          <cell r="A82" t="str">
            <v>Grain Drill30'</v>
          </cell>
          <cell r="B82" t="str">
            <v>Grain Drill</v>
          </cell>
          <cell r="C82" t="str">
            <v>30'</v>
          </cell>
          <cell r="D82">
            <v>30</v>
          </cell>
          <cell r="E82">
            <v>6.25</v>
          </cell>
          <cell r="F82">
            <v>0.7</v>
          </cell>
          <cell r="G82">
            <v>6.2857142857142861E-2</v>
          </cell>
          <cell r="H82">
            <v>51900</v>
          </cell>
          <cell r="I82">
            <v>45</v>
          </cell>
          <cell r="J82">
            <v>45</v>
          </cell>
          <cell r="K82">
            <v>8</v>
          </cell>
          <cell r="L82">
            <v>150</v>
          </cell>
          <cell r="M82">
            <v>0</v>
          </cell>
          <cell r="N82">
            <v>1200</v>
          </cell>
          <cell r="O82">
            <v>1</v>
          </cell>
          <cell r="P82">
            <v>0.27</v>
          </cell>
          <cell r="Q82">
            <v>1.4</v>
          </cell>
          <cell r="R82">
            <v>984.1445339191124</v>
          </cell>
          <cell r="S82">
            <v>6.5609635594607489</v>
          </cell>
          <cell r="T82">
            <v>2919.375</v>
          </cell>
          <cell r="U82">
            <v>19.462499999999999</v>
          </cell>
          <cell r="V82">
            <v>23355</v>
          </cell>
          <cell r="W82">
            <v>3568.125</v>
          </cell>
          <cell r="X82">
            <v>37627.5</v>
          </cell>
          <cell r="Y82">
            <v>3386.4749999999999</v>
          </cell>
          <cell r="Z82">
            <v>903.06000000000006</v>
          </cell>
          <cell r="AA82">
            <v>7857.66</v>
          </cell>
          <cell r="AB82">
            <v>52.384399999999999</v>
          </cell>
        </row>
        <row r="83">
          <cell r="A83" t="str">
            <v>Grain Drill &amp; Pre12'</v>
          </cell>
          <cell r="B83" t="str">
            <v>Grain Drill &amp; Pre</v>
          </cell>
          <cell r="C83" t="str">
            <v>12'</v>
          </cell>
          <cell r="D83">
            <v>12</v>
          </cell>
          <cell r="E83">
            <v>6.25</v>
          </cell>
          <cell r="F83">
            <v>0.7</v>
          </cell>
          <cell r="G83">
            <v>0.15714285714285714</v>
          </cell>
          <cell r="H83">
            <v>22500</v>
          </cell>
          <cell r="I83">
            <v>45</v>
          </cell>
          <cell r="J83">
            <v>45</v>
          </cell>
          <cell r="K83">
            <v>8</v>
          </cell>
          <cell r="L83">
            <v>150</v>
          </cell>
          <cell r="M83">
            <v>0</v>
          </cell>
          <cell r="N83">
            <v>1200</v>
          </cell>
          <cell r="O83">
            <v>1</v>
          </cell>
          <cell r="P83">
            <v>0.27</v>
          </cell>
          <cell r="Q83">
            <v>1.4</v>
          </cell>
          <cell r="R83">
            <v>426.65225458921054</v>
          </cell>
          <cell r="S83">
            <v>2.8443483639280704</v>
          </cell>
          <cell r="T83">
            <v>1265.625</v>
          </cell>
          <cell r="U83">
            <v>8.4375</v>
          </cell>
          <cell r="V83">
            <v>10125</v>
          </cell>
          <cell r="W83">
            <v>1546.875</v>
          </cell>
          <cell r="X83">
            <v>16312.5</v>
          </cell>
          <cell r="Y83">
            <v>1468.125</v>
          </cell>
          <cell r="Z83">
            <v>391.5</v>
          </cell>
          <cell r="AA83">
            <v>3406.5</v>
          </cell>
          <cell r="AB83">
            <v>22.71</v>
          </cell>
        </row>
        <row r="84">
          <cell r="A84" t="str">
            <v>Grain Drill &amp; Pre15'</v>
          </cell>
          <cell r="B84" t="str">
            <v>Grain Drill &amp; Pre</v>
          </cell>
          <cell r="C84" t="str">
            <v>15'</v>
          </cell>
          <cell r="D84">
            <v>15</v>
          </cell>
          <cell r="E84">
            <v>6.25</v>
          </cell>
          <cell r="F84">
            <v>0.7</v>
          </cell>
          <cell r="G84">
            <v>0.12571428571428572</v>
          </cell>
          <cell r="H84">
            <v>26700</v>
          </cell>
          <cell r="I84">
            <v>45</v>
          </cell>
          <cell r="J84">
            <v>45</v>
          </cell>
          <cell r="K84">
            <v>8</v>
          </cell>
          <cell r="L84">
            <v>150</v>
          </cell>
          <cell r="M84">
            <v>0</v>
          </cell>
          <cell r="N84">
            <v>1200</v>
          </cell>
          <cell r="O84">
            <v>1</v>
          </cell>
          <cell r="P84">
            <v>0.27</v>
          </cell>
          <cell r="Q84">
            <v>1.4</v>
          </cell>
          <cell r="R84">
            <v>506.29400877919659</v>
          </cell>
          <cell r="S84">
            <v>3.3752933918613106</v>
          </cell>
          <cell r="T84">
            <v>1501.875</v>
          </cell>
          <cell r="U84">
            <v>10.012499999999999</v>
          </cell>
          <cell r="V84">
            <v>12015</v>
          </cell>
          <cell r="W84">
            <v>1835.625</v>
          </cell>
          <cell r="X84">
            <v>19357.5</v>
          </cell>
          <cell r="Y84">
            <v>1742.175</v>
          </cell>
          <cell r="Z84">
            <v>464.58</v>
          </cell>
          <cell r="AA84">
            <v>4042.38</v>
          </cell>
          <cell r="AB84">
            <v>26.949200000000001</v>
          </cell>
        </row>
        <row r="85">
          <cell r="A85" t="str">
            <v>Grain Drill &amp; Pre20'</v>
          </cell>
          <cell r="B85" t="str">
            <v>Grain Drill &amp; Pre</v>
          </cell>
          <cell r="C85" t="str">
            <v>20'</v>
          </cell>
          <cell r="D85">
            <v>20</v>
          </cell>
          <cell r="E85">
            <v>6.25</v>
          </cell>
          <cell r="F85">
            <v>0.7</v>
          </cell>
          <cell r="G85">
            <v>9.4285714285714292E-2</v>
          </cell>
          <cell r="H85">
            <v>36300</v>
          </cell>
          <cell r="I85">
            <v>45</v>
          </cell>
          <cell r="J85">
            <v>45</v>
          </cell>
          <cell r="K85">
            <v>8</v>
          </cell>
          <cell r="L85">
            <v>150</v>
          </cell>
          <cell r="M85">
            <v>0</v>
          </cell>
          <cell r="N85">
            <v>1200</v>
          </cell>
          <cell r="O85">
            <v>1</v>
          </cell>
          <cell r="P85">
            <v>0.27</v>
          </cell>
          <cell r="Q85">
            <v>1.4</v>
          </cell>
          <cell r="R85">
            <v>688.33230407059295</v>
          </cell>
          <cell r="S85">
            <v>4.5888820271372861</v>
          </cell>
          <cell r="T85">
            <v>2041.875</v>
          </cell>
          <cell r="U85">
            <v>13.612500000000001</v>
          </cell>
          <cell r="V85">
            <v>16335</v>
          </cell>
          <cell r="W85">
            <v>2495.625</v>
          </cell>
          <cell r="X85">
            <v>26317.5</v>
          </cell>
          <cell r="Y85">
            <v>2368.5749999999998</v>
          </cell>
          <cell r="Z85">
            <v>631.62</v>
          </cell>
          <cell r="AA85">
            <v>5495.82</v>
          </cell>
          <cell r="AB85">
            <v>36.638799999999996</v>
          </cell>
        </row>
        <row r="86">
          <cell r="A86" t="str">
            <v>Grain Drill &amp; Pre24'</v>
          </cell>
          <cell r="B86" t="str">
            <v>Grain Drill &amp; Pre</v>
          </cell>
          <cell r="C86" t="str">
            <v>24'</v>
          </cell>
          <cell r="D86">
            <v>24</v>
          </cell>
          <cell r="E86">
            <v>6.25</v>
          </cell>
          <cell r="F86">
            <v>0.7</v>
          </cell>
          <cell r="G86">
            <v>7.857142857142857E-2</v>
          </cell>
          <cell r="H86">
            <v>56200</v>
          </cell>
          <cell r="I86">
            <v>45</v>
          </cell>
          <cell r="J86">
            <v>45</v>
          </cell>
          <cell r="K86">
            <v>8</v>
          </cell>
          <cell r="L86">
            <v>150</v>
          </cell>
          <cell r="M86">
            <v>0</v>
          </cell>
          <cell r="N86">
            <v>1200</v>
          </cell>
          <cell r="O86">
            <v>1</v>
          </cell>
          <cell r="P86">
            <v>0.27</v>
          </cell>
          <cell r="Q86">
            <v>1.4</v>
          </cell>
          <cell r="R86">
            <v>1065.6825203517171</v>
          </cell>
          <cell r="S86">
            <v>7.1045501356781138</v>
          </cell>
          <cell r="T86">
            <v>3161.25</v>
          </cell>
          <cell r="U86">
            <v>21.074999999999999</v>
          </cell>
          <cell r="V86">
            <v>25290</v>
          </cell>
          <cell r="W86">
            <v>3863.75</v>
          </cell>
          <cell r="X86">
            <v>40745</v>
          </cell>
          <cell r="Y86">
            <v>3667.0499999999997</v>
          </cell>
          <cell r="Z86">
            <v>977.88</v>
          </cell>
          <cell r="AA86">
            <v>8508.68</v>
          </cell>
          <cell r="AB86">
            <v>56.724533333333333</v>
          </cell>
        </row>
        <row r="87">
          <cell r="A87" t="str">
            <v>Grain Drill &amp; Pre30'</v>
          </cell>
          <cell r="B87" t="str">
            <v>Grain Drill &amp; Pre</v>
          </cell>
          <cell r="C87" t="str">
            <v>30'</v>
          </cell>
          <cell r="D87">
            <v>30</v>
          </cell>
          <cell r="E87">
            <v>6.25</v>
          </cell>
          <cell r="F87">
            <v>0.7</v>
          </cell>
          <cell r="G87">
            <v>6.2857142857142861E-2</v>
          </cell>
          <cell r="H87">
            <v>56900</v>
          </cell>
          <cell r="I87">
            <v>45</v>
          </cell>
          <cell r="J87">
            <v>45</v>
          </cell>
          <cell r="K87">
            <v>8</v>
          </cell>
          <cell r="L87">
            <v>150</v>
          </cell>
          <cell r="M87">
            <v>0</v>
          </cell>
          <cell r="N87">
            <v>1200</v>
          </cell>
          <cell r="O87">
            <v>1</v>
          </cell>
          <cell r="P87">
            <v>0.27</v>
          </cell>
          <cell r="Q87">
            <v>1.4</v>
          </cell>
          <cell r="R87">
            <v>1078.9561460500481</v>
          </cell>
          <cell r="S87">
            <v>7.1930409736669878</v>
          </cell>
          <cell r="T87">
            <v>3200.625</v>
          </cell>
          <cell r="U87">
            <v>21.337499999999999</v>
          </cell>
          <cell r="V87">
            <v>25605</v>
          </cell>
          <cell r="W87">
            <v>3911.875</v>
          </cell>
          <cell r="X87">
            <v>41252.5</v>
          </cell>
          <cell r="Y87">
            <v>3712.7249999999999</v>
          </cell>
          <cell r="Z87">
            <v>990.06000000000006</v>
          </cell>
          <cell r="AA87">
            <v>8614.66</v>
          </cell>
          <cell r="AB87">
            <v>57.431066666666666</v>
          </cell>
        </row>
        <row r="88">
          <cell r="A88" t="str">
            <v>Harrow13'</v>
          </cell>
          <cell r="B88" t="str">
            <v>Harrow</v>
          </cell>
          <cell r="C88" t="str">
            <v>13'</v>
          </cell>
          <cell r="D88">
            <v>13</v>
          </cell>
          <cell r="E88">
            <v>6.25</v>
          </cell>
          <cell r="F88">
            <v>0.85</v>
          </cell>
          <cell r="G88">
            <v>0.11945701357466064</v>
          </cell>
          <cell r="H88">
            <v>3690</v>
          </cell>
          <cell r="I88">
            <v>30</v>
          </cell>
          <cell r="J88">
            <v>70</v>
          </cell>
          <cell r="K88">
            <v>10</v>
          </cell>
          <cell r="L88">
            <v>200</v>
          </cell>
          <cell r="M88">
            <v>0</v>
          </cell>
          <cell r="N88">
            <v>2000</v>
          </cell>
          <cell r="O88">
            <v>1</v>
          </cell>
          <cell r="P88">
            <v>0.27</v>
          </cell>
          <cell r="Q88">
            <v>1.4</v>
          </cell>
          <cell r="R88">
            <v>104.67238606109895</v>
          </cell>
          <cell r="S88">
            <v>0.52336193030549472</v>
          </cell>
          <cell r="T88">
            <v>258.3</v>
          </cell>
          <cell r="U88">
            <v>1.2915000000000001</v>
          </cell>
          <cell r="V88">
            <v>1107</v>
          </cell>
          <cell r="W88">
            <v>258.3</v>
          </cell>
          <cell r="X88">
            <v>2398.5</v>
          </cell>
          <cell r="Y88">
            <v>215.86499999999998</v>
          </cell>
          <cell r="Z88">
            <v>57.564</v>
          </cell>
          <cell r="AA88">
            <v>531.72900000000004</v>
          </cell>
          <cell r="AB88">
            <v>2.6586450000000004</v>
          </cell>
        </row>
        <row r="89">
          <cell r="A89" t="str">
            <v>Harrow21'</v>
          </cell>
          <cell r="B89" t="str">
            <v>Harrow</v>
          </cell>
          <cell r="C89" t="str">
            <v>21'</v>
          </cell>
          <cell r="D89">
            <v>21</v>
          </cell>
          <cell r="E89">
            <v>6.25</v>
          </cell>
          <cell r="F89">
            <v>0.85</v>
          </cell>
          <cell r="G89">
            <v>7.3949579831932774E-2</v>
          </cell>
          <cell r="H89">
            <v>3880</v>
          </cell>
          <cell r="I89">
            <v>30</v>
          </cell>
          <cell r="J89">
            <v>70</v>
          </cell>
          <cell r="K89">
            <v>10</v>
          </cell>
          <cell r="L89">
            <v>200</v>
          </cell>
          <cell r="M89">
            <v>0</v>
          </cell>
          <cell r="N89">
            <v>2000</v>
          </cell>
          <cell r="O89">
            <v>1</v>
          </cell>
          <cell r="P89">
            <v>0.27</v>
          </cell>
          <cell r="Q89">
            <v>1.4</v>
          </cell>
          <cell r="R89">
            <v>110.06202111573549</v>
          </cell>
          <cell r="S89">
            <v>0.55031010557867743</v>
          </cell>
          <cell r="T89">
            <v>271.60000000000002</v>
          </cell>
          <cell r="U89">
            <v>1.3580000000000001</v>
          </cell>
          <cell r="V89">
            <v>1164</v>
          </cell>
          <cell r="W89">
            <v>271.60000000000002</v>
          </cell>
          <cell r="X89">
            <v>2522</v>
          </cell>
          <cell r="Y89">
            <v>226.98</v>
          </cell>
          <cell r="Z89">
            <v>60.527999999999999</v>
          </cell>
          <cell r="AA89">
            <v>559.10799999999995</v>
          </cell>
          <cell r="AB89">
            <v>2.7955399999999999</v>
          </cell>
        </row>
        <row r="90">
          <cell r="A90" t="str">
            <v>Harrow40'</v>
          </cell>
          <cell r="B90" t="str">
            <v>Harrow</v>
          </cell>
          <cell r="C90" t="str">
            <v>40'</v>
          </cell>
          <cell r="D90">
            <v>40</v>
          </cell>
          <cell r="E90">
            <v>6.25</v>
          </cell>
          <cell r="F90">
            <v>0.85</v>
          </cell>
          <cell r="G90">
            <v>3.8823529411764708E-2</v>
          </cell>
          <cell r="H90">
            <v>12000</v>
          </cell>
          <cell r="I90">
            <v>30</v>
          </cell>
          <cell r="J90">
            <v>70</v>
          </cell>
          <cell r="K90">
            <v>10</v>
          </cell>
          <cell r="L90">
            <v>200</v>
          </cell>
          <cell r="M90">
            <v>0</v>
          </cell>
          <cell r="N90">
            <v>2000</v>
          </cell>
          <cell r="O90">
            <v>1</v>
          </cell>
          <cell r="P90">
            <v>0.27</v>
          </cell>
          <cell r="Q90">
            <v>1.4</v>
          </cell>
          <cell r="R90">
            <v>340.39800345072825</v>
          </cell>
          <cell r="S90">
            <v>1.7019900172536413</v>
          </cell>
          <cell r="T90">
            <v>840</v>
          </cell>
          <cell r="U90">
            <v>4.2</v>
          </cell>
          <cell r="V90">
            <v>3600</v>
          </cell>
          <cell r="W90">
            <v>840</v>
          </cell>
          <cell r="X90">
            <v>7800</v>
          </cell>
          <cell r="Y90">
            <v>702</v>
          </cell>
          <cell r="Z90">
            <v>187.20000000000002</v>
          </cell>
          <cell r="AA90">
            <v>1729.2</v>
          </cell>
          <cell r="AB90">
            <v>8.6460000000000008</v>
          </cell>
        </row>
        <row r="91">
          <cell r="A91" t="str">
            <v>Harrow47'</v>
          </cell>
          <cell r="B91" t="str">
            <v>Harrow</v>
          </cell>
          <cell r="C91" t="str">
            <v>47'</v>
          </cell>
          <cell r="D91">
            <v>47</v>
          </cell>
          <cell r="E91">
            <v>6.25</v>
          </cell>
          <cell r="F91">
            <v>0.85</v>
          </cell>
          <cell r="G91">
            <v>3.3041301627033795E-2</v>
          </cell>
          <cell r="H91">
            <v>17500</v>
          </cell>
          <cell r="I91">
            <v>30</v>
          </cell>
          <cell r="J91">
            <v>70</v>
          </cell>
          <cell r="K91">
            <v>10</v>
          </cell>
          <cell r="L91">
            <v>200</v>
          </cell>
          <cell r="M91">
            <v>0</v>
          </cell>
          <cell r="N91">
            <v>2000</v>
          </cell>
          <cell r="O91">
            <v>1</v>
          </cell>
          <cell r="P91">
            <v>0.27</v>
          </cell>
          <cell r="Q91">
            <v>1.4</v>
          </cell>
          <cell r="R91">
            <v>496.41375503231205</v>
          </cell>
          <cell r="S91">
            <v>2.4820687751615602</v>
          </cell>
          <cell r="T91">
            <v>1225</v>
          </cell>
          <cell r="U91">
            <v>6.125</v>
          </cell>
          <cell r="V91">
            <v>5250</v>
          </cell>
          <cell r="W91">
            <v>1225</v>
          </cell>
          <cell r="X91">
            <v>11375</v>
          </cell>
          <cell r="Y91">
            <v>1023.75</v>
          </cell>
          <cell r="Z91">
            <v>273</v>
          </cell>
          <cell r="AA91">
            <v>2521.75</v>
          </cell>
          <cell r="AB91">
            <v>12.608750000000001</v>
          </cell>
        </row>
        <row r="92">
          <cell r="A92" t="str">
            <v>Heavy Disk14'</v>
          </cell>
          <cell r="B92" t="str">
            <v>Heavy Disk</v>
          </cell>
          <cell r="C92" t="str">
            <v>14'</v>
          </cell>
          <cell r="D92">
            <v>14</v>
          </cell>
          <cell r="E92">
            <v>4.75</v>
          </cell>
          <cell r="F92">
            <v>0.85</v>
          </cell>
          <cell r="G92">
            <v>0.145953118089341</v>
          </cell>
          <cell r="H92">
            <v>18791</v>
          </cell>
          <cell r="I92">
            <v>30</v>
          </cell>
          <cell r="J92">
            <v>50</v>
          </cell>
          <cell r="K92">
            <v>10</v>
          </cell>
          <cell r="L92">
            <v>180</v>
          </cell>
          <cell r="M92">
            <v>0</v>
          </cell>
          <cell r="N92">
            <v>1800</v>
          </cell>
          <cell r="O92">
            <v>1</v>
          </cell>
          <cell r="P92">
            <v>0.27</v>
          </cell>
          <cell r="Q92">
            <v>1.4</v>
          </cell>
          <cell r="R92">
            <v>459.93362770584417</v>
          </cell>
          <cell r="S92">
            <v>2.5551868205880233</v>
          </cell>
          <cell r="T92">
            <v>939.55</v>
          </cell>
          <cell r="U92">
            <v>5.2197222222222219</v>
          </cell>
          <cell r="V92">
            <v>5637.3</v>
          </cell>
          <cell r="W92">
            <v>1315.3700000000001</v>
          </cell>
          <cell r="X92">
            <v>12214.15</v>
          </cell>
          <cell r="Y92">
            <v>1099.2735</v>
          </cell>
          <cell r="Z92">
            <v>293.13959999999997</v>
          </cell>
          <cell r="AA92">
            <v>2707.7831000000001</v>
          </cell>
          <cell r="AB92">
            <v>15.043239444444445</v>
          </cell>
        </row>
        <row r="93">
          <cell r="A93" t="str">
            <v>Heavy Disk21'</v>
          </cell>
          <cell r="B93" t="str">
            <v>Heavy Disk</v>
          </cell>
          <cell r="C93" t="str">
            <v>21'</v>
          </cell>
          <cell r="D93">
            <v>21</v>
          </cell>
          <cell r="E93">
            <v>4.75</v>
          </cell>
          <cell r="F93">
            <v>0.85</v>
          </cell>
          <cell r="G93">
            <v>9.7302078726227328E-2</v>
          </cell>
          <cell r="H93">
            <v>23720</v>
          </cell>
          <cell r="I93">
            <v>30</v>
          </cell>
          <cell r="J93">
            <v>50</v>
          </cell>
          <cell r="K93">
            <v>10</v>
          </cell>
          <cell r="L93">
            <v>180</v>
          </cell>
          <cell r="M93">
            <v>0</v>
          </cell>
          <cell r="N93">
            <v>1800</v>
          </cell>
          <cell r="O93">
            <v>1</v>
          </cell>
          <cell r="P93">
            <v>0.27</v>
          </cell>
          <cell r="Q93">
            <v>1.4</v>
          </cell>
          <cell r="R93">
            <v>580.57717253912108</v>
          </cell>
          <cell r="S93">
            <v>3.2254287363284506</v>
          </cell>
          <cell r="T93">
            <v>1186</v>
          </cell>
          <cell r="U93">
            <v>6.5888888888888886</v>
          </cell>
          <cell r="V93">
            <v>7116</v>
          </cell>
          <cell r="W93">
            <v>1660.4</v>
          </cell>
          <cell r="X93">
            <v>15418</v>
          </cell>
          <cell r="Y93">
            <v>1387.62</v>
          </cell>
          <cell r="Z93">
            <v>370.03199999999998</v>
          </cell>
          <cell r="AA93">
            <v>3418.0519999999997</v>
          </cell>
          <cell r="AB93">
            <v>18.989177777777776</v>
          </cell>
        </row>
        <row r="94">
          <cell r="A94" t="str">
            <v>Heavy Disk27'</v>
          </cell>
          <cell r="B94" t="str">
            <v>Heavy Disk</v>
          </cell>
          <cell r="C94" t="str">
            <v>27'</v>
          </cell>
          <cell r="D94">
            <v>27</v>
          </cell>
          <cell r="E94">
            <v>4.75</v>
          </cell>
          <cell r="F94">
            <v>0.85</v>
          </cell>
          <cell r="G94">
            <v>7.5679394564843488E-2</v>
          </cell>
          <cell r="H94">
            <v>34304</v>
          </cell>
          <cell r="I94">
            <v>30</v>
          </cell>
          <cell r="J94">
            <v>50</v>
          </cell>
          <cell r="K94">
            <v>10</v>
          </cell>
          <cell r="L94">
            <v>180</v>
          </cell>
          <cell r="M94">
            <v>0</v>
          </cell>
          <cell r="N94">
            <v>1800</v>
          </cell>
          <cell r="O94">
            <v>1</v>
          </cell>
          <cell r="P94">
            <v>0.27</v>
          </cell>
          <cell r="Q94">
            <v>1.4</v>
          </cell>
          <cell r="R94">
            <v>839.6340356990728</v>
          </cell>
          <cell r="S94">
            <v>4.664633531661516</v>
          </cell>
          <cell r="T94">
            <v>1715.2</v>
          </cell>
          <cell r="U94">
            <v>9.5288888888888899</v>
          </cell>
          <cell r="V94">
            <v>10291.200000000001</v>
          </cell>
          <cell r="W94">
            <v>2401.2799999999997</v>
          </cell>
          <cell r="X94">
            <v>22297.599999999999</v>
          </cell>
          <cell r="Y94">
            <v>2006.7839999999999</v>
          </cell>
          <cell r="Z94">
            <v>535.14239999999995</v>
          </cell>
          <cell r="AA94">
            <v>4943.2063999999991</v>
          </cell>
          <cell r="AB94">
            <v>27.462257777777772</v>
          </cell>
        </row>
        <row r="95">
          <cell r="A95" t="str">
            <v>Land Plane40'x10'</v>
          </cell>
          <cell r="B95" t="str">
            <v>Land Plane</v>
          </cell>
          <cell r="C95" t="str">
            <v>40'x10'</v>
          </cell>
          <cell r="D95">
            <v>10</v>
          </cell>
          <cell r="E95">
            <v>4</v>
          </cell>
          <cell r="F95">
            <v>0.85</v>
          </cell>
          <cell r="G95">
            <v>0.24264705882352941</v>
          </cell>
          <cell r="H95">
            <v>6622.0000000000009</v>
          </cell>
          <cell r="I95">
            <v>30</v>
          </cell>
          <cell r="J95">
            <v>40</v>
          </cell>
          <cell r="K95">
            <v>10</v>
          </cell>
          <cell r="L95">
            <v>200</v>
          </cell>
          <cell r="M95">
            <v>0</v>
          </cell>
          <cell r="N95">
            <v>2000</v>
          </cell>
          <cell r="O95">
            <v>1</v>
          </cell>
          <cell r="P95">
            <v>0.27</v>
          </cell>
          <cell r="Q95">
            <v>1.4</v>
          </cell>
          <cell r="R95">
            <v>187.84296490422693</v>
          </cell>
          <cell r="S95">
            <v>0.93921482452113469</v>
          </cell>
          <cell r="T95">
            <v>264.88000000000005</v>
          </cell>
          <cell r="U95">
            <v>1.3244000000000002</v>
          </cell>
          <cell r="V95">
            <v>1986.6000000000004</v>
          </cell>
          <cell r="W95">
            <v>463.54000000000008</v>
          </cell>
          <cell r="X95">
            <v>4304.3000000000011</v>
          </cell>
          <cell r="Y95">
            <v>387.38700000000006</v>
          </cell>
          <cell r="Z95">
            <v>103.30320000000003</v>
          </cell>
          <cell r="AA95">
            <v>954.2302000000002</v>
          </cell>
          <cell r="AB95">
            <v>4.7711510000000006</v>
          </cell>
        </row>
        <row r="96">
          <cell r="A96" t="str">
            <v>Land Plane50'x16'</v>
          </cell>
          <cell r="B96" t="str">
            <v>Land Plane</v>
          </cell>
          <cell r="C96" t="str">
            <v>50'x16'</v>
          </cell>
          <cell r="D96">
            <v>16</v>
          </cell>
          <cell r="E96">
            <v>4</v>
          </cell>
          <cell r="F96">
            <v>0.85</v>
          </cell>
          <cell r="G96">
            <v>0.1516544117647059</v>
          </cell>
          <cell r="H96">
            <v>10300</v>
          </cell>
          <cell r="I96">
            <v>30</v>
          </cell>
          <cell r="J96">
            <v>40</v>
          </cell>
          <cell r="K96">
            <v>10</v>
          </cell>
          <cell r="L96">
            <v>200</v>
          </cell>
          <cell r="M96">
            <v>0</v>
          </cell>
          <cell r="N96">
            <v>2000</v>
          </cell>
          <cell r="O96">
            <v>1</v>
          </cell>
          <cell r="P96">
            <v>0.27</v>
          </cell>
          <cell r="Q96">
            <v>1.4</v>
          </cell>
          <cell r="R96">
            <v>292.17495296187508</v>
          </cell>
          <cell r="S96">
            <v>1.4608747648093754</v>
          </cell>
          <cell r="T96">
            <v>412</v>
          </cell>
          <cell r="U96">
            <v>2.06</v>
          </cell>
          <cell r="V96">
            <v>3090</v>
          </cell>
          <cell r="W96">
            <v>721</v>
          </cell>
          <cell r="X96">
            <v>6695</v>
          </cell>
          <cell r="Y96">
            <v>602.54999999999995</v>
          </cell>
          <cell r="Z96">
            <v>160.68</v>
          </cell>
          <cell r="AA96">
            <v>1484.23</v>
          </cell>
          <cell r="AB96">
            <v>7.4211499999999999</v>
          </cell>
        </row>
        <row r="97">
          <cell r="A97" t="str">
            <v>Levee Splitter (1/802 blade</v>
          </cell>
          <cell r="B97" t="str">
            <v>Levee Splitter (1/80</v>
          </cell>
          <cell r="C97" t="str">
            <v>2 blade</v>
          </cell>
          <cell r="D97">
            <v>0</v>
          </cell>
          <cell r="E97">
            <v>0</v>
          </cell>
          <cell r="F97">
            <v>0</v>
          </cell>
          <cell r="G97" t="e">
            <v>#DIV/0!</v>
          </cell>
          <cell r="H97">
            <v>6760</v>
          </cell>
          <cell r="I97">
            <v>30</v>
          </cell>
          <cell r="J97">
            <v>5</v>
          </cell>
          <cell r="K97">
            <v>10</v>
          </cell>
          <cell r="L97">
            <v>50</v>
          </cell>
          <cell r="M97">
            <v>0</v>
          </cell>
          <cell r="N97">
            <v>500</v>
          </cell>
          <cell r="O97">
            <v>1</v>
          </cell>
          <cell r="P97">
            <v>0.27</v>
          </cell>
          <cell r="Q97">
            <v>1.4</v>
          </cell>
          <cell r="R97">
            <v>27.533946623655602</v>
          </cell>
          <cell r="S97">
            <v>0.55067893247311206</v>
          </cell>
          <cell r="T97">
            <v>33.799999999999997</v>
          </cell>
          <cell r="U97">
            <v>0.67599999999999993</v>
          </cell>
          <cell r="V97">
            <v>2028</v>
          </cell>
          <cell r="W97">
            <v>473.2</v>
          </cell>
          <cell r="X97">
            <v>4394</v>
          </cell>
          <cell r="Y97">
            <v>395.46</v>
          </cell>
          <cell r="Z97">
            <v>105.456</v>
          </cell>
          <cell r="AA97">
            <v>974.11599999999999</v>
          </cell>
          <cell r="AB97">
            <v>19.482320000000001</v>
          </cell>
        </row>
        <row r="98">
          <cell r="A98" t="str">
            <v>Lo-Till &amp; Bed4R-40</v>
          </cell>
          <cell r="B98" t="str">
            <v>Lo-Till &amp; Bed</v>
          </cell>
          <cell r="C98" t="str">
            <v>4R-40</v>
          </cell>
          <cell r="D98">
            <v>13.3</v>
          </cell>
          <cell r="E98">
            <v>5.25</v>
          </cell>
          <cell r="F98">
            <v>0.85</v>
          </cell>
          <cell r="G98">
            <v>0.13900296960889622</v>
          </cell>
          <cell r="H98">
            <v>5610</v>
          </cell>
          <cell r="I98">
            <v>25</v>
          </cell>
          <cell r="J98">
            <v>65</v>
          </cell>
          <cell r="K98">
            <v>12</v>
          </cell>
          <cell r="L98">
            <v>150</v>
          </cell>
          <cell r="M98">
            <v>0</v>
          </cell>
          <cell r="N98">
            <v>1800</v>
          </cell>
          <cell r="O98">
            <v>1</v>
          </cell>
          <cell r="P98">
            <v>0.27</v>
          </cell>
          <cell r="Q98">
            <v>1.4</v>
          </cell>
          <cell r="R98">
            <v>106.37862881090983</v>
          </cell>
          <cell r="S98">
            <v>0.70919085873939891</v>
          </cell>
          <cell r="T98">
            <v>303.875</v>
          </cell>
          <cell r="U98">
            <v>2.0258333333333334</v>
          </cell>
          <cell r="V98">
            <v>1402.5</v>
          </cell>
          <cell r="W98">
            <v>350.625</v>
          </cell>
          <cell r="X98">
            <v>3506.25</v>
          </cell>
          <cell r="Y98">
            <v>315.5625</v>
          </cell>
          <cell r="Z98">
            <v>84.15</v>
          </cell>
          <cell r="AA98">
            <v>750.33749999999998</v>
          </cell>
          <cell r="AB98">
            <v>5.0022500000000001</v>
          </cell>
        </row>
        <row r="99">
          <cell r="A99" t="str">
            <v>Middle Buster6R-40</v>
          </cell>
          <cell r="B99" t="str">
            <v>Middle Buster</v>
          </cell>
          <cell r="C99" t="str">
            <v>6R-40</v>
          </cell>
          <cell r="D99">
            <v>20</v>
          </cell>
          <cell r="E99">
            <v>4.25</v>
          </cell>
          <cell r="F99">
            <v>0.85</v>
          </cell>
          <cell r="G99">
            <v>0.11418685121107267</v>
          </cell>
          <cell r="H99">
            <v>11700</v>
          </cell>
          <cell r="I99">
            <v>35</v>
          </cell>
          <cell r="J99">
            <v>30</v>
          </cell>
          <cell r="K99">
            <v>8</v>
          </cell>
          <cell r="L99">
            <v>160</v>
          </cell>
          <cell r="M99">
            <v>0</v>
          </cell>
          <cell r="N99">
            <v>1280</v>
          </cell>
          <cell r="O99">
            <v>1</v>
          </cell>
          <cell r="P99">
            <v>0.27</v>
          </cell>
          <cell r="Q99">
            <v>1.4</v>
          </cell>
          <cell r="R99">
            <v>242.83853356462987</v>
          </cell>
          <cell r="S99">
            <v>1.5177408347789367</v>
          </cell>
          <cell r="T99">
            <v>438.75</v>
          </cell>
          <cell r="U99">
            <v>2.7421875</v>
          </cell>
          <cell r="V99">
            <v>4095</v>
          </cell>
          <cell r="W99">
            <v>950.625</v>
          </cell>
          <cell r="X99">
            <v>7897.5</v>
          </cell>
          <cell r="Y99">
            <v>710.77499999999998</v>
          </cell>
          <cell r="Z99">
            <v>189.54</v>
          </cell>
          <cell r="AA99">
            <v>1850.94</v>
          </cell>
          <cell r="AB99">
            <v>11.568375</v>
          </cell>
        </row>
        <row r="100">
          <cell r="A100" t="str">
            <v>Middle Buster8R-30</v>
          </cell>
          <cell r="B100" t="str">
            <v>Middle Buster</v>
          </cell>
          <cell r="C100" t="str">
            <v>8R-30</v>
          </cell>
          <cell r="D100">
            <v>20</v>
          </cell>
          <cell r="E100">
            <v>4.25</v>
          </cell>
          <cell r="F100">
            <v>0.85</v>
          </cell>
          <cell r="G100">
            <v>0.11418685121107267</v>
          </cell>
          <cell r="H100">
            <v>17110</v>
          </cell>
          <cell r="I100">
            <v>35</v>
          </cell>
          <cell r="J100">
            <v>30</v>
          </cell>
          <cell r="K100">
            <v>8</v>
          </cell>
          <cell r="L100">
            <v>160</v>
          </cell>
          <cell r="M100">
            <v>0</v>
          </cell>
          <cell r="N100">
            <v>1280</v>
          </cell>
          <cell r="O100">
            <v>1</v>
          </cell>
          <cell r="P100">
            <v>0.27</v>
          </cell>
          <cell r="Q100">
            <v>1.4</v>
          </cell>
          <cell r="R100">
            <v>355.12541105049723</v>
          </cell>
          <cell r="S100">
            <v>2.2195338190656075</v>
          </cell>
          <cell r="T100">
            <v>641.625</v>
          </cell>
          <cell r="U100">
            <v>4.0101562499999996</v>
          </cell>
          <cell r="V100">
            <v>5988.5</v>
          </cell>
          <cell r="W100">
            <v>1390.1875</v>
          </cell>
          <cell r="X100">
            <v>11549.25</v>
          </cell>
          <cell r="Y100">
            <v>1039.4324999999999</v>
          </cell>
          <cell r="Z100">
            <v>277.18200000000002</v>
          </cell>
          <cell r="AA100">
            <v>2706.8019999999997</v>
          </cell>
          <cell r="AB100">
            <v>16.917512499999997</v>
          </cell>
        </row>
        <row r="101">
          <cell r="A101" t="str">
            <v>Middle Buster10R-30</v>
          </cell>
          <cell r="B101" t="str">
            <v>Middle Buster</v>
          </cell>
          <cell r="C101" t="str">
            <v>10R-30</v>
          </cell>
          <cell r="D101">
            <v>25</v>
          </cell>
          <cell r="E101">
            <v>4.25</v>
          </cell>
          <cell r="F101">
            <v>0.85</v>
          </cell>
          <cell r="G101">
            <v>9.1349480968858129E-2</v>
          </cell>
          <cell r="H101">
            <v>27000</v>
          </cell>
          <cell r="I101">
            <v>35</v>
          </cell>
          <cell r="J101">
            <v>30</v>
          </cell>
          <cell r="K101">
            <v>8</v>
          </cell>
          <cell r="L101">
            <v>160</v>
          </cell>
          <cell r="M101">
            <v>0</v>
          </cell>
          <cell r="N101">
            <v>1280</v>
          </cell>
          <cell r="O101">
            <v>1</v>
          </cell>
          <cell r="P101">
            <v>0.27</v>
          </cell>
          <cell r="Q101">
            <v>1.4</v>
          </cell>
          <cell r="R101">
            <v>560.39661591837671</v>
          </cell>
          <cell r="S101">
            <v>3.5024788494898544</v>
          </cell>
          <cell r="T101">
            <v>1012.5</v>
          </cell>
          <cell r="U101">
            <v>6.328125</v>
          </cell>
          <cell r="V101">
            <v>9450</v>
          </cell>
          <cell r="W101">
            <v>2193.75</v>
          </cell>
          <cell r="X101">
            <v>18225</v>
          </cell>
          <cell r="Y101">
            <v>1640.25</v>
          </cell>
          <cell r="Z101">
            <v>437.40000000000003</v>
          </cell>
          <cell r="AA101">
            <v>4271.3999999999996</v>
          </cell>
          <cell r="AB101">
            <v>26.696249999999999</v>
          </cell>
        </row>
        <row r="102">
          <cell r="A102" t="str">
            <v>Middle Buster8R-40</v>
          </cell>
          <cell r="B102" t="str">
            <v>Middle Buster</v>
          </cell>
          <cell r="C102" t="str">
            <v>8R-40</v>
          </cell>
          <cell r="D102">
            <v>26.7</v>
          </cell>
          <cell r="E102">
            <v>4.25</v>
          </cell>
          <cell r="F102">
            <v>0.85</v>
          </cell>
          <cell r="G102">
            <v>8.5533221880953303E-2</v>
          </cell>
          <cell r="H102">
            <v>15500</v>
          </cell>
          <cell r="I102">
            <v>35</v>
          </cell>
          <cell r="J102">
            <v>30</v>
          </cell>
          <cell r="K102">
            <v>8</v>
          </cell>
          <cell r="L102">
            <v>160</v>
          </cell>
          <cell r="M102">
            <v>0</v>
          </cell>
          <cell r="N102">
            <v>1280</v>
          </cell>
          <cell r="O102">
            <v>1</v>
          </cell>
          <cell r="P102">
            <v>0.27</v>
          </cell>
          <cell r="Q102">
            <v>1.4</v>
          </cell>
          <cell r="R102">
            <v>321.70916839758655</v>
          </cell>
          <cell r="S102">
            <v>2.0106823024849159</v>
          </cell>
          <cell r="T102">
            <v>581.25</v>
          </cell>
          <cell r="U102">
            <v>3.6328125</v>
          </cell>
          <cell r="V102">
            <v>5425</v>
          </cell>
          <cell r="W102">
            <v>1259.375</v>
          </cell>
          <cell r="X102">
            <v>10462.5</v>
          </cell>
          <cell r="Y102">
            <v>941.625</v>
          </cell>
          <cell r="Z102">
            <v>251.1</v>
          </cell>
          <cell r="AA102">
            <v>2452.1</v>
          </cell>
          <cell r="AB102">
            <v>15.325624999999999</v>
          </cell>
        </row>
        <row r="103">
          <cell r="A103" t="str">
            <v>Middle Buster10R-40</v>
          </cell>
          <cell r="B103" t="str">
            <v>Middle Buster</v>
          </cell>
          <cell r="C103" t="str">
            <v>10R-40</v>
          </cell>
          <cell r="D103">
            <v>33.299999999999997</v>
          </cell>
          <cell r="E103">
            <v>4.25</v>
          </cell>
          <cell r="F103">
            <v>0.85</v>
          </cell>
          <cell r="G103">
            <v>6.8580691418061668E-2</v>
          </cell>
          <cell r="H103">
            <v>29500</v>
          </cell>
          <cell r="I103">
            <v>35</v>
          </cell>
          <cell r="J103">
            <v>30</v>
          </cell>
          <cell r="K103">
            <v>8</v>
          </cell>
          <cell r="L103">
            <v>160</v>
          </cell>
          <cell r="M103">
            <v>0</v>
          </cell>
          <cell r="N103">
            <v>1280</v>
          </cell>
          <cell r="O103">
            <v>1</v>
          </cell>
          <cell r="P103">
            <v>0.27</v>
          </cell>
          <cell r="Q103">
            <v>1.4</v>
          </cell>
          <cell r="R103">
            <v>612.2851914663745</v>
          </cell>
          <cell r="S103">
            <v>3.8267824466648408</v>
          </cell>
          <cell r="T103">
            <v>1106.25</v>
          </cell>
          <cell r="U103">
            <v>6.9140625</v>
          </cell>
          <cell r="V103">
            <v>10325</v>
          </cell>
          <cell r="W103">
            <v>2396.875</v>
          </cell>
          <cell r="X103">
            <v>19912.5</v>
          </cell>
          <cell r="Y103">
            <v>1792.125</v>
          </cell>
          <cell r="Z103">
            <v>477.90000000000003</v>
          </cell>
          <cell r="AA103">
            <v>4666.8999999999996</v>
          </cell>
          <cell r="AB103">
            <v>29.168124999999996</v>
          </cell>
        </row>
        <row r="104">
          <cell r="A104" t="str">
            <v>Middle Buster12R-40</v>
          </cell>
          <cell r="B104" t="str">
            <v>Middle Buster</v>
          </cell>
          <cell r="C104" t="str">
            <v>12R-40</v>
          </cell>
          <cell r="D104">
            <v>40</v>
          </cell>
          <cell r="E104">
            <v>4.25</v>
          </cell>
          <cell r="F104">
            <v>0.85</v>
          </cell>
          <cell r="G104">
            <v>5.7093425605536333E-2</v>
          </cell>
          <cell r="H104">
            <v>25900</v>
          </cell>
          <cell r="I104">
            <v>35</v>
          </cell>
          <cell r="J104">
            <v>30</v>
          </cell>
          <cell r="K104">
            <v>8</v>
          </cell>
          <cell r="L104">
            <v>160</v>
          </cell>
          <cell r="M104">
            <v>0</v>
          </cell>
          <cell r="N104">
            <v>1280</v>
          </cell>
          <cell r="O104">
            <v>1</v>
          </cell>
          <cell r="P104">
            <v>0.27</v>
          </cell>
          <cell r="Q104">
            <v>1.4</v>
          </cell>
          <cell r="R104">
            <v>537.56564267725764</v>
          </cell>
          <cell r="S104">
            <v>3.3597852667328603</v>
          </cell>
          <cell r="T104">
            <v>971.25</v>
          </cell>
          <cell r="U104">
            <v>6.0703125</v>
          </cell>
          <cell r="V104">
            <v>9065</v>
          </cell>
          <cell r="W104">
            <v>2104.375</v>
          </cell>
          <cell r="X104">
            <v>17482.5</v>
          </cell>
          <cell r="Y104">
            <v>1573.425</v>
          </cell>
          <cell r="Z104">
            <v>419.58</v>
          </cell>
          <cell r="AA104">
            <v>4097.38</v>
          </cell>
          <cell r="AB104">
            <v>25.608625</v>
          </cell>
        </row>
        <row r="105">
          <cell r="A105" t="str">
            <v>Middle Buster8R-40 2x1</v>
          </cell>
          <cell r="B105" t="str">
            <v>Middle Buster</v>
          </cell>
          <cell r="C105" t="str">
            <v>8R-40 2x1</v>
          </cell>
          <cell r="D105">
            <v>40</v>
          </cell>
          <cell r="E105">
            <v>4.25</v>
          </cell>
          <cell r="F105">
            <v>0.85</v>
          </cell>
          <cell r="G105">
            <v>5.7093425605536333E-2</v>
          </cell>
          <cell r="H105">
            <v>25900</v>
          </cell>
          <cell r="I105">
            <v>35</v>
          </cell>
          <cell r="J105">
            <v>30</v>
          </cell>
          <cell r="K105">
            <v>8</v>
          </cell>
          <cell r="L105">
            <v>160</v>
          </cell>
          <cell r="M105">
            <v>0</v>
          </cell>
          <cell r="N105">
            <v>1280</v>
          </cell>
          <cell r="O105">
            <v>1</v>
          </cell>
          <cell r="P105">
            <v>0.27</v>
          </cell>
          <cell r="Q105">
            <v>1.4</v>
          </cell>
          <cell r="R105">
            <v>537.56564267725764</v>
          </cell>
          <cell r="S105">
            <v>3.3597852667328603</v>
          </cell>
          <cell r="T105">
            <v>971.25</v>
          </cell>
          <cell r="U105">
            <v>6.0703125</v>
          </cell>
          <cell r="V105">
            <v>9065</v>
          </cell>
          <cell r="W105">
            <v>2104.375</v>
          </cell>
          <cell r="X105">
            <v>17482.5</v>
          </cell>
          <cell r="Y105">
            <v>1573.425</v>
          </cell>
          <cell r="Z105">
            <v>419.58</v>
          </cell>
          <cell r="AA105">
            <v>4097.38</v>
          </cell>
          <cell r="AB105">
            <v>25.608625</v>
          </cell>
        </row>
        <row r="106">
          <cell r="A106" t="str">
            <v>Module Builder-1st4R40255</v>
          </cell>
          <cell r="B106" t="str">
            <v>Module Builder-1st</v>
          </cell>
          <cell r="C106" t="str">
            <v>4R40255</v>
          </cell>
          <cell r="D106">
            <v>0</v>
          </cell>
          <cell r="E106">
            <v>0</v>
          </cell>
          <cell r="F106">
            <v>0</v>
          </cell>
          <cell r="G106">
            <v>0</v>
          </cell>
          <cell r="H106">
            <v>30500</v>
          </cell>
          <cell r="I106">
            <v>35</v>
          </cell>
          <cell r="J106">
            <v>50</v>
          </cell>
          <cell r="K106">
            <v>10</v>
          </cell>
          <cell r="L106">
            <v>200</v>
          </cell>
          <cell r="M106">
            <v>0</v>
          </cell>
          <cell r="N106">
            <v>2000</v>
          </cell>
          <cell r="O106">
            <v>1</v>
          </cell>
          <cell r="P106">
            <v>0.27</v>
          </cell>
          <cell r="Q106">
            <v>1.4</v>
          </cell>
          <cell r="R106">
            <v>865.17825877060102</v>
          </cell>
          <cell r="S106">
            <v>4.3258912938530054</v>
          </cell>
          <cell r="T106">
            <v>1525</v>
          </cell>
          <cell r="U106">
            <v>7.625</v>
          </cell>
          <cell r="V106">
            <v>10675</v>
          </cell>
          <cell r="W106">
            <v>1982.5</v>
          </cell>
          <cell r="X106">
            <v>20587.5</v>
          </cell>
          <cell r="Y106">
            <v>1852.875</v>
          </cell>
          <cell r="Z106">
            <v>494.1</v>
          </cell>
          <cell r="AA106">
            <v>4329.4750000000004</v>
          </cell>
          <cell r="AB106">
            <v>21.647375</v>
          </cell>
        </row>
        <row r="107">
          <cell r="A107" t="str">
            <v>Mulcher Plow30'</v>
          </cell>
          <cell r="B107" t="str">
            <v>Mulcher Plow</v>
          </cell>
          <cell r="C107" t="str">
            <v>30'</v>
          </cell>
          <cell r="D107">
            <v>30</v>
          </cell>
          <cell r="E107">
            <v>4.75</v>
          </cell>
          <cell r="F107">
            <v>0.85</v>
          </cell>
          <cell r="G107">
            <v>6.8111455108359129E-2</v>
          </cell>
          <cell r="H107">
            <v>0</v>
          </cell>
          <cell r="I107">
            <v>30</v>
          </cell>
          <cell r="J107">
            <v>25</v>
          </cell>
          <cell r="K107">
            <v>10</v>
          </cell>
          <cell r="L107">
            <v>100</v>
          </cell>
          <cell r="M107">
            <v>0</v>
          </cell>
          <cell r="N107">
            <v>1000</v>
          </cell>
          <cell r="O107">
            <v>1</v>
          </cell>
          <cell r="P107">
            <v>0.27</v>
          </cell>
          <cell r="Q107">
            <v>1.4</v>
          </cell>
          <cell r="R107">
            <v>0</v>
          </cell>
          <cell r="S107">
            <v>0</v>
          </cell>
          <cell r="T107">
            <v>0</v>
          </cell>
          <cell r="U107">
            <v>0</v>
          </cell>
          <cell r="V107">
            <v>0</v>
          </cell>
          <cell r="W107">
            <v>0</v>
          </cell>
          <cell r="X107">
            <v>0</v>
          </cell>
          <cell r="Y107">
            <v>0</v>
          </cell>
          <cell r="Z107">
            <v>0</v>
          </cell>
          <cell r="AA107">
            <v>0</v>
          </cell>
          <cell r="AB107">
            <v>0</v>
          </cell>
        </row>
        <row r="108">
          <cell r="A108" t="str">
            <v>NT Grain Drill12'</v>
          </cell>
          <cell r="B108" t="str">
            <v>NT Grain Drill</v>
          </cell>
          <cell r="C108" t="str">
            <v>12'</v>
          </cell>
          <cell r="D108">
            <v>12</v>
          </cell>
          <cell r="E108">
            <v>5</v>
          </cell>
          <cell r="F108">
            <v>0.7</v>
          </cell>
          <cell r="G108">
            <v>0.19642857142857142</v>
          </cell>
          <cell r="H108">
            <v>35100</v>
          </cell>
          <cell r="I108">
            <v>45</v>
          </cell>
          <cell r="J108">
            <v>45</v>
          </cell>
          <cell r="K108">
            <v>8</v>
          </cell>
          <cell r="L108">
            <v>150</v>
          </cell>
          <cell r="M108">
            <v>0</v>
          </cell>
          <cell r="N108">
            <v>1200</v>
          </cell>
          <cell r="O108">
            <v>1</v>
          </cell>
          <cell r="P108">
            <v>0.27</v>
          </cell>
          <cell r="Q108">
            <v>1.4</v>
          </cell>
          <cell r="R108">
            <v>665.57751715916845</v>
          </cell>
          <cell r="S108">
            <v>4.4371834477277901</v>
          </cell>
          <cell r="T108">
            <v>1974.375</v>
          </cell>
          <cell r="U108">
            <v>13.1625</v>
          </cell>
          <cell r="V108">
            <v>15795</v>
          </cell>
          <cell r="W108">
            <v>2413.125</v>
          </cell>
          <cell r="X108">
            <v>25447.5</v>
          </cell>
          <cell r="Y108">
            <v>2290.2750000000001</v>
          </cell>
          <cell r="Z108">
            <v>610.74</v>
          </cell>
          <cell r="AA108">
            <v>5314.14</v>
          </cell>
          <cell r="AB108">
            <v>35.427600000000005</v>
          </cell>
        </row>
        <row r="109">
          <cell r="A109" t="str">
            <v>NT Grain Drill15'</v>
          </cell>
          <cell r="B109" t="str">
            <v>NT Grain Drill</v>
          </cell>
          <cell r="C109" t="str">
            <v>15'</v>
          </cell>
          <cell r="D109">
            <v>15</v>
          </cell>
          <cell r="E109">
            <v>5</v>
          </cell>
          <cell r="F109">
            <v>0.7</v>
          </cell>
          <cell r="G109">
            <v>0.15714285714285714</v>
          </cell>
          <cell r="H109">
            <v>38600</v>
          </cell>
          <cell r="I109">
            <v>45</v>
          </cell>
          <cell r="J109">
            <v>45</v>
          </cell>
          <cell r="K109">
            <v>8</v>
          </cell>
          <cell r="L109">
            <v>150</v>
          </cell>
          <cell r="M109">
            <v>0</v>
          </cell>
          <cell r="N109">
            <v>1200</v>
          </cell>
          <cell r="O109">
            <v>1</v>
          </cell>
          <cell r="P109">
            <v>0.27</v>
          </cell>
          <cell r="Q109">
            <v>1.4</v>
          </cell>
          <cell r="R109">
            <v>731.94564565082339</v>
          </cell>
          <cell r="S109">
            <v>4.8796376376721557</v>
          </cell>
          <cell r="T109">
            <v>2171.25</v>
          </cell>
          <cell r="U109">
            <v>14.475</v>
          </cell>
          <cell r="V109">
            <v>17370</v>
          </cell>
          <cell r="W109">
            <v>2653.75</v>
          </cell>
          <cell r="X109">
            <v>27985</v>
          </cell>
          <cell r="Y109">
            <v>2518.65</v>
          </cell>
          <cell r="Z109">
            <v>671.64</v>
          </cell>
          <cell r="AA109">
            <v>5844.04</v>
          </cell>
          <cell r="AB109">
            <v>38.960266666666669</v>
          </cell>
        </row>
        <row r="110">
          <cell r="A110" t="str">
            <v>NT Grain Drill20'</v>
          </cell>
          <cell r="B110" t="str">
            <v>NT Grain Drill</v>
          </cell>
          <cell r="C110" t="str">
            <v>20'</v>
          </cell>
          <cell r="D110">
            <v>20</v>
          </cell>
          <cell r="E110">
            <v>5</v>
          </cell>
          <cell r="F110">
            <v>0.7</v>
          </cell>
          <cell r="G110">
            <v>0.11785714285714287</v>
          </cell>
          <cell r="H110">
            <v>55200</v>
          </cell>
          <cell r="I110">
            <v>45</v>
          </cell>
          <cell r="J110">
            <v>45</v>
          </cell>
          <cell r="K110">
            <v>8</v>
          </cell>
          <cell r="L110">
            <v>150</v>
          </cell>
          <cell r="M110">
            <v>0</v>
          </cell>
          <cell r="N110">
            <v>1200</v>
          </cell>
          <cell r="O110">
            <v>1</v>
          </cell>
          <cell r="P110">
            <v>0.27</v>
          </cell>
          <cell r="Q110">
            <v>1.4</v>
          </cell>
          <cell r="R110">
            <v>1046.7201979255299</v>
          </cell>
          <cell r="S110">
            <v>6.9781346528368662</v>
          </cell>
          <cell r="T110">
            <v>3105</v>
          </cell>
          <cell r="U110">
            <v>20.7</v>
          </cell>
          <cell r="V110">
            <v>24840</v>
          </cell>
          <cell r="W110">
            <v>3795</v>
          </cell>
          <cell r="X110">
            <v>40020</v>
          </cell>
          <cell r="Y110">
            <v>3601.7999999999997</v>
          </cell>
          <cell r="Z110">
            <v>960.48</v>
          </cell>
          <cell r="AA110">
            <v>8357.2799999999988</v>
          </cell>
          <cell r="AB110">
            <v>55.715199999999989</v>
          </cell>
        </row>
        <row r="111">
          <cell r="A111" t="str">
            <v>NT Grain Drill24'</v>
          </cell>
          <cell r="B111" t="str">
            <v>NT Grain Drill</v>
          </cell>
          <cell r="C111" t="str">
            <v>24'</v>
          </cell>
          <cell r="D111">
            <v>24</v>
          </cell>
          <cell r="E111">
            <v>5</v>
          </cell>
          <cell r="F111">
            <v>0.7</v>
          </cell>
          <cell r="G111">
            <v>9.8214285714285712E-2</v>
          </cell>
          <cell r="H111">
            <v>74200</v>
          </cell>
          <cell r="I111">
            <v>45</v>
          </cell>
          <cell r="J111">
            <v>45</v>
          </cell>
          <cell r="K111">
            <v>8</v>
          </cell>
          <cell r="L111">
            <v>150</v>
          </cell>
          <cell r="M111">
            <v>0</v>
          </cell>
          <cell r="N111">
            <v>1200</v>
          </cell>
          <cell r="O111">
            <v>1</v>
          </cell>
          <cell r="P111">
            <v>0.27</v>
          </cell>
          <cell r="Q111">
            <v>1.4</v>
          </cell>
          <cell r="R111">
            <v>1407.0043240230855</v>
          </cell>
          <cell r="S111">
            <v>9.3800288268205705</v>
          </cell>
          <cell r="T111">
            <v>4173.75</v>
          </cell>
          <cell r="U111">
            <v>27.824999999999999</v>
          </cell>
          <cell r="V111">
            <v>33390</v>
          </cell>
          <cell r="W111">
            <v>5101.25</v>
          </cell>
          <cell r="X111">
            <v>53795</v>
          </cell>
          <cell r="Y111">
            <v>4841.55</v>
          </cell>
          <cell r="Z111">
            <v>1291.08</v>
          </cell>
          <cell r="AA111">
            <v>11233.880000000001</v>
          </cell>
          <cell r="AB111">
            <v>74.892533333333347</v>
          </cell>
        </row>
        <row r="112">
          <cell r="A112" t="str">
            <v>NT Grain Drill30'</v>
          </cell>
          <cell r="B112" t="str">
            <v>NT Grain Drill</v>
          </cell>
          <cell r="C112" t="str">
            <v>30'</v>
          </cell>
          <cell r="D112">
            <v>30</v>
          </cell>
          <cell r="E112">
            <v>5</v>
          </cell>
          <cell r="F112">
            <v>0.7</v>
          </cell>
          <cell r="G112">
            <v>7.857142857142857E-2</v>
          </cell>
          <cell r="H112">
            <v>94400</v>
          </cell>
          <cell r="I112">
            <v>45</v>
          </cell>
          <cell r="J112">
            <v>45</v>
          </cell>
          <cell r="K112">
            <v>8</v>
          </cell>
          <cell r="L112">
            <v>150</v>
          </cell>
          <cell r="M112">
            <v>0</v>
          </cell>
          <cell r="N112">
            <v>1200</v>
          </cell>
          <cell r="O112">
            <v>1</v>
          </cell>
          <cell r="P112">
            <v>0.27</v>
          </cell>
          <cell r="Q112">
            <v>1.4</v>
          </cell>
          <cell r="R112">
            <v>1790.0432370320655</v>
          </cell>
          <cell r="S112">
            <v>11.933621580213769</v>
          </cell>
          <cell r="T112">
            <v>5310</v>
          </cell>
          <cell r="U112">
            <v>35.4</v>
          </cell>
          <cell r="V112">
            <v>42480</v>
          </cell>
          <cell r="W112">
            <v>6490</v>
          </cell>
          <cell r="X112">
            <v>68440</v>
          </cell>
          <cell r="Y112">
            <v>6159.5999999999995</v>
          </cell>
          <cell r="Z112">
            <v>1642.56</v>
          </cell>
          <cell r="AA112">
            <v>14292.16</v>
          </cell>
          <cell r="AB112">
            <v>95.281066666666661</v>
          </cell>
        </row>
        <row r="113">
          <cell r="A113" t="str">
            <v>NT Grain Drill &amp; Pre12'</v>
          </cell>
          <cell r="B113" t="str">
            <v>NT Grain Drill &amp; Pre</v>
          </cell>
          <cell r="C113" t="str">
            <v>12'</v>
          </cell>
          <cell r="D113">
            <v>12</v>
          </cell>
          <cell r="E113">
            <v>6</v>
          </cell>
          <cell r="F113">
            <v>0.7</v>
          </cell>
          <cell r="G113">
            <v>0.16369047619047619</v>
          </cell>
          <cell r="H113">
            <v>40100</v>
          </cell>
          <cell r="I113">
            <v>45</v>
          </cell>
          <cell r="J113">
            <v>45</v>
          </cell>
          <cell r="K113">
            <v>8</v>
          </cell>
          <cell r="L113">
            <v>150</v>
          </cell>
          <cell r="M113">
            <v>0</v>
          </cell>
          <cell r="N113">
            <v>1200</v>
          </cell>
          <cell r="O113">
            <v>1</v>
          </cell>
          <cell r="P113">
            <v>0.27</v>
          </cell>
          <cell r="Q113">
            <v>1.4</v>
          </cell>
          <cell r="R113">
            <v>760.38912929010417</v>
          </cell>
          <cell r="S113">
            <v>5.069260861934028</v>
          </cell>
          <cell r="T113">
            <v>2255.625</v>
          </cell>
          <cell r="U113">
            <v>15.0375</v>
          </cell>
          <cell r="V113">
            <v>18045</v>
          </cell>
          <cell r="W113">
            <v>2756.875</v>
          </cell>
          <cell r="X113">
            <v>29072.5</v>
          </cell>
          <cell r="Y113">
            <v>2616.5250000000001</v>
          </cell>
          <cell r="Z113">
            <v>697.74</v>
          </cell>
          <cell r="AA113">
            <v>6071.14</v>
          </cell>
          <cell r="AB113">
            <v>40.474266666666672</v>
          </cell>
        </row>
        <row r="114">
          <cell r="A114" t="str">
            <v>NT Grain Drill &amp; Pre15'</v>
          </cell>
          <cell r="B114" t="str">
            <v>NT Grain Drill &amp; Pre</v>
          </cell>
          <cell r="C114" t="str">
            <v>15'</v>
          </cell>
          <cell r="D114">
            <v>15</v>
          </cell>
          <cell r="E114">
            <v>6</v>
          </cell>
          <cell r="F114">
            <v>0.7</v>
          </cell>
          <cell r="G114">
            <v>0.13095238095238096</v>
          </cell>
          <cell r="H114">
            <v>43600</v>
          </cell>
          <cell r="I114">
            <v>45</v>
          </cell>
          <cell r="J114">
            <v>45</v>
          </cell>
          <cell r="K114">
            <v>8</v>
          </cell>
          <cell r="L114">
            <v>150</v>
          </cell>
          <cell r="M114">
            <v>0</v>
          </cell>
          <cell r="N114">
            <v>1200</v>
          </cell>
          <cell r="O114">
            <v>1</v>
          </cell>
          <cell r="P114">
            <v>0.27</v>
          </cell>
          <cell r="Q114">
            <v>1.4</v>
          </cell>
          <cell r="R114">
            <v>826.75725778175911</v>
          </cell>
          <cell r="S114">
            <v>5.5117150518783937</v>
          </cell>
          <cell r="T114">
            <v>2452.5</v>
          </cell>
          <cell r="U114">
            <v>16.350000000000001</v>
          </cell>
          <cell r="V114">
            <v>19620</v>
          </cell>
          <cell r="W114">
            <v>2997.5</v>
          </cell>
          <cell r="X114">
            <v>31610</v>
          </cell>
          <cell r="Y114">
            <v>2844.9</v>
          </cell>
          <cell r="Z114">
            <v>758.64</v>
          </cell>
          <cell r="AA114">
            <v>6601.04</v>
          </cell>
          <cell r="AB114">
            <v>44.006933333333336</v>
          </cell>
        </row>
        <row r="115">
          <cell r="A115" t="str">
            <v>NT Grain Drill &amp; Pre20'</v>
          </cell>
          <cell r="B115" t="str">
            <v>NT Grain Drill &amp; Pre</v>
          </cell>
          <cell r="C115" t="str">
            <v>20'</v>
          </cell>
          <cell r="D115">
            <v>20</v>
          </cell>
          <cell r="E115">
            <v>6</v>
          </cell>
          <cell r="F115">
            <v>0.7</v>
          </cell>
          <cell r="G115">
            <v>9.8214285714285712E-2</v>
          </cell>
          <cell r="H115">
            <v>601</v>
          </cell>
          <cell r="I115">
            <v>45</v>
          </cell>
          <cell r="J115">
            <v>45</v>
          </cell>
          <cell r="K115">
            <v>8</v>
          </cell>
          <cell r="L115">
            <v>150</v>
          </cell>
          <cell r="M115">
            <v>0</v>
          </cell>
          <cell r="N115">
            <v>1200</v>
          </cell>
          <cell r="O115">
            <v>1</v>
          </cell>
          <cell r="P115">
            <v>0.27</v>
          </cell>
          <cell r="Q115">
            <v>1.4</v>
          </cell>
          <cell r="R115">
            <v>11.396355778138469</v>
          </cell>
          <cell r="S115">
            <v>7.5975705187589795E-2</v>
          </cell>
          <cell r="T115">
            <v>33.806249999999999</v>
          </cell>
          <cell r="U115">
            <v>0.22537499999999999</v>
          </cell>
          <cell r="V115">
            <v>270.45</v>
          </cell>
          <cell r="W115">
            <v>41.318750000000001</v>
          </cell>
          <cell r="X115">
            <v>435.72500000000002</v>
          </cell>
          <cell r="Y115">
            <v>39.215249999999997</v>
          </cell>
          <cell r="Z115">
            <v>10.457400000000002</v>
          </cell>
          <cell r="AA115">
            <v>90.991399999999999</v>
          </cell>
          <cell r="AB115">
            <v>0.60660933333333333</v>
          </cell>
        </row>
        <row r="116">
          <cell r="A116" t="str">
            <v>NT Grain Drill &amp; Pre24'</v>
          </cell>
          <cell r="B116" t="str">
            <v>NT Grain Drill &amp; Pre</v>
          </cell>
          <cell r="C116" t="str">
            <v>24'</v>
          </cell>
          <cell r="D116">
            <v>24</v>
          </cell>
          <cell r="E116">
            <v>6</v>
          </cell>
          <cell r="F116">
            <v>0.7</v>
          </cell>
          <cell r="G116">
            <v>8.1845238095238096E-2</v>
          </cell>
          <cell r="H116">
            <v>79100</v>
          </cell>
          <cell r="I116">
            <v>45</v>
          </cell>
          <cell r="J116">
            <v>45</v>
          </cell>
          <cell r="K116">
            <v>8</v>
          </cell>
          <cell r="L116">
            <v>150</v>
          </cell>
          <cell r="M116">
            <v>0</v>
          </cell>
          <cell r="N116">
            <v>1200</v>
          </cell>
          <cell r="O116">
            <v>1</v>
          </cell>
          <cell r="P116">
            <v>0.27</v>
          </cell>
          <cell r="Q116">
            <v>1.4</v>
          </cell>
          <cell r="R116">
            <v>1499.9197039114024</v>
          </cell>
          <cell r="S116">
            <v>9.9994646927426825</v>
          </cell>
          <cell r="T116">
            <v>4449.375</v>
          </cell>
          <cell r="U116">
            <v>29.662500000000001</v>
          </cell>
          <cell r="V116">
            <v>35595</v>
          </cell>
          <cell r="W116">
            <v>5438.125</v>
          </cell>
          <cell r="X116">
            <v>57347.5</v>
          </cell>
          <cell r="Y116">
            <v>5161.2749999999996</v>
          </cell>
          <cell r="Z116">
            <v>1376.34</v>
          </cell>
          <cell r="AA116">
            <v>11975.74</v>
          </cell>
          <cell r="AB116">
            <v>79.838266666666669</v>
          </cell>
        </row>
        <row r="117">
          <cell r="A117" t="str">
            <v>NT Grain Drill &amp; Pre30'</v>
          </cell>
          <cell r="B117" t="str">
            <v>NT Grain Drill &amp; Pre</v>
          </cell>
          <cell r="C117" t="str">
            <v>30'</v>
          </cell>
          <cell r="D117">
            <v>30</v>
          </cell>
          <cell r="E117">
            <v>6</v>
          </cell>
          <cell r="F117">
            <v>0.7</v>
          </cell>
          <cell r="G117">
            <v>6.5476190476190479E-2</v>
          </cell>
          <cell r="H117">
            <v>99400</v>
          </cell>
          <cell r="I117">
            <v>45</v>
          </cell>
          <cell r="J117">
            <v>45</v>
          </cell>
          <cell r="K117">
            <v>8</v>
          </cell>
          <cell r="L117">
            <v>150</v>
          </cell>
          <cell r="M117">
            <v>0</v>
          </cell>
          <cell r="N117">
            <v>1200</v>
          </cell>
          <cell r="O117">
            <v>1</v>
          </cell>
          <cell r="P117">
            <v>0.27</v>
          </cell>
          <cell r="Q117">
            <v>1.4</v>
          </cell>
          <cell r="R117">
            <v>1884.8548491630013</v>
          </cell>
          <cell r="S117">
            <v>12.565698994420009</v>
          </cell>
          <cell r="T117">
            <v>5591.25</v>
          </cell>
          <cell r="U117">
            <v>37.274999999999999</v>
          </cell>
          <cell r="V117">
            <v>44730</v>
          </cell>
          <cell r="W117">
            <v>6833.75</v>
          </cell>
          <cell r="X117">
            <v>72065</v>
          </cell>
          <cell r="Y117">
            <v>6485.8499999999995</v>
          </cell>
          <cell r="Z117">
            <v>1729.56</v>
          </cell>
          <cell r="AA117">
            <v>15049.16</v>
          </cell>
          <cell r="AB117">
            <v>100.32773333333333</v>
          </cell>
        </row>
        <row r="118">
          <cell r="A118" t="str">
            <v>NT Plant&amp;Pre-Folding12R-20</v>
          </cell>
          <cell r="B118" t="str">
            <v>NT Plant&amp;Pre-Folding</v>
          </cell>
          <cell r="C118" t="str">
            <v>12R-20</v>
          </cell>
          <cell r="D118">
            <v>20</v>
          </cell>
          <cell r="E118">
            <v>6.5</v>
          </cell>
          <cell r="F118">
            <v>0.65</v>
          </cell>
          <cell r="G118">
            <v>9.7633136094674555E-2</v>
          </cell>
          <cell r="H118">
            <v>66700</v>
          </cell>
          <cell r="I118">
            <v>45</v>
          </cell>
          <cell r="J118">
            <v>45</v>
          </cell>
          <cell r="K118">
            <v>8</v>
          </cell>
          <cell r="L118">
            <v>150</v>
          </cell>
          <cell r="M118">
            <v>0</v>
          </cell>
          <cell r="N118">
            <v>1200</v>
          </cell>
          <cell r="O118">
            <v>1</v>
          </cell>
          <cell r="P118">
            <v>0.27</v>
          </cell>
          <cell r="Q118">
            <v>1.4</v>
          </cell>
          <cell r="R118">
            <v>1264.786905826682</v>
          </cell>
          <cell r="S118">
            <v>8.4319127055112126</v>
          </cell>
          <cell r="T118">
            <v>3751.875</v>
          </cell>
          <cell r="U118">
            <v>25.012499999999999</v>
          </cell>
          <cell r="V118">
            <v>30015</v>
          </cell>
          <cell r="W118">
            <v>4585.625</v>
          </cell>
          <cell r="X118">
            <v>48357.5</v>
          </cell>
          <cell r="Y118">
            <v>4352.1750000000002</v>
          </cell>
          <cell r="Z118">
            <v>1160.58</v>
          </cell>
          <cell r="AA118">
            <v>10098.380000000001</v>
          </cell>
          <cell r="AB118">
            <v>67.32253333333334</v>
          </cell>
        </row>
        <row r="119">
          <cell r="A119" t="str">
            <v>NT Plant&amp;Pre-Folding10R-30</v>
          </cell>
          <cell r="B119" t="str">
            <v>NT Plant&amp;Pre-Folding</v>
          </cell>
          <cell r="C119" t="str">
            <v>10R-30</v>
          </cell>
          <cell r="D119">
            <v>25</v>
          </cell>
          <cell r="E119">
            <v>6.5</v>
          </cell>
          <cell r="F119">
            <v>0.65</v>
          </cell>
          <cell r="G119">
            <v>7.8106508875739653E-2</v>
          </cell>
          <cell r="H119">
            <v>57555</v>
          </cell>
          <cell r="I119">
            <v>45</v>
          </cell>
          <cell r="J119">
            <v>45</v>
          </cell>
          <cell r="K119">
            <v>8</v>
          </cell>
          <cell r="L119">
            <v>150</v>
          </cell>
          <cell r="M119">
            <v>0</v>
          </cell>
          <cell r="N119">
            <v>1200</v>
          </cell>
          <cell r="O119">
            <v>1</v>
          </cell>
          <cell r="P119">
            <v>0.27</v>
          </cell>
          <cell r="Q119">
            <v>1.4</v>
          </cell>
          <cell r="R119">
            <v>1091.3764672392006</v>
          </cell>
          <cell r="S119">
            <v>7.2758431149280041</v>
          </cell>
          <cell r="T119">
            <v>3237.46875</v>
          </cell>
          <cell r="U119">
            <v>21.583124999999999</v>
          </cell>
          <cell r="V119">
            <v>25899.75</v>
          </cell>
          <cell r="W119">
            <v>3956.90625</v>
          </cell>
          <cell r="X119">
            <v>41727.375</v>
          </cell>
          <cell r="Y119">
            <v>3755.4637499999999</v>
          </cell>
          <cell r="Z119">
            <v>1001.457</v>
          </cell>
          <cell r="AA119">
            <v>8713.8270000000011</v>
          </cell>
          <cell r="AB119">
            <v>58.092180000000006</v>
          </cell>
        </row>
        <row r="120">
          <cell r="A120" t="str">
            <v>NT Plant&amp;Pre-Folding8R-40</v>
          </cell>
          <cell r="B120" t="str">
            <v>NT Plant&amp;Pre-Folding</v>
          </cell>
          <cell r="C120" t="str">
            <v>8R-40</v>
          </cell>
          <cell r="D120">
            <v>26.7</v>
          </cell>
          <cell r="E120">
            <v>6.5</v>
          </cell>
          <cell r="F120">
            <v>0.65</v>
          </cell>
          <cell r="G120">
            <v>7.3133435276909783E-2</v>
          </cell>
          <cell r="H120">
            <v>44300</v>
          </cell>
          <cell r="I120">
            <v>45</v>
          </cell>
          <cell r="J120">
            <v>45</v>
          </cell>
          <cell r="K120">
            <v>8</v>
          </cell>
          <cell r="L120">
            <v>150</v>
          </cell>
          <cell r="M120">
            <v>0</v>
          </cell>
          <cell r="N120">
            <v>1200</v>
          </cell>
          <cell r="O120">
            <v>1</v>
          </cell>
          <cell r="P120">
            <v>0.27</v>
          </cell>
          <cell r="Q120">
            <v>1.4</v>
          </cell>
          <cell r="R120">
            <v>840.0308834800901</v>
          </cell>
          <cell r="S120">
            <v>5.6002058898672678</v>
          </cell>
          <cell r="T120">
            <v>2491.875</v>
          </cell>
          <cell r="U120">
            <v>16.612500000000001</v>
          </cell>
          <cell r="V120">
            <v>19935</v>
          </cell>
          <cell r="W120">
            <v>3045.625</v>
          </cell>
          <cell r="X120">
            <v>32117.5</v>
          </cell>
          <cell r="Y120">
            <v>2890.5749999999998</v>
          </cell>
          <cell r="Z120">
            <v>770.82</v>
          </cell>
          <cell r="AA120">
            <v>6707.02</v>
          </cell>
          <cell r="AB120">
            <v>44.713466666666669</v>
          </cell>
        </row>
        <row r="121">
          <cell r="A121" t="str">
            <v>NT Plant&amp;Pre-Folding23R-15</v>
          </cell>
          <cell r="B121" t="str">
            <v>NT Plant&amp;Pre-Folding</v>
          </cell>
          <cell r="C121" t="str">
            <v>23R-15</v>
          </cell>
          <cell r="D121">
            <v>28.8</v>
          </cell>
          <cell r="E121">
            <v>6.5</v>
          </cell>
          <cell r="F121">
            <v>0.65</v>
          </cell>
          <cell r="G121">
            <v>6.7800788954635094E-2</v>
          </cell>
          <cell r="H121">
            <v>99841</v>
          </cell>
          <cell r="I121">
            <v>45</v>
          </cell>
          <cell r="J121">
            <v>45</v>
          </cell>
          <cell r="K121">
            <v>8</v>
          </cell>
          <cell r="L121">
            <v>150</v>
          </cell>
          <cell r="M121">
            <v>0</v>
          </cell>
          <cell r="N121">
            <v>1200</v>
          </cell>
          <cell r="O121">
            <v>1</v>
          </cell>
          <cell r="P121">
            <v>0.27</v>
          </cell>
          <cell r="Q121">
            <v>1.4</v>
          </cell>
          <cell r="R121">
            <v>1893.21723335295</v>
          </cell>
          <cell r="S121">
            <v>12.621448222352999</v>
          </cell>
          <cell r="T121">
            <v>5616.0562499999996</v>
          </cell>
          <cell r="U121">
            <v>37.440374999999996</v>
          </cell>
          <cell r="V121">
            <v>44928.45</v>
          </cell>
          <cell r="W121">
            <v>6864.0687500000004</v>
          </cell>
          <cell r="X121">
            <v>72384.725000000006</v>
          </cell>
          <cell r="Y121">
            <v>6514.6252500000001</v>
          </cell>
          <cell r="Z121">
            <v>1737.2334000000001</v>
          </cell>
          <cell r="AA121">
            <v>15115.9274</v>
          </cell>
          <cell r="AB121">
            <v>100.77284933333334</v>
          </cell>
        </row>
        <row r="122">
          <cell r="A122" t="str">
            <v>NT Plant&amp;Pre-Folding12R-30</v>
          </cell>
          <cell r="B122" t="str">
            <v>NT Plant&amp;Pre-Folding</v>
          </cell>
          <cell r="C122" t="str">
            <v>12R-30</v>
          </cell>
          <cell r="D122">
            <v>30</v>
          </cell>
          <cell r="E122">
            <v>6.5</v>
          </cell>
          <cell r="F122">
            <v>0.65</v>
          </cell>
          <cell r="G122">
            <v>6.5088757396449703E-2</v>
          </cell>
          <cell r="H122">
            <v>69100</v>
          </cell>
          <cell r="I122">
            <v>45</v>
          </cell>
          <cell r="J122">
            <v>45</v>
          </cell>
          <cell r="K122">
            <v>8</v>
          </cell>
          <cell r="L122">
            <v>150</v>
          </cell>
          <cell r="M122">
            <v>0</v>
          </cell>
          <cell r="N122">
            <v>1200</v>
          </cell>
          <cell r="O122">
            <v>1</v>
          </cell>
          <cell r="P122">
            <v>0.27</v>
          </cell>
          <cell r="Q122">
            <v>1.4</v>
          </cell>
          <cell r="R122">
            <v>1310.296479649531</v>
          </cell>
          <cell r="S122">
            <v>8.7353098643302065</v>
          </cell>
          <cell r="T122">
            <v>3886.875</v>
          </cell>
          <cell r="U122">
            <v>25.912500000000001</v>
          </cell>
          <cell r="V122">
            <v>31095</v>
          </cell>
          <cell r="W122">
            <v>4750.625</v>
          </cell>
          <cell r="X122">
            <v>50097.5</v>
          </cell>
          <cell r="Y122">
            <v>4508.7749999999996</v>
          </cell>
          <cell r="Z122">
            <v>1202.3399999999999</v>
          </cell>
          <cell r="AA122">
            <v>10461.74</v>
          </cell>
          <cell r="AB122">
            <v>69.744933333333336</v>
          </cell>
        </row>
        <row r="123">
          <cell r="A123" t="str">
            <v>NT Plant&amp;Pre-Folding10R-40</v>
          </cell>
          <cell r="B123" t="str">
            <v>NT Plant&amp;Pre-Folding</v>
          </cell>
          <cell r="C123" t="str">
            <v>10R-40</v>
          </cell>
          <cell r="D123">
            <v>33.299999999999997</v>
          </cell>
          <cell r="E123">
            <v>6.5</v>
          </cell>
          <cell r="F123">
            <v>0.65</v>
          </cell>
          <cell r="G123">
            <v>5.8638520176981714E-2</v>
          </cell>
          <cell r="H123">
            <v>52893</v>
          </cell>
          <cell r="I123">
            <v>45</v>
          </cell>
          <cell r="J123">
            <v>45</v>
          </cell>
          <cell r="K123">
            <v>8</v>
          </cell>
          <cell r="L123">
            <v>150</v>
          </cell>
          <cell r="M123">
            <v>0</v>
          </cell>
          <cell r="N123">
            <v>1200</v>
          </cell>
          <cell r="O123">
            <v>1</v>
          </cell>
          <cell r="P123">
            <v>0.27</v>
          </cell>
          <cell r="Q123">
            <v>1.4</v>
          </cell>
          <cell r="R123">
            <v>1002.9741200883162</v>
          </cell>
          <cell r="S123">
            <v>6.6864941339221078</v>
          </cell>
          <cell r="T123">
            <v>2975.2312499999998</v>
          </cell>
          <cell r="U123">
            <v>19.834875</v>
          </cell>
          <cell r="V123">
            <v>23801.85</v>
          </cell>
          <cell r="W123">
            <v>3636.3937500000002</v>
          </cell>
          <cell r="X123">
            <v>38347.425000000003</v>
          </cell>
          <cell r="Y123">
            <v>3451.2682500000001</v>
          </cell>
          <cell r="Z123">
            <v>920.33820000000014</v>
          </cell>
          <cell r="AA123">
            <v>8008.0002000000004</v>
          </cell>
          <cell r="AB123">
            <v>53.386668</v>
          </cell>
        </row>
        <row r="124">
          <cell r="A124" t="str">
            <v>NT Plant&amp;Pre-Folding12R-40</v>
          </cell>
          <cell r="B124" t="str">
            <v>NT Plant&amp;Pre-Folding</v>
          </cell>
          <cell r="C124" t="str">
            <v>12R-40</v>
          </cell>
          <cell r="D124">
            <v>40</v>
          </cell>
          <cell r="E124">
            <v>6.5</v>
          </cell>
          <cell r="F124">
            <v>0.65</v>
          </cell>
          <cell r="G124">
            <v>4.8816568047337278E-2</v>
          </cell>
          <cell r="H124">
            <v>72400</v>
          </cell>
          <cell r="I124">
            <v>45</v>
          </cell>
          <cell r="J124">
            <v>45</v>
          </cell>
          <cell r="K124">
            <v>8</v>
          </cell>
          <cell r="L124">
            <v>150</v>
          </cell>
          <cell r="M124">
            <v>0</v>
          </cell>
          <cell r="N124">
            <v>1200</v>
          </cell>
          <cell r="O124">
            <v>1</v>
          </cell>
          <cell r="P124">
            <v>0.27</v>
          </cell>
          <cell r="Q124">
            <v>1.4</v>
          </cell>
          <cell r="R124">
            <v>1372.8721436559485</v>
          </cell>
          <cell r="S124">
            <v>9.1524809577063237</v>
          </cell>
          <cell r="T124">
            <v>4072.5</v>
          </cell>
          <cell r="U124">
            <v>27.15</v>
          </cell>
          <cell r="V124">
            <v>32580</v>
          </cell>
          <cell r="W124">
            <v>4977.5</v>
          </cell>
          <cell r="X124">
            <v>52490</v>
          </cell>
          <cell r="Y124">
            <v>4724.0999999999995</v>
          </cell>
          <cell r="Z124">
            <v>1259.76</v>
          </cell>
          <cell r="AA124">
            <v>10961.36</v>
          </cell>
          <cell r="AB124">
            <v>73.075733333333332</v>
          </cell>
        </row>
        <row r="125">
          <cell r="A125" t="str">
            <v>NT Plant&amp;Pre-Folding16R-30</v>
          </cell>
          <cell r="B125" t="str">
            <v>NT Plant&amp;Pre-Folding</v>
          </cell>
          <cell r="C125" t="str">
            <v>16R-30</v>
          </cell>
          <cell r="D125">
            <v>40</v>
          </cell>
          <cell r="E125">
            <v>6.5</v>
          </cell>
          <cell r="F125">
            <v>0.65</v>
          </cell>
          <cell r="G125">
            <v>4.8816568047337278E-2</v>
          </cell>
          <cell r="H125">
            <v>96400</v>
          </cell>
          <cell r="I125">
            <v>45</v>
          </cell>
          <cell r="J125">
            <v>45</v>
          </cell>
          <cell r="K125">
            <v>8</v>
          </cell>
          <cell r="L125">
            <v>150</v>
          </cell>
          <cell r="M125">
            <v>0</v>
          </cell>
          <cell r="N125">
            <v>1200</v>
          </cell>
          <cell r="O125">
            <v>1</v>
          </cell>
          <cell r="P125">
            <v>0.27</v>
          </cell>
          <cell r="Q125">
            <v>1.4</v>
          </cell>
          <cell r="R125">
            <v>1827.9678818844397</v>
          </cell>
          <cell r="S125">
            <v>12.186452545896264</v>
          </cell>
          <cell r="T125">
            <v>5422.5</v>
          </cell>
          <cell r="U125">
            <v>36.15</v>
          </cell>
          <cell r="V125">
            <v>43380</v>
          </cell>
          <cell r="W125">
            <v>6627.5</v>
          </cell>
          <cell r="X125">
            <v>69890</v>
          </cell>
          <cell r="Y125">
            <v>6290.0999999999995</v>
          </cell>
          <cell r="Z125">
            <v>1677.3600000000001</v>
          </cell>
          <cell r="AA125">
            <v>14594.96</v>
          </cell>
          <cell r="AB125">
            <v>97.299733333333322</v>
          </cell>
        </row>
        <row r="126">
          <cell r="A126" t="str">
            <v>NT Plant&amp;Pre-Folding24R-20</v>
          </cell>
          <cell r="B126" t="str">
            <v>NT Plant&amp;Pre-Folding</v>
          </cell>
          <cell r="C126" t="str">
            <v>24R-20</v>
          </cell>
          <cell r="D126">
            <v>40</v>
          </cell>
          <cell r="E126">
            <v>6.5</v>
          </cell>
          <cell r="F126">
            <v>0.65</v>
          </cell>
          <cell r="G126">
            <v>4.8816568047337278E-2</v>
          </cell>
          <cell r="H126">
            <v>127000</v>
          </cell>
          <cell r="I126">
            <v>45</v>
          </cell>
          <cell r="J126">
            <v>45</v>
          </cell>
          <cell r="K126">
            <v>8</v>
          </cell>
          <cell r="L126">
            <v>150</v>
          </cell>
          <cell r="M126">
            <v>0</v>
          </cell>
          <cell r="N126">
            <v>1200</v>
          </cell>
          <cell r="O126">
            <v>1</v>
          </cell>
          <cell r="P126">
            <v>0.27</v>
          </cell>
          <cell r="Q126">
            <v>1.4</v>
          </cell>
          <cell r="R126">
            <v>2408.2149481257661</v>
          </cell>
          <cell r="S126">
            <v>16.054766320838439</v>
          </cell>
          <cell r="T126">
            <v>7143.75</v>
          </cell>
          <cell r="U126">
            <v>47.625</v>
          </cell>
          <cell r="V126">
            <v>57150</v>
          </cell>
          <cell r="W126">
            <v>8731.25</v>
          </cell>
          <cell r="X126">
            <v>92075</v>
          </cell>
          <cell r="Y126">
            <v>8286.75</v>
          </cell>
          <cell r="Z126">
            <v>2209.8000000000002</v>
          </cell>
          <cell r="AA126">
            <v>19227.8</v>
          </cell>
          <cell r="AB126">
            <v>128.18533333333332</v>
          </cell>
        </row>
        <row r="127">
          <cell r="A127" t="str">
            <v>NT Plant&amp;Pre-Folding8R-40 2x1</v>
          </cell>
          <cell r="B127" t="str">
            <v>NT Plant&amp;Pre-Folding</v>
          </cell>
          <cell r="C127" t="str">
            <v>8R-40 2x1</v>
          </cell>
          <cell r="D127">
            <v>40</v>
          </cell>
          <cell r="E127">
            <v>6.5</v>
          </cell>
          <cell r="F127">
            <v>0.65</v>
          </cell>
          <cell r="G127">
            <v>4.8816568047337278E-2</v>
          </cell>
          <cell r="H127">
            <v>72400</v>
          </cell>
          <cell r="I127">
            <v>45</v>
          </cell>
          <cell r="J127">
            <v>45</v>
          </cell>
          <cell r="K127">
            <v>8</v>
          </cell>
          <cell r="L127">
            <v>150</v>
          </cell>
          <cell r="M127">
            <v>0</v>
          </cell>
          <cell r="N127">
            <v>1200</v>
          </cell>
          <cell r="O127">
            <v>1</v>
          </cell>
          <cell r="P127">
            <v>0.27</v>
          </cell>
          <cell r="Q127">
            <v>1.4</v>
          </cell>
          <cell r="R127">
            <v>1372.8721436559485</v>
          </cell>
          <cell r="S127">
            <v>9.1524809577063237</v>
          </cell>
          <cell r="T127">
            <v>4072.5</v>
          </cell>
          <cell r="U127">
            <v>27.15</v>
          </cell>
          <cell r="V127">
            <v>32580</v>
          </cell>
          <cell r="W127">
            <v>4977.5</v>
          </cell>
          <cell r="X127">
            <v>52490</v>
          </cell>
          <cell r="Y127">
            <v>4724.0999999999995</v>
          </cell>
          <cell r="Z127">
            <v>1259.76</v>
          </cell>
          <cell r="AA127">
            <v>10961.36</v>
          </cell>
          <cell r="AB127">
            <v>73.075733333333332</v>
          </cell>
        </row>
        <row r="128">
          <cell r="A128" t="str">
            <v>NT Plant&amp;Pre-Folding24R-30</v>
          </cell>
          <cell r="B128" t="str">
            <v>NT Plant&amp;Pre-Folding</v>
          </cell>
          <cell r="C128" t="str">
            <v>24R-30</v>
          </cell>
          <cell r="D128">
            <v>60</v>
          </cell>
          <cell r="E128">
            <v>6.5</v>
          </cell>
          <cell r="F128">
            <v>0.65</v>
          </cell>
          <cell r="G128">
            <v>3.2544378698224852E-2</v>
          </cell>
          <cell r="H128">
            <v>151000</v>
          </cell>
          <cell r="I128">
            <v>45</v>
          </cell>
          <cell r="J128">
            <v>45</v>
          </cell>
          <cell r="K128">
            <v>8</v>
          </cell>
          <cell r="L128">
            <v>150</v>
          </cell>
          <cell r="M128">
            <v>0</v>
          </cell>
          <cell r="N128">
            <v>1200</v>
          </cell>
          <cell r="O128">
            <v>1</v>
          </cell>
          <cell r="P128">
            <v>0.27</v>
          </cell>
          <cell r="Q128">
            <v>1.4</v>
          </cell>
          <cell r="R128">
            <v>2863.3106863542575</v>
          </cell>
          <cell r="S128">
            <v>19.088737909028385</v>
          </cell>
          <cell r="T128">
            <v>8493.75</v>
          </cell>
          <cell r="U128">
            <v>56.625</v>
          </cell>
          <cell r="V128">
            <v>67950</v>
          </cell>
          <cell r="W128">
            <v>10381.25</v>
          </cell>
          <cell r="X128">
            <v>109475</v>
          </cell>
          <cell r="Y128">
            <v>9852.75</v>
          </cell>
          <cell r="Z128">
            <v>2627.4</v>
          </cell>
          <cell r="AA128">
            <v>22861.4</v>
          </cell>
          <cell r="AB128">
            <v>152.40933333333334</v>
          </cell>
        </row>
        <row r="129">
          <cell r="A129" t="str">
            <v>NT Plant&amp;Pre-Rigid4R-30</v>
          </cell>
          <cell r="B129" t="str">
            <v>NT Plant&amp;Pre-Rigid</v>
          </cell>
          <cell r="C129" t="str">
            <v>4R-30</v>
          </cell>
          <cell r="D129">
            <v>10</v>
          </cell>
          <cell r="E129">
            <v>6.5</v>
          </cell>
          <cell r="F129">
            <v>0.65</v>
          </cell>
          <cell r="G129">
            <v>0.19526627218934911</v>
          </cell>
          <cell r="H129">
            <v>25100</v>
          </cell>
          <cell r="I129">
            <v>45</v>
          </cell>
          <cell r="J129">
            <v>45</v>
          </cell>
          <cell r="K129">
            <v>8</v>
          </cell>
          <cell r="L129">
            <v>150</v>
          </cell>
          <cell r="M129">
            <v>0</v>
          </cell>
          <cell r="N129">
            <v>1200</v>
          </cell>
          <cell r="O129">
            <v>1</v>
          </cell>
          <cell r="P129">
            <v>0.27</v>
          </cell>
          <cell r="Q129">
            <v>1.4</v>
          </cell>
          <cell r="R129">
            <v>475.95429289729708</v>
          </cell>
          <cell r="S129">
            <v>3.1730286193153137</v>
          </cell>
          <cell r="T129">
            <v>1411.875</v>
          </cell>
          <cell r="U129">
            <v>9.4124999999999996</v>
          </cell>
          <cell r="V129">
            <v>11295</v>
          </cell>
          <cell r="W129">
            <v>1725.625</v>
          </cell>
          <cell r="X129">
            <v>18197.5</v>
          </cell>
          <cell r="Y129">
            <v>1637.7749999999999</v>
          </cell>
          <cell r="Z129">
            <v>436.74</v>
          </cell>
          <cell r="AA129">
            <v>3800.14</v>
          </cell>
          <cell r="AB129">
            <v>25.334266666666664</v>
          </cell>
        </row>
        <row r="130">
          <cell r="A130" t="str">
            <v>NT Plant&amp;Pre-Rigid4R-40</v>
          </cell>
          <cell r="B130" t="str">
            <v>NT Plant&amp;Pre-Rigid</v>
          </cell>
          <cell r="C130" t="str">
            <v>4R-40</v>
          </cell>
          <cell r="D130">
            <v>13.3</v>
          </cell>
          <cell r="E130">
            <v>6.5</v>
          </cell>
          <cell r="F130">
            <v>0.65</v>
          </cell>
          <cell r="G130">
            <v>0.1468167460070294</v>
          </cell>
          <cell r="H130">
            <v>26600</v>
          </cell>
          <cell r="I130">
            <v>45</v>
          </cell>
          <cell r="J130">
            <v>45</v>
          </cell>
          <cell r="K130">
            <v>8</v>
          </cell>
          <cell r="L130">
            <v>150</v>
          </cell>
          <cell r="M130">
            <v>0</v>
          </cell>
          <cell r="N130">
            <v>1200</v>
          </cell>
          <cell r="O130">
            <v>1</v>
          </cell>
          <cell r="P130">
            <v>0.27</v>
          </cell>
          <cell r="Q130">
            <v>1.4</v>
          </cell>
          <cell r="R130">
            <v>504.39777653657785</v>
          </cell>
          <cell r="S130">
            <v>3.3626518435771855</v>
          </cell>
          <cell r="T130">
            <v>1496.25</v>
          </cell>
          <cell r="U130">
            <v>9.9749999999999996</v>
          </cell>
          <cell r="V130">
            <v>11970</v>
          </cell>
          <cell r="W130">
            <v>1828.75</v>
          </cell>
          <cell r="X130">
            <v>19285</v>
          </cell>
          <cell r="Y130">
            <v>1735.6499999999999</v>
          </cell>
          <cell r="Z130">
            <v>462.84000000000003</v>
          </cell>
          <cell r="AA130">
            <v>4027.24</v>
          </cell>
          <cell r="AB130">
            <v>26.848266666666664</v>
          </cell>
        </row>
        <row r="131">
          <cell r="A131" t="str">
            <v>NT Plant&amp;Pre-Rigid8R-22</v>
          </cell>
          <cell r="B131" t="str">
            <v>NT Plant&amp;Pre-Rigid</v>
          </cell>
          <cell r="C131" t="str">
            <v>8R-22</v>
          </cell>
          <cell r="D131">
            <v>14.7</v>
          </cell>
          <cell r="E131">
            <v>6.5</v>
          </cell>
          <cell r="F131">
            <v>0.65</v>
          </cell>
          <cell r="G131">
            <v>0.13283419876826469</v>
          </cell>
          <cell r="H131">
            <v>28840.9</v>
          </cell>
          <cell r="I131">
            <v>45</v>
          </cell>
          <cell r="J131">
            <v>45</v>
          </cell>
          <cell r="K131">
            <v>8</v>
          </cell>
          <cell r="L131">
            <v>150</v>
          </cell>
          <cell r="M131">
            <v>0</v>
          </cell>
          <cell r="N131">
            <v>1200</v>
          </cell>
          <cell r="O131">
            <v>1</v>
          </cell>
          <cell r="P131">
            <v>0.27</v>
          </cell>
          <cell r="Q131">
            <v>1.4</v>
          </cell>
          <cell r="R131">
            <v>546.89044486142063</v>
          </cell>
          <cell r="S131">
            <v>3.6459362990761375</v>
          </cell>
          <cell r="T131">
            <v>1622.3006250000001</v>
          </cell>
          <cell r="U131">
            <v>10.8153375</v>
          </cell>
          <cell r="V131">
            <v>12978.405000000001</v>
          </cell>
          <cell r="W131">
            <v>1982.8118750000001</v>
          </cell>
          <cell r="X131">
            <v>20909.6525</v>
          </cell>
          <cell r="Y131">
            <v>1881.868725</v>
          </cell>
          <cell r="Z131">
            <v>501.83166</v>
          </cell>
          <cell r="AA131">
            <v>4366.5122600000004</v>
          </cell>
          <cell r="AB131">
            <v>29.110081733333335</v>
          </cell>
        </row>
        <row r="132">
          <cell r="A132" t="str">
            <v>NT Plant&amp;Pre-Rigid6R-30</v>
          </cell>
          <cell r="B132" t="str">
            <v>NT Plant&amp;Pre-Rigid</v>
          </cell>
          <cell r="C132" t="str">
            <v>6R-30</v>
          </cell>
          <cell r="D132">
            <v>15</v>
          </cell>
          <cell r="E132">
            <v>6.5</v>
          </cell>
          <cell r="F132">
            <v>0.65</v>
          </cell>
          <cell r="G132">
            <v>0.13017751479289941</v>
          </cell>
          <cell r="H132">
            <v>33600</v>
          </cell>
          <cell r="I132">
            <v>45</v>
          </cell>
          <cell r="J132">
            <v>45</v>
          </cell>
          <cell r="K132">
            <v>8</v>
          </cell>
          <cell r="L132">
            <v>150</v>
          </cell>
          <cell r="M132">
            <v>0</v>
          </cell>
          <cell r="N132">
            <v>1200</v>
          </cell>
          <cell r="O132">
            <v>1</v>
          </cell>
          <cell r="P132">
            <v>0.27</v>
          </cell>
          <cell r="Q132">
            <v>1.4</v>
          </cell>
          <cell r="R132">
            <v>637.13403351988779</v>
          </cell>
          <cell r="S132">
            <v>4.2475602234659187</v>
          </cell>
          <cell r="T132">
            <v>1890</v>
          </cell>
          <cell r="U132">
            <v>12.6</v>
          </cell>
          <cell r="V132">
            <v>15120</v>
          </cell>
          <cell r="W132">
            <v>2310</v>
          </cell>
          <cell r="X132">
            <v>24360</v>
          </cell>
          <cell r="Y132">
            <v>2192.4</v>
          </cell>
          <cell r="Z132">
            <v>584.64</v>
          </cell>
          <cell r="AA132">
            <v>5087.04</v>
          </cell>
          <cell r="AB132">
            <v>33.913600000000002</v>
          </cell>
        </row>
        <row r="133">
          <cell r="A133" t="str">
            <v>NT Plant&amp;Pre-Rigid12R-20</v>
          </cell>
          <cell r="B133" t="str">
            <v>NT Plant&amp;Pre-Rigid</v>
          </cell>
          <cell r="C133" t="str">
            <v>12R-20</v>
          </cell>
          <cell r="D133">
            <v>20</v>
          </cell>
          <cell r="E133">
            <v>6.5</v>
          </cell>
          <cell r="F133">
            <v>0.65</v>
          </cell>
          <cell r="G133">
            <v>9.7633136094674555E-2</v>
          </cell>
          <cell r="H133">
            <v>42500</v>
          </cell>
          <cell r="I133">
            <v>45</v>
          </cell>
          <cell r="J133">
            <v>45</v>
          </cell>
          <cell r="K133">
            <v>8</v>
          </cell>
          <cell r="L133">
            <v>150</v>
          </cell>
          <cell r="M133">
            <v>0</v>
          </cell>
          <cell r="N133">
            <v>1200</v>
          </cell>
          <cell r="O133">
            <v>1</v>
          </cell>
          <cell r="P133">
            <v>0.27</v>
          </cell>
          <cell r="Q133">
            <v>1.4</v>
          </cell>
          <cell r="R133">
            <v>805.89870311295329</v>
          </cell>
          <cell r="S133">
            <v>5.3726580207530219</v>
          </cell>
          <cell r="T133">
            <v>2390.625</v>
          </cell>
          <cell r="U133">
            <v>15.9375</v>
          </cell>
          <cell r="V133">
            <v>19125</v>
          </cell>
          <cell r="W133">
            <v>2921.875</v>
          </cell>
          <cell r="X133">
            <v>30812.5</v>
          </cell>
          <cell r="Y133">
            <v>2773.125</v>
          </cell>
          <cell r="Z133">
            <v>739.5</v>
          </cell>
          <cell r="AA133">
            <v>6434.5</v>
          </cell>
          <cell r="AB133">
            <v>42.896666666666668</v>
          </cell>
        </row>
        <row r="134">
          <cell r="A134" t="str">
            <v>NT Plant&amp;Pre-Rigid6R-40</v>
          </cell>
          <cell r="B134" t="str">
            <v>NT Plant&amp;Pre-Rigid</v>
          </cell>
          <cell r="C134" t="str">
            <v>6R-40</v>
          </cell>
          <cell r="D134">
            <v>20</v>
          </cell>
          <cell r="E134">
            <v>5</v>
          </cell>
          <cell r="F134">
            <v>0.65</v>
          </cell>
          <cell r="G134">
            <v>0.12692307692307692</v>
          </cell>
          <cell r="H134">
            <v>31700</v>
          </cell>
          <cell r="I134">
            <v>45</v>
          </cell>
          <cell r="J134">
            <v>45</v>
          </cell>
          <cell r="K134">
            <v>8</v>
          </cell>
          <cell r="L134">
            <v>150</v>
          </cell>
          <cell r="M134">
            <v>0</v>
          </cell>
          <cell r="N134">
            <v>1200</v>
          </cell>
          <cell r="O134">
            <v>1</v>
          </cell>
          <cell r="P134">
            <v>0.27</v>
          </cell>
          <cell r="Q134">
            <v>1.4</v>
          </cell>
          <cell r="R134">
            <v>601.10562091013219</v>
          </cell>
          <cell r="S134">
            <v>4.0073708060675477</v>
          </cell>
          <cell r="T134">
            <v>1783.125</v>
          </cell>
          <cell r="U134">
            <v>11.887499999999999</v>
          </cell>
          <cell r="V134">
            <v>14265</v>
          </cell>
          <cell r="W134">
            <v>2179.375</v>
          </cell>
          <cell r="X134">
            <v>22982.5</v>
          </cell>
          <cell r="Y134">
            <v>2068.4249999999997</v>
          </cell>
          <cell r="Z134">
            <v>551.58000000000004</v>
          </cell>
          <cell r="AA134">
            <v>4799.3799999999992</v>
          </cell>
          <cell r="AB134">
            <v>31.995866666666661</v>
          </cell>
        </row>
        <row r="135">
          <cell r="A135" t="str">
            <v>NT Plant&amp;Pre-Rigid8R-30</v>
          </cell>
          <cell r="B135" t="str">
            <v>NT Plant&amp;Pre-Rigid</v>
          </cell>
          <cell r="C135" t="str">
            <v>8R-30</v>
          </cell>
          <cell r="D135">
            <v>20</v>
          </cell>
          <cell r="E135">
            <v>6.5</v>
          </cell>
          <cell r="F135">
            <v>0.65</v>
          </cell>
          <cell r="G135">
            <v>9.7633136094674555E-2</v>
          </cell>
          <cell r="H135">
            <v>40200</v>
          </cell>
          <cell r="I135">
            <v>45</v>
          </cell>
          <cell r="J135">
            <v>45</v>
          </cell>
          <cell r="K135">
            <v>8</v>
          </cell>
          <cell r="L135">
            <v>150</v>
          </cell>
          <cell r="M135">
            <v>0</v>
          </cell>
          <cell r="N135">
            <v>1200</v>
          </cell>
          <cell r="O135">
            <v>1</v>
          </cell>
          <cell r="P135">
            <v>0.27</v>
          </cell>
          <cell r="Q135">
            <v>1.4</v>
          </cell>
          <cell r="R135">
            <v>762.28536153272285</v>
          </cell>
          <cell r="S135">
            <v>5.0819024102181523</v>
          </cell>
          <cell r="T135">
            <v>2261.25</v>
          </cell>
          <cell r="U135">
            <v>15.074999999999999</v>
          </cell>
          <cell r="V135">
            <v>18090</v>
          </cell>
          <cell r="W135">
            <v>2763.75</v>
          </cell>
          <cell r="X135">
            <v>29145</v>
          </cell>
          <cell r="Y135">
            <v>2623.0499999999997</v>
          </cell>
          <cell r="Z135">
            <v>699.48</v>
          </cell>
          <cell r="AA135">
            <v>6086.28</v>
          </cell>
          <cell r="AB135">
            <v>40.575199999999995</v>
          </cell>
        </row>
        <row r="136">
          <cell r="A136" t="str">
            <v>NT Plant&amp;Pre-Rigid10R-30</v>
          </cell>
          <cell r="B136" t="str">
            <v>NT Plant&amp;Pre-Rigid</v>
          </cell>
          <cell r="C136" t="str">
            <v>10R-30</v>
          </cell>
          <cell r="D136">
            <v>25</v>
          </cell>
          <cell r="E136">
            <v>6.5</v>
          </cell>
          <cell r="F136">
            <v>0.65</v>
          </cell>
          <cell r="G136">
            <v>7.8106508875739653E-2</v>
          </cell>
          <cell r="H136">
            <v>39600</v>
          </cell>
          <cell r="I136">
            <v>45</v>
          </cell>
          <cell r="J136">
            <v>45</v>
          </cell>
          <cell r="K136">
            <v>8</v>
          </cell>
          <cell r="L136">
            <v>150</v>
          </cell>
          <cell r="M136">
            <v>0</v>
          </cell>
          <cell r="N136">
            <v>1200</v>
          </cell>
          <cell r="O136">
            <v>1</v>
          </cell>
          <cell r="P136">
            <v>0.27</v>
          </cell>
          <cell r="Q136">
            <v>1.4</v>
          </cell>
          <cell r="R136">
            <v>750.90796807701054</v>
          </cell>
          <cell r="S136">
            <v>5.0060531205134033</v>
          </cell>
          <cell r="T136">
            <v>2227.5</v>
          </cell>
          <cell r="U136">
            <v>14.85</v>
          </cell>
          <cell r="V136">
            <v>17820</v>
          </cell>
          <cell r="W136">
            <v>2722.5</v>
          </cell>
          <cell r="X136">
            <v>28710</v>
          </cell>
          <cell r="Y136">
            <v>2583.9</v>
          </cell>
          <cell r="Z136">
            <v>689.04</v>
          </cell>
          <cell r="AA136">
            <v>5995.4400000000005</v>
          </cell>
          <cell r="AB136">
            <v>39.969600000000007</v>
          </cell>
        </row>
        <row r="137">
          <cell r="A137" t="str">
            <v>NT Plant&amp;Pre-Rigid8R-40</v>
          </cell>
          <cell r="B137" t="str">
            <v>NT Plant&amp;Pre-Rigid</v>
          </cell>
          <cell r="C137" t="str">
            <v>8R-40</v>
          </cell>
          <cell r="D137">
            <v>26.7</v>
          </cell>
          <cell r="E137">
            <v>6.5</v>
          </cell>
          <cell r="F137">
            <v>0.65</v>
          </cell>
          <cell r="G137">
            <v>7.3133435276909783E-2</v>
          </cell>
          <cell r="H137">
            <v>37100</v>
          </cell>
          <cell r="I137">
            <v>45</v>
          </cell>
          <cell r="J137">
            <v>45</v>
          </cell>
          <cell r="K137">
            <v>8</v>
          </cell>
          <cell r="L137">
            <v>150</v>
          </cell>
          <cell r="M137">
            <v>0</v>
          </cell>
          <cell r="N137">
            <v>1200</v>
          </cell>
          <cell r="O137">
            <v>1</v>
          </cell>
          <cell r="P137">
            <v>0.27</v>
          </cell>
          <cell r="Q137">
            <v>1.4</v>
          </cell>
          <cell r="R137">
            <v>703.50216201154274</v>
          </cell>
          <cell r="S137">
            <v>4.6900144134102852</v>
          </cell>
          <cell r="T137">
            <v>2086.875</v>
          </cell>
          <cell r="U137">
            <v>13.9125</v>
          </cell>
          <cell r="V137">
            <v>16695</v>
          </cell>
          <cell r="W137">
            <v>2550.625</v>
          </cell>
          <cell r="X137">
            <v>26897.5</v>
          </cell>
          <cell r="Y137">
            <v>2420.7750000000001</v>
          </cell>
          <cell r="Z137">
            <v>645.54</v>
          </cell>
          <cell r="AA137">
            <v>5616.9400000000005</v>
          </cell>
          <cell r="AB137">
            <v>37.446266666666673</v>
          </cell>
        </row>
        <row r="138">
          <cell r="A138" t="str">
            <v>NT Plant&amp;Pre-Rigid12R-30</v>
          </cell>
          <cell r="B138" t="str">
            <v>NT Plant&amp;Pre-Rigid</v>
          </cell>
          <cell r="C138" t="str">
            <v>12R-30</v>
          </cell>
          <cell r="D138">
            <v>30</v>
          </cell>
          <cell r="E138">
            <v>6.5</v>
          </cell>
          <cell r="F138">
            <v>0.65</v>
          </cell>
          <cell r="G138">
            <v>6.5088757396449703E-2</v>
          </cell>
          <cell r="H138">
            <v>55300</v>
          </cell>
          <cell r="I138">
            <v>45</v>
          </cell>
          <cell r="J138">
            <v>45</v>
          </cell>
          <cell r="K138">
            <v>8</v>
          </cell>
          <cell r="L138">
            <v>150</v>
          </cell>
          <cell r="M138">
            <v>0</v>
          </cell>
          <cell r="N138">
            <v>1200</v>
          </cell>
          <cell r="O138">
            <v>1</v>
          </cell>
          <cell r="P138">
            <v>0.27</v>
          </cell>
          <cell r="Q138">
            <v>1.4</v>
          </cell>
          <cell r="R138">
            <v>1048.6164301681488</v>
          </cell>
          <cell r="S138">
            <v>6.9907762011209922</v>
          </cell>
          <cell r="T138">
            <v>3110.625</v>
          </cell>
          <cell r="U138">
            <v>20.737500000000001</v>
          </cell>
          <cell r="V138">
            <v>24885</v>
          </cell>
          <cell r="W138">
            <v>3801.875</v>
          </cell>
          <cell r="X138">
            <v>40092.5</v>
          </cell>
          <cell r="Y138">
            <v>3608.3249999999998</v>
          </cell>
          <cell r="Z138">
            <v>962.22</v>
          </cell>
          <cell r="AA138">
            <v>8372.42</v>
          </cell>
          <cell r="AB138">
            <v>55.816133333333333</v>
          </cell>
        </row>
        <row r="139">
          <cell r="A139" t="str">
            <v>NT Plant-Folding12R-20</v>
          </cell>
          <cell r="B139" t="str">
            <v>NT Plant-Folding</v>
          </cell>
          <cell r="C139" t="str">
            <v>12R-20</v>
          </cell>
          <cell r="D139">
            <v>20</v>
          </cell>
          <cell r="E139">
            <v>6.75</v>
          </cell>
          <cell r="F139">
            <v>0.65</v>
          </cell>
          <cell r="G139">
            <v>9.4017094017094016E-2</v>
          </cell>
          <cell r="H139">
            <v>49200</v>
          </cell>
          <cell r="I139">
            <v>45</v>
          </cell>
          <cell r="J139">
            <v>45</v>
          </cell>
          <cell r="K139">
            <v>8</v>
          </cell>
          <cell r="L139">
            <v>150</v>
          </cell>
          <cell r="M139">
            <v>0</v>
          </cell>
          <cell r="N139">
            <v>1200</v>
          </cell>
          <cell r="O139">
            <v>1</v>
          </cell>
          <cell r="P139">
            <v>0.27</v>
          </cell>
          <cell r="Q139">
            <v>1.4</v>
          </cell>
          <cell r="R139">
            <v>932.94626336840702</v>
          </cell>
          <cell r="S139">
            <v>6.2196417557893797</v>
          </cell>
          <cell r="T139">
            <v>2767.5</v>
          </cell>
          <cell r="U139">
            <v>18.45</v>
          </cell>
          <cell r="V139">
            <v>22140</v>
          </cell>
          <cell r="W139">
            <v>3382.5</v>
          </cell>
          <cell r="X139">
            <v>35670</v>
          </cell>
          <cell r="Y139">
            <v>3210.2999999999997</v>
          </cell>
          <cell r="Z139">
            <v>856.08</v>
          </cell>
          <cell r="AA139">
            <v>7448.8799999999992</v>
          </cell>
          <cell r="AB139">
            <v>49.659199999999991</v>
          </cell>
        </row>
        <row r="140">
          <cell r="A140" t="str">
            <v>NT Plant-Folding10R-30</v>
          </cell>
          <cell r="B140" t="str">
            <v>NT Plant-Folding</v>
          </cell>
          <cell r="C140" t="str">
            <v>10R-30</v>
          </cell>
          <cell r="D140">
            <v>25</v>
          </cell>
          <cell r="E140">
            <v>6.75</v>
          </cell>
          <cell r="F140">
            <v>0.65</v>
          </cell>
          <cell r="G140">
            <v>7.521367521367521E-2</v>
          </cell>
          <cell r="H140">
            <v>0</v>
          </cell>
          <cell r="I140">
            <v>45</v>
          </cell>
          <cell r="J140">
            <v>45</v>
          </cell>
          <cell r="K140">
            <v>8</v>
          </cell>
          <cell r="L140">
            <v>150</v>
          </cell>
          <cell r="M140">
            <v>0</v>
          </cell>
          <cell r="N140">
            <v>1200</v>
          </cell>
          <cell r="O140">
            <v>1</v>
          </cell>
          <cell r="P140">
            <v>0.27</v>
          </cell>
          <cell r="Q140">
            <v>1.4</v>
          </cell>
          <cell r="R140">
            <v>0</v>
          </cell>
          <cell r="S140">
            <v>0</v>
          </cell>
          <cell r="T140">
            <v>0</v>
          </cell>
          <cell r="U140">
            <v>0</v>
          </cell>
          <cell r="V140">
            <v>0</v>
          </cell>
          <cell r="W140">
            <v>0</v>
          </cell>
          <cell r="X140">
            <v>0</v>
          </cell>
          <cell r="Y140">
            <v>0</v>
          </cell>
          <cell r="Z140">
            <v>0</v>
          </cell>
          <cell r="AA140">
            <v>0</v>
          </cell>
          <cell r="AB140">
            <v>0</v>
          </cell>
        </row>
        <row r="141">
          <cell r="A141" t="str">
            <v>NT Plant-Folding8R-40</v>
          </cell>
          <cell r="B141" t="str">
            <v>NT Plant-Folding</v>
          </cell>
          <cell r="C141" t="str">
            <v>8R-40</v>
          </cell>
          <cell r="D141">
            <v>26.7</v>
          </cell>
          <cell r="E141">
            <v>6.75</v>
          </cell>
          <cell r="F141">
            <v>0.65</v>
          </cell>
          <cell r="G141">
            <v>7.042478952591312E-2</v>
          </cell>
          <cell r="H141">
            <v>39300</v>
          </cell>
          <cell r="I141">
            <v>45</v>
          </cell>
          <cell r="J141">
            <v>45</v>
          </cell>
          <cell r="K141">
            <v>8</v>
          </cell>
          <cell r="L141">
            <v>150</v>
          </cell>
          <cell r="M141">
            <v>0</v>
          </cell>
          <cell r="N141">
            <v>1200</v>
          </cell>
          <cell r="O141">
            <v>1</v>
          </cell>
          <cell r="P141">
            <v>0.27</v>
          </cell>
          <cell r="Q141">
            <v>1.4</v>
          </cell>
          <cell r="R141">
            <v>745.21927134915438</v>
          </cell>
          <cell r="S141">
            <v>4.9681284756610289</v>
          </cell>
          <cell r="T141">
            <v>2210.625</v>
          </cell>
          <cell r="U141">
            <v>14.737500000000001</v>
          </cell>
          <cell r="V141">
            <v>17685</v>
          </cell>
          <cell r="W141">
            <v>2701.875</v>
          </cell>
          <cell r="X141">
            <v>28492.5</v>
          </cell>
          <cell r="Y141">
            <v>2564.3249999999998</v>
          </cell>
          <cell r="Z141">
            <v>683.82</v>
          </cell>
          <cell r="AA141">
            <v>5950.02</v>
          </cell>
          <cell r="AB141">
            <v>39.666800000000002</v>
          </cell>
        </row>
        <row r="142">
          <cell r="A142" t="str">
            <v>NT Plant-Folding23R-15</v>
          </cell>
          <cell r="B142" t="str">
            <v>NT Plant-Folding</v>
          </cell>
          <cell r="C142" t="str">
            <v>23R-15</v>
          </cell>
          <cell r="D142">
            <v>28.8</v>
          </cell>
          <cell r="E142">
            <v>6.75</v>
          </cell>
          <cell r="F142">
            <v>0.65</v>
          </cell>
          <cell r="G142">
            <v>6.5289648622981949E-2</v>
          </cell>
          <cell r="H142">
            <v>106000</v>
          </cell>
          <cell r="I142">
            <v>45</v>
          </cell>
          <cell r="J142">
            <v>45</v>
          </cell>
          <cell r="K142">
            <v>8</v>
          </cell>
          <cell r="L142">
            <v>150</v>
          </cell>
          <cell r="M142">
            <v>0</v>
          </cell>
          <cell r="N142">
            <v>1200</v>
          </cell>
          <cell r="O142">
            <v>1</v>
          </cell>
          <cell r="P142">
            <v>0.27</v>
          </cell>
          <cell r="Q142">
            <v>1.4</v>
          </cell>
          <cell r="R142">
            <v>2010.0061771758367</v>
          </cell>
          <cell r="S142">
            <v>13.400041181172245</v>
          </cell>
          <cell r="T142">
            <v>5962.5</v>
          </cell>
          <cell r="U142">
            <v>39.75</v>
          </cell>
          <cell r="V142">
            <v>47700</v>
          </cell>
          <cell r="W142">
            <v>7287.5</v>
          </cell>
          <cell r="X142">
            <v>76850</v>
          </cell>
          <cell r="Y142">
            <v>6916.5</v>
          </cell>
          <cell r="Z142">
            <v>1844.4</v>
          </cell>
          <cell r="AA142">
            <v>16048.4</v>
          </cell>
          <cell r="AB142">
            <v>106.98933333333333</v>
          </cell>
        </row>
        <row r="143">
          <cell r="A143" t="str">
            <v>NT Plant-Folding12R-30</v>
          </cell>
          <cell r="B143" t="str">
            <v>NT Plant-Folding</v>
          </cell>
          <cell r="C143" t="str">
            <v>12R-30</v>
          </cell>
          <cell r="D143">
            <v>30</v>
          </cell>
          <cell r="E143">
            <v>6.75</v>
          </cell>
          <cell r="F143">
            <v>0.65</v>
          </cell>
          <cell r="G143">
            <v>6.2678062678062682E-2</v>
          </cell>
          <cell r="H143">
            <v>106000</v>
          </cell>
          <cell r="I143">
            <v>45</v>
          </cell>
          <cell r="J143">
            <v>45</v>
          </cell>
          <cell r="K143">
            <v>8</v>
          </cell>
          <cell r="L143">
            <v>150</v>
          </cell>
          <cell r="M143">
            <v>0</v>
          </cell>
          <cell r="N143">
            <v>1200</v>
          </cell>
          <cell r="O143">
            <v>1</v>
          </cell>
          <cell r="P143">
            <v>0.27</v>
          </cell>
          <cell r="Q143">
            <v>1.4</v>
          </cell>
          <cell r="R143">
            <v>2010.0061771758367</v>
          </cell>
          <cell r="S143">
            <v>13.400041181172245</v>
          </cell>
          <cell r="T143">
            <v>5962.5</v>
          </cell>
          <cell r="U143">
            <v>39.75</v>
          </cell>
          <cell r="V143">
            <v>47700</v>
          </cell>
          <cell r="W143">
            <v>7287.5</v>
          </cell>
          <cell r="X143">
            <v>76850</v>
          </cell>
          <cell r="Y143">
            <v>6916.5</v>
          </cell>
          <cell r="Z143">
            <v>1844.4</v>
          </cell>
          <cell r="AA143">
            <v>16048.4</v>
          </cell>
          <cell r="AB143">
            <v>106.98933333333333</v>
          </cell>
        </row>
        <row r="144">
          <cell r="A144" t="str">
            <v>NT Plant-Folding10R-40</v>
          </cell>
          <cell r="B144" t="str">
            <v>NT Plant-Folding</v>
          </cell>
          <cell r="C144" t="str">
            <v>10R-40</v>
          </cell>
          <cell r="D144">
            <v>33.299999999999997</v>
          </cell>
          <cell r="E144">
            <v>6.75</v>
          </cell>
          <cell r="F144">
            <v>0.65</v>
          </cell>
          <cell r="G144">
            <v>5.646672313338981E-2</v>
          </cell>
          <cell r="H144">
            <v>47646</v>
          </cell>
          <cell r="I144">
            <v>45</v>
          </cell>
          <cell r="J144">
            <v>45</v>
          </cell>
          <cell r="K144">
            <v>8</v>
          </cell>
          <cell r="L144">
            <v>150</v>
          </cell>
          <cell r="M144">
            <v>0</v>
          </cell>
          <cell r="N144">
            <v>1200</v>
          </cell>
          <cell r="O144">
            <v>1</v>
          </cell>
          <cell r="P144">
            <v>0.27</v>
          </cell>
          <cell r="Q144">
            <v>1.4</v>
          </cell>
          <cell r="R144">
            <v>903.4788143181122</v>
          </cell>
          <cell r="S144">
            <v>6.023192095454081</v>
          </cell>
          <cell r="T144">
            <v>2680.0875000000001</v>
          </cell>
          <cell r="U144">
            <v>17.867250000000002</v>
          </cell>
          <cell r="V144">
            <v>21440.7</v>
          </cell>
          <cell r="W144">
            <v>3275.6624999999999</v>
          </cell>
          <cell r="X144">
            <v>34543.35</v>
          </cell>
          <cell r="Y144">
            <v>3108.9014999999999</v>
          </cell>
          <cell r="Z144">
            <v>829.04039999999998</v>
          </cell>
          <cell r="AA144">
            <v>7213.6044000000002</v>
          </cell>
          <cell r="AB144">
            <v>48.090696000000001</v>
          </cell>
        </row>
        <row r="145">
          <cell r="A145" t="str">
            <v>NT Plant-Folding12R-40</v>
          </cell>
          <cell r="B145" t="str">
            <v>NT Plant-Folding</v>
          </cell>
          <cell r="C145" t="str">
            <v>12R-40</v>
          </cell>
          <cell r="D145">
            <v>40</v>
          </cell>
          <cell r="E145">
            <v>6.75</v>
          </cell>
          <cell r="F145">
            <v>0.65</v>
          </cell>
          <cell r="G145">
            <v>4.7008547008547008E-2</v>
          </cell>
          <cell r="H145">
            <v>65900</v>
          </cell>
          <cell r="I145">
            <v>45</v>
          </cell>
          <cell r="J145">
            <v>45</v>
          </cell>
          <cell r="K145">
            <v>8</v>
          </cell>
          <cell r="L145">
            <v>150</v>
          </cell>
          <cell r="M145">
            <v>0</v>
          </cell>
          <cell r="N145">
            <v>1200</v>
          </cell>
          <cell r="O145">
            <v>1</v>
          </cell>
          <cell r="P145">
            <v>0.27</v>
          </cell>
          <cell r="Q145">
            <v>1.4</v>
          </cell>
          <cell r="R145">
            <v>1249.6170478857323</v>
          </cell>
          <cell r="S145">
            <v>8.3307803192382153</v>
          </cell>
          <cell r="T145">
            <v>3706.875</v>
          </cell>
          <cell r="U145">
            <v>24.712499999999999</v>
          </cell>
          <cell r="V145">
            <v>29655</v>
          </cell>
          <cell r="W145">
            <v>4530.625</v>
          </cell>
          <cell r="X145">
            <v>47777.5</v>
          </cell>
          <cell r="Y145">
            <v>4299.9749999999995</v>
          </cell>
          <cell r="Z145">
            <v>1146.6600000000001</v>
          </cell>
          <cell r="AA145">
            <v>9977.2599999999984</v>
          </cell>
          <cell r="AB145">
            <v>66.515066666666655</v>
          </cell>
        </row>
        <row r="146">
          <cell r="A146" t="str">
            <v>NT Plant-Folding16R-30</v>
          </cell>
          <cell r="B146" t="str">
            <v>NT Plant-Folding</v>
          </cell>
          <cell r="C146" t="str">
            <v>16R-30</v>
          </cell>
          <cell r="D146">
            <v>40</v>
          </cell>
          <cell r="E146">
            <v>6.75</v>
          </cell>
          <cell r="F146">
            <v>0.65</v>
          </cell>
          <cell r="G146">
            <v>4.7008547008547008E-2</v>
          </cell>
          <cell r="H146">
            <v>89800</v>
          </cell>
          <cell r="I146">
            <v>45</v>
          </cell>
          <cell r="J146">
            <v>45</v>
          </cell>
          <cell r="K146">
            <v>8</v>
          </cell>
          <cell r="L146">
            <v>150</v>
          </cell>
          <cell r="M146">
            <v>0</v>
          </cell>
          <cell r="N146">
            <v>1200</v>
          </cell>
          <cell r="O146">
            <v>1</v>
          </cell>
          <cell r="P146">
            <v>0.27</v>
          </cell>
          <cell r="Q146">
            <v>1.4</v>
          </cell>
          <cell r="R146">
            <v>1702.8165538716048</v>
          </cell>
          <cell r="S146">
            <v>11.352110359144032</v>
          </cell>
          <cell r="T146">
            <v>5051.25</v>
          </cell>
          <cell r="U146">
            <v>33.674999999999997</v>
          </cell>
          <cell r="V146">
            <v>40410</v>
          </cell>
          <cell r="W146">
            <v>6173.75</v>
          </cell>
          <cell r="X146">
            <v>65105</v>
          </cell>
          <cell r="Y146">
            <v>5859.45</v>
          </cell>
          <cell r="Z146">
            <v>1562.52</v>
          </cell>
          <cell r="AA146">
            <v>13595.72</v>
          </cell>
          <cell r="AB146">
            <v>90.638133333333329</v>
          </cell>
        </row>
        <row r="147">
          <cell r="A147" t="str">
            <v>NT Plant-Folding24R-20</v>
          </cell>
          <cell r="B147" t="str">
            <v>NT Plant-Folding</v>
          </cell>
          <cell r="C147" t="str">
            <v>24R-20</v>
          </cell>
          <cell r="D147">
            <v>40</v>
          </cell>
          <cell r="E147">
            <v>6.75</v>
          </cell>
          <cell r="F147">
            <v>0.65</v>
          </cell>
          <cell r="G147">
            <v>4.7008547008547008E-2</v>
          </cell>
          <cell r="H147">
            <v>120000</v>
          </cell>
          <cell r="I147">
            <v>45</v>
          </cell>
          <cell r="J147">
            <v>45</v>
          </cell>
          <cell r="K147">
            <v>8</v>
          </cell>
          <cell r="L147">
            <v>150</v>
          </cell>
          <cell r="M147">
            <v>0</v>
          </cell>
          <cell r="N147">
            <v>1200</v>
          </cell>
          <cell r="O147">
            <v>1</v>
          </cell>
          <cell r="P147">
            <v>0.27</v>
          </cell>
          <cell r="Q147">
            <v>1.4</v>
          </cell>
          <cell r="R147">
            <v>2275.4786911424567</v>
          </cell>
          <cell r="S147">
            <v>15.169857940949711</v>
          </cell>
          <cell r="T147">
            <v>6750</v>
          </cell>
          <cell r="U147">
            <v>45</v>
          </cell>
          <cell r="V147">
            <v>54000</v>
          </cell>
          <cell r="W147">
            <v>8250</v>
          </cell>
          <cell r="X147">
            <v>87000</v>
          </cell>
          <cell r="Y147">
            <v>7830</v>
          </cell>
          <cell r="Z147">
            <v>2088</v>
          </cell>
          <cell r="AA147">
            <v>18168</v>
          </cell>
          <cell r="AB147">
            <v>121.12</v>
          </cell>
        </row>
        <row r="148">
          <cell r="A148" t="str">
            <v>NT Plant-Folding8R-40 2x1</v>
          </cell>
          <cell r="B148" t="str">
            <v>NT Plant-Folding</v>
          </cell>
          <cell r="C148" t="str">
            <v>8R-40 2x1</v>
          </cell>
          <cell r="D148">
            <v>40</v>
          </cell>
          <cell r="E148">
            <v>6.75</v>
          </cell>
          <cell r="F148">
            <v>0.65</v>
          </cell>
          <cell r="G148">
            <v>4.7008547008547008E-2</v>
          </cell>
          <cell r="H148">
            <v>65700</v>
          </cell>
          <cell r="I148">
            <v>45</v>
          </cell>
          <cell r="J148">
            <v>45</v>
          </cell>
          <cell r="K148">
            <v>8</v>
          </cell>
          <cell r="L148">
            <v>150</v>
          </cell>
          <cell r="M148">
            <v>0</v>
          </cell>
          <cell r="N148">
            <v>1200</v>
          </cell>
          <cell r="O148">
            <v>1</v>
          </cell>
          <cell r="P148">
            <v>0.27</v>
          </cell>
          <cell r="Q148">
            <v>1.4</v>
          </cell>
          <cell r="R148">
            <v>1245.8245834004947</v>
          </cell>
          <cell r="S148">
            <v>8.305497222669965</v>
          </cell>
          <cell r="T148">
            <v>3695.625</v>
          </cell>
          <cell r="U148">
            <v>24.637499999999999</v>
          </cell>
          <cell r="V148">
            <v>29565</v>
          </cell>
          <cell r="W148">
            <v>4516.875</v>
          </cell>
          <cell r="X148">
            <v>47632.5</v>
          </cell>
          <cell r="Y148">
            <v>4286.9250000000002</v>
          </cell>
          <cell r="Z148">
            <v>1143.18</v>
          </cell>
          <cell r="AA148">
            <v>9946.98</v>
          </cell>
          <cell r="AB148">
            <v>66.313199999999995</v>
          </cell>
        </row>
        <row r="149">
          <cell r="A149" t="str">
            <v>NT Plant-Folding24R-30</v>
          </cell>
          <cell r="B149" t="str">
            <v>NT Plant-Folding</v>
          </cell>
          <cell r="C149" t="str">
            <v>24R-30</v>
          </cell>
          <cell r="D149">
            <v>60</v>
          </cell>
          <cell r="E149">
            <v>6.75</v>
          </cell>
          <cell r="F149">
            <v>0.65</v>
          </cell>
          <cell r="G149">
            <v>3.1339031339031341E-2</v>
          </cell>
          <cell r="H149">
            <v>141000</v>
          </cell>
          <cell r="I149">
            <v>45</v>
          </cell>
          <cell r="J149">
            <v>45</v>
          </cell>
          <cell r="K149">
            <v>8</v>
          </cell>
          <cell r="L149">
            <v>150</v>
          </cell>
          <cell r="M149">
            <v>0</v>
          </cell>
          <cell r="N149">
            <v>1200</v>
          </cell>
          <cell r="O149">
            <v>1</v>
          </cell>
          <cell r="P149">
            <v>0.27</v>
          </cell>
          <cell r="Q149">
            <v>1.4</v>
          </cell>
          <cell r="R149">
            <v>2673.6874620923859</v>
          </cell>
          <cell r="S149">
            <v>17.824583080615906</v>
          </cell>
          <cell r="T149">
            <v>7931.25</v>
          </cell>
          <cell r="U149">
            <v>52.875</v>
          </cell>
          <cell r="V149">
            <v>63450</v>
          </cell>
          <cell r="W149">
            <v>9693.75</v>
          </cell>
          <cell r="X149">
            <v>102225</v>
          </cell>
          <cell r="Y149">
            <v>9200.25</v>
          </cell>
          <cell r="Z149">
            <v>2453.4</v>
          </cell>
          <cell r="AA149">
            <v>21347.4</v>
          </cell>
          <cell r="AB149">
            <v>142.316</v>
          </cell>
        </row>
        <row r="150">
          <cell r="A150" t="str">
            <v>NT Plant-Rigid4R-30</v>
          </cell>
          <cell r="B150" t="str">
            <v>NT Plant-Rigid</v>
          </cell>
          <cell r="C150" t="str">
            <v>4R-30</v>
          </cell>
          <cell r="D150">
            <v>10</v>
          </cell>
          <cell r="E150">
            <v>6.75</v>
          </cell>
          <cell r="F150">
            <v>0.65</v>
          </cell>
          <cell r="G150">
            <v>0.18803418803418803</v>
          </cell>
          <cell r="H150">
            <v>20100</v>
          </cell>
          <cell r="I150">
            <v>45</v>
          </cell>
          <cell r="J150">
            <v>45</v>
          </cell>
          <cell r="K150">
            <v>8</v>
          </cell>
          <cell r="L150">
            <v>150</v>
          </cell>
          <cell r="M150">
            <v>0</v>
          </cell>
          <cell r="N150">
            <v>1200</v>
          </cell>
          <cell r="O150">
            <v>1</v>
          </cell>
          <cell r="P150">
            <v>0.27</v>
          </cell>
          <cell r="Q150">
            <v>1.4</v>
          </cell>
          <cell r="R150">
            <v>381.14268076636142</v>
          </cell>
          <cell r="S150">
            <v>2.5409512051090761</v>
          </cell>
          <cell r="T150">
            <v>1130.625</v>
          </cell>
          <cell r="U150">
            <v>7.5374999999999996</v>
          </cell>
          <cell r="V150">
            <v>9045</v>
          </cell>
          <cell r="W150">
            <v>1381.875</v>
          </cell>
          <cell r="X150">
            <v>14572.5</v>
          </cell>
          <cell r="Y150">
            <v>1311.5249999999999</v>
          </cell>
          <cell r="Z150">
            <v>349.74</v>
          </cell>
          <cell r="AA150">
            <v>3043.14</v>
          </cell>
          <cell r="AB150">
            <v>20.287599999999998</v>
          </cell>
        </row>
        <row r="151">
          <cell r="A151" t="str">
            <v>NT Plant-Rigid4R-40</v>
          </cell>
          <cell r="B151" t="str">
            <v>NT Plant-Rigid</v>
          </cell>
          <cell r="C151" t="str">
            <v>4R-40</v>
          </cell>
          <cell r="D151">
            <v>13.3</v>
          </cell>
          <cell r="E151">
            <v>6.75</v>
          </cell>
          <cell r="F151">
            <v>0.65</v>
          </cell>
          <cell r="G151">
            <v>0.14137908874750979</v>
          </cell>
          <cell r="H151">
            <v>21600</v>
          </cell>
          <cell r="I151">
            <v>45</v>
          </cell>
          <cell r="J151">
            <v>45</v>
          </cell>
          <cell r="K151">
            <v>8</v>
          </cell>
          <cell r="L151">
            <v>150</v>
          </cell>
          <cell r="M151">
            <v>0</v>
          </cell>
          <cell r="N151">
            <v>1200</v>
          </cell>
          <cell r="O151">
            <v>1</v>
          </cell>
          <cell r="P151">
            <v>0.27</v>
          </cell>
          <cell r="Q151">
            <v>1.4</v>
          </cell>
          <cell r="R151">
            <v>409.58616440564214</v>
          </cell>
          <cell r="S151">
            <v>2.7305744293709475</v>
          </cell>
          <cell r="T151">
            <v>1215</v>
          </cell>
          <cell r="U151">
            <v>8.1</v>
          </cell>
          <cell r="V151">
            <v>9720</v>
          </cell>
          <cell r="W151">
            <v>1485</v>
          </cell>
          <cell r="X151">
            <v>15660</v>
          </cell>
          <cell r="Y151">
            <v>1409.3999999999999</v>
          </cell>
          <cell r="Z151">
            <v>375.84000000000003</v>
          </cell>
          <cell r="AA151">
            <v>3270.24</v>
          </cell>
          <cell r="AB151">
            <v>21.801599999999997</v>
          </cell>
        </row>
        <row r="152">
          <cell r="A152" t="str">
            <v>NT Plant-Rigid8R-22</v>
          </cell>
          <cell r="B152" t="str">
            <v>NT Plant-Rigid</v>
          </cell>
          <cell r="C152" t="str">
            <v>8R-22</v>
          </cell>
          <cell r="D152">
            <v>14.7</v>
          </cell>
          <cell r="E152">
            <v>6.75</v>
          </cell>
          <cell r="F152">
            <v>0.65</v>
          </cell>
          <cell r="G152">
            <v>0.12791441362869937</v>
          </cell>
          <cell r="H152">
            <v>23256.2</v>
          </cell>
          <cell r="I152">
            <v>45</v>
          </cell>
          <cell r="J152">
            <v>45</v>
          </cell>
          <cell r="K152">
            <v>8</v>
          </cell>
          <cell r="L152">
            <v>150</v>
          </cell>
          <cell r="M152">
            <v>0</v>
          </cell>
          <cell r="N152">
            <v>1200</v>
          </cell>
          <cell r="O152">
            <v>1</v>
          </cell>
          <cell r="P152">
            <v>0.27</v>
          </cell>
          <cell r="Q152">
            <v>1.4</v>
          </cell>
          <cell r="R152">
            <v>544.21865363157087</v>
          </cell>
          <cell r="S152">
            <v>3.6281243575438058</v>
          </cell>
          <cell r="T152">
            <v>1614.375</v>
          </cell>
          <cell r="U152">
            <v>10.762499999999999</v>
          </cell>
          <cell r="V152">
            <v>12915</v>
          </cell>
          <cell r="W152">
            <v>1973.125</v>
          </cell>
          <cell r="X152">
            <v>20807.5</v>
          </cell>
          <cell r="Y152">
            <v>1872.675</v>
          </cell>
          <cell r="Z152">
            <v>499.38</v>
          </cell>
          <cell r="AA152">
            <v>4345.18</v>
          </cell>
          <cell r="AB152">
            <v>28.967866666666669</v>
          </cell>
        </row>
        <row r="153">
          <cell r="A153" t="str">
            <v>NT Plant-Rigid6R-30</v>
          </cell>
          <cell r="B153" t="str">
            <v>NT Plant-Rigid</v>
          </cell>
          <cell r="C153" t="str">
            <v>6R-30</v>
          </cell>
          <cell r="D153">
            <v>15</v>
          </cell>
          <cell r="E153">
            <v>6.75</v>
          </cell>
          <cell r="F153">
            <v>0.65</v>
          </cell>
          <cell r="G153">
            <v>0.12535612535612536</v>
          </cell>
          <cell r="H153">
            <v>28700</v>
          </cell>
          <cell r="I153">
            <v>45</v>
          </cell>
          <cell r="J153">
            <v>45</v>
          </cell>
          <cell r="K153">
            <v>8</v>
          </cell>
          <cell r="L153">
            <v>150</v>
          </cell>
          <cell r="M153">
            <v>0</v>
          </cell>
          <cell r="N153">
            <v>1200</v>
          </cell>
          <cell r="O153">
            <v>1</v>
          </cell>
          <cell r="P153">
            <v>0.27</v>
          </cell>
          <cell r="Q153">
            <v>1.4</v>
          </cell>
          <cell r="R153">
            <v>544.21865363157087</v>
          </cell>
          <cell r="S153">
            <v>3.6281243575438058</v>
          </cell>
          <cell r="T153">
            <v>1614.375</v>
          </cell>
          <cell r="U153">
            <v>10.762499999999999</v>
          </cell>
          <cell r="V153">
            <v>12915</v>
          </cell>
          <cell r="W153">
            <v>1973.125</v>
          </cell>
          <cell r="X153">
            <v>20807.5</v>
          </cell>
          <cell r="Y153">
            <v>1872.675</v>
          </cell>
          <cell r="Z153">
            <v>499.38</v>
          </cell>
          <cell r="AA153">
            <v>4345.18</v>
          </cell>
          <cell r="AB153">
            <v>28.967866666666669</v>
          </cell>
        </row>
        <row r="154">
          <cell r="A154" t="str">
            <v>NT Plant-Rigid12R-20</v>
          </cell>
          <cell r="B154" t="str">
            <v>NT Plant-Rigid</v>
          </cell>
          <cell r="C154" t="str">
            <v>12R-20</v>
          </cell>
          <cell r="D154">
            <v>20</v>
          </cell>
          <cell r="E154">
            <v>6.75</v>
          </cell>
          <cell r="F154">
            <v>0.65</v>
          </cell>
          <cell r="G154">
            <v>9.4017094017094016E-2</v>
          </cell>
          <cell r="H154">
            <v>44200</v>
          </cell>
          <cell r="I154">
            <v>45</v>
          </cell>
          <cell r="J154">
            <v>45</v>
          </cell>
          <cell r="K154">
            <v>8</v>
          </cell>
          <cell r="L154">
            <v>150</v>
          </cell>
          <cell r="M154">
            <v>0</v>
          </cell>
          <cell r="N154">
            <v>1200</v>
          </cell>
          <cell r="O154">
            <v>1</v>
          </cell>
          <cell r="P154">
            <v>0.27</v>
          </cell>
          <cell r="Q154">
            <v>1.4</v>
          </cell>
          <cell r="R154">
            <v>838.13465123747142</v>
          </cell>
          <cell r="S154">
            <v>5.5875643415831426</v>
          </cell>
          <cell r="T154">
            <v>2486.25</v>
          </cell>
          <cell r="U154">
            <v>16.574999999999999</v>
          </cell>
          <cell r="V154">
            <v>19890</v>
          </cell>
          <cell r="W154">
            <v>3038.75</v>
          </cell>
          <cell r="X154">
            <v>32045</v>
          </cell>
          <cell r="Y154">
            <v>2884.0499999999997</v>
          </cell>
          <cell r="Z154">
            <v>769.08</v>
          </cell>
          <cell r="AA154">
            <v>6691.8799999999992</v>
          </cell>
          <cell r="AB154">
            <v>44.612533333333324</v>
          </cell>
        </row>
        <row r="155">
          <cell r="A155" t="str">
            <v>NT Plant-Rigid6R-40</v>
          </cell>
          <cell r="B155" t="str">
            <v>NT Plant-Rigid</v>
          </cell>
          <cell r="C155" t="str">
            <v>6R-40</v>
          </cell>
          <cell r="D155">
            <v>20</v>
          </cell>
          <cell r="E155">
            <v>6.75</v>
          </cell>
          <cell r="F155">
            <v>0.65</v>
          </cell>
          <cell r="G155">
            <v>9.4017094017094016E-2</v>
          </cell>
          <cell r="H155">
            <v>26700</v>
          </cell>
          <cell r="I155">
            <v>45</v>
          </cell>
          <cell r="J155">
            <v>45</v>
          </cell>
          <cell r="K155">
            <v>8</v>
          </cell>
          <cell r="L155">
            <v>150</v>
          </cell>
          <cell r="M155">
            <v>0</v>
          </cell>
          <cell r="N155">
            <v>1200</v>
          </cell>
          <cell r="O155">
            <v>1</v>
          </cell>
          <cell r="P155">
            <v>0.27</v>
          </cell>
          <cell r="Q155">
            <v>1.4</v>
          </cell>
          <cell r="R155">
            <v>506.29400877919659</v>
          </cell>
          <cell r="S155">
            <v>3.3752933918613106</v>
          </cell>
          <cell r="T155">
            <v>1501.875</v>
          </cell>
          <cell r="U155">
            <v>10.012499999999999</v>
          </cell>
          <cell r="V155">
            <v>12015</v>
          </cell>
          <cell r="W155">
            <v>1835.625</v>
          </cell>
          <cell r="X155">
            <v>19357.5</v>
          </cell>
          <cell r="Y155">
            <v>1742.175</v>
          </cell>
          <cell r="Z155">
            <v>464.58</v>
          </cell>
          <cell r="AA155">
            <v>4042.38</v>
          </cell>
          <cell r="AB155">
            <v>26.949200000000001</v>
          </cell>
        </row>
        <row r="156">
          <cell r="A156" t="str">
            <v>NT Plant-Rigid8R-30</v>
          </cell>
          <cell r="B156" t="str">
            <v>NT Plant-Rigid</v>
          </cell>
          <cell r="C156" t="str">
            <v>8R-30</v>
          </cell>
          <cell r="D156">
            <v>20</v>
          </cell>
          <cell r="E156">
            <v>6.75</v>
          </cell>
          <cell r="F156">
            <v>0.65</v>
          </cell>
          <cell r="G156">
            <v>9.4017094017094016E-2</v>
          </cell>
          <cell r="H156">
            <v>35200</v>
          </cell>
          <cell r="I156">
            <v>45</v>
          </cell>
          <cell r="J156">
            <v>45</v>
          </cell>
          <cell r="K156">
            <v>8</v>
          </cell>
          <cell r="L156">
            <v>150</v>
          </cell>
          <cell r="M156">
            <v>0</v>
          </cell>
          <cell r="N156">
            <v>1200</v>
          </cell>
          <cell r="O156">
            <v>1</v>
          </cell>
          <cell r="P156">
            <v>0.27</v>
          </cell>
          <cell r="Q156">
            <v>1.4</v>
          </cell>
          <cell r="R156">
            <v>619.59388527566466</v>
          </cell>
          <cell r="S156">
            <v>4.1306259018377647</v>
          </cell>
          <cell r="T156">
            <v>1837.96875</v>
          </cell>
          <cell r="U156">
            <v>12.253125000000001</v>
          </cell>
          <cell r="V156">
            <v>14703.75</v>
          </cell>
          <cell r="W156">
            <v>2246.40625</v>
          </cell>
          <cell r="X156">
            <v>23689.375</v>
          </cell>
          <cell r="Y156">
            <v>2132.0437499999998</v>
          </cell>
          <cell r="Z156">
            <v>568.54499999999996</v>
          </cell>
          <cell r="AA156">
            <v>4946.9949999999999</v>
          </cell>
          <cell r="AB156">
            <v>32.979966666666662</v>
          </cell>
        </row>
        <row r="157">
          <cell r="A157" t="str">
            <v>NT Plant-Rigid10R-30</v>
          </cell>
          <cell r="B157" t="str">
            <v>NT Plant-Rigid</v>
          </cell>
          <cell r="C157" t="str">
            <v>10R-30</v>
          </cell>
          <cell r="D157">
            <v>25</v>
          </cell>
          <cell r="E157">
            <v>6.75</v>
          </cell>
          <cell r="F157">
            <v>0.65</v>
          </cell>
          <cell r="G157">
            <v>7.521367521367521E-2</v>
          </cell>
          <cell r="H157">
            <v>32675</v>
          </cell>
          <cell r="I157">
            <v>45</v>
          </cell>
          <cell r="J157">
            <v>45</v>
          </cell>
          <cell r="K157">
            <v>8</v>
          </cell>
          <cell r="L157">
            <v>150</v>
          </cell>
          <cell r="M157">
            <v>0</v>
          </cell>
          <cell r="N157">
            <v>1200</v>
          </cell>
          <cell r="O157">
            <v>1</v>
          </cell>
          <cell r="P157">
            <v>0.27</v>
          </cell>
          <cell r="Q157">
            <v>1.4</v>
          </cell>
          <cell r="R157">
            <v>619.59388527566466</v>
          </cell>
          <cell r="S157">
            <v>4.1306259018377647</v>
          </cell>
          <cell r="T157">
            <v>1837.96875</v>
          </cell>
          <cell r="U157">
            <v>12.253125000000001</v>
          </cell>
          <cell r="V157">
            <v>14703.75</v>
          </cell>
          <cell r="W157">
            <v>2246.40625</v>
          </cell>
          <cell r="X157">
            <v>23689.375</v>
          </cell>
          <cell r="Y157">
            <v>2132.0437499999998</v>
          </cell>
          <cell r="Z157">
            <v>568.54499999999996</v>
          </cell>
          <cell r="AA157">
            <v>4946.9949999999999</v>
          </cell>
          <cell r="AB157">
            <v>32.979966666666662</v>
          </cell>
        </row>
        <row r="158">
          <cell r="A158" t="str">
            <v>NT Plant-Rigid8R-40</v>
          </cell>
          <cell r="B158" t="str">
            <v>NT Plant-Rigid</v>
          </cell>
          <cell r="C158" t="str">
            <v>8R-40</v>
          </cell>
          <cell r="D158">
            <v>26.7</v>
          </cell>
          <cell r="E158">
            <v>6.75</v>
          </cell>
          <cell r="F158">
            <v>0.65</v>
          </cell>
          <cell r="G158">
            <v>7.042478952591312E-2</v>
          </cell>
          <cell r="H158">
            <v>32100</v>
          </cell>
          <cell r="I158">
            <v>45</v>
          </cell>
          <cell r="J158">
            <v>45</v>
          </cell>
          <cell r="K158">
            <v>8</v>
          </cell>
          <cell r="L158">
            <v>150</v>
          </cell>
          <cell r="M158">
            <v>0</v>
          </cell>
          <cell r="N158">
            <v>1200</v>
          </cell>
          <cell r="O158">
            <v>1</v>
          </cell>
          <cell r="P158">
            <v>0.27</v>
          </cell>
          <cell r="Q158">
            <v>1.4</v>
          </cell>
          <cell r="R158" t="e">
            <v>#REF!</v>
          </cell>
          <cell r="S158" t="e">
            <v>#REF!</v>
          </cell>
          <cell r="T158" t="e">
            <v>#REF!</v>
          </cell>
          <cell r="U158" t="e">
            <v>#REF!</v>
          </cell>
          <cell r="V158" t="e">
            <v>#REF!</v>
          </cell>
          <cell r="W158" t="e">
            <v>#REF!</v>
          </cell>
          <cell r="X158" t="e">
            <v>#REF!</v>
          </cell>
          <cell r="Y158" t="e">
            <v>#REF!</v>
          </cell>
          <cell r="Z158" t="e">
            <v>#REF!</v>
          </cell>
          <cell r="AA158" t="e">
            <v>#REF!</v>
          </cell>
          <cell r="AB158" t="e">
            <v>#REF!</v>
          </cell>
        </row>
        <row r="159">
          <cell r="A159" t="str">
            <v>NT Plant-Rigid12R-30</v>
          </cell>
          <cell r="B159" t="str">
            <v>NT Plant-Rigid</v>
          </cell>
          <cell r="C159" t="str">
            <v>12R-30</v>
          </cell>
          <cell r="D159">
            <v>30</v>
          </cell>
          <cell r="E159">
            <v>6.75</v>
          </cell>
          <cell r="F159">
            <v>0.65</v>
          </cell>
          <cell r="G159">
            <v>6.2678062678062682E-2</v>
          </cell>
          <cell r="H159">
            <v>50300</v>
          </cell>
          <cell r="I159">
            <v>45</v>
          </cell>
          <cell r="J159">
            <v>45</v>
          </cell>
          <cell r="K159">
            <v>8</v>
          </cell>
          <cell r="L159">
            <v>150</v>
          </cell>
          <cell r="M159">
            <v>0</v>
          </cell>
          <cell r="N159">
            <v>1200</v>
          </cell>
          <cell r="O159">
            <v>1</v>
          </cell>
          <cell r="P159">
            <v>0.27</v>
          </cell>
          <cell r="Q159">
            <v>1.4</v>
          </cell>
          <cell r="R159">
            <v>953.80481803721284</v>
          </cell>
          <cell r="S159">
            <v>6.3586987869147524</v>
          </cell>
          <cell r="T159">
            <v>2829.375</v>
          </cell>
          <cell r="U159">
            <v>18.862500000000001</v>
          </cell>
          <cell r="V159">
            <v>22635</v>
          </cell>
          <cell r="W159">
            <v>3458.125</v>
          </cell>
          <cell r="X159">
            <v>36467.5</v>
          </cell>
          <cell r="Y159">
            <v>3282.0749999999998</v>
          </cell>
          <cell r="Z159">
            <v>875.22</v>
          </cell>
          <cell r="AA159">
            <v>7615.42</v>
          </cell>
          <cell r="AB159">
            <v>50.769466666666666</v>
          </cell>
        </row>
        <row r="160">
          <cell r="A160" t="str">
            <v>Paratill &amp; Bed4R-30</v>
          </cell>
          <cell r="B160" t="str">
            <v>Paratill &amp; Bed</v>
          </cell>
          <cell r="C160" t="str">
            <v>4R-30</v>
          </cell>
          <cell r="D160">
            <v>10</v>
          </cell>
          <cell r="E160">
            <v>4.75</v>
          </cell>
          <cell r="F160">
            <v>0.85</v>
          </cell>
          <cell r="G160">
            <v>0.20433436532507743</v>
          </cell>
          <cell r="H160">
            <v>12200</v>
          </cell>
          <cell r="I160">
            <v>30</v>
          </cell>
          <cell r="J160">
            <v>65</v>
          </cell>
          <cell r="K160">
            <v>12</v>
          </cell>
          <cell r="L160">
            <v>150</v>
          </cell>
          <cell r="M160">
            <v>0</v>
          </cell>
          <cell r="N160">
            <v>1800</v>
          </cell>
          <cell r="O160">
            <v>1</v>
          </cell>
          <cell r="P160">
            <v>0.27</v>
          </cell>
          <cell r="Q160">
            <v>1.4</v>
          </cell>
          <cell r="R160">
            <v>231.34033359948305</v>
          </cell>
          <cell r="S160">
            <v>1.5422688906632203</v>
          </cell>
          <cell r="T160">
            <v>660.83333333333337</v>
          </cell>
          <cell r="U160">
            <v>4.4055555555555559</v>
          </cell>
          <cell r="V160">
            <v>3660</v>
          </cell>
          <cell r="W160">
            <v>711.66666666666663</v>
          </cell>
          <cell r="X160">
            <v>7930</v>
          </cell>
          <cell r="Y160">
            <v>713.69999999999993</v>
          </cell>
          <cell r="Z160">
            <v>190.32</v>
          </cell>
          <cell r="AA160">
            <v>1615.6866666666665</v>
          </cell>
          <cell r="AB160">
            <v>10.771244444444443</v>
          </cell>
        </row>
        <row r="161">
          <cell r="A161" t="str">
            <v>Paratill &amp; Bed4R-36</v>
          </cell>
          <cell r="B161" t="str">
            <v>Paratill &amp; Bed</v>
          </cell>
          <cell r="C161" t="str">
            <v>4R-36</v>
          </cell>
          <cell r="D161">
            <v>12</v>
          </cell>
          <cell r="E161">
            <v>4.75</v>
          </cell>
          <cell r="F161">
            <v>0.85</v>
          </cell>
          <cell r="G161">
            <v>0.17027863777089783</v>
          </cell>
          <cell r="H161">
            <v>12200</v>
          </cell>
          <cell r="I161">
            <v>30</v>
          </cell>
          <cell r="J161">
            <v>65</v>
          </cell>
          <cell r="K161">
            <v>12</v>
          </cell>
          <cell r="L161">
            <v>150</v>
          </cell>
          <cell r="M161">
            <v>0</v>
          </cell>
          <cell r="N161">
            <v>1800</v>
          </cell>
          <cell r="O161">
            <v>1</v>
          </cell>
          <cell r="P161">
            <v>0.27</v>
          </cell>
          <cell r="Q161">
            <v>1.4</v>
          </cell>
          <cell r="R161">
            <v>231.34033359948305</v>
          </cell>
          <cell r="S161">
            <v>1.5422688906632203</v>
          </cell>
          <cell r="T161">
            <v>660.83333333333337</v>
          </cell>
          <cell r="U161">
            <v>4.4055555555555559</v>
          </cell>
          <cell r="V161">
            <v>3660</v>
          </cell>
          <cell r="W161">
            <v>711.66666666666663</v>
          </cell>
          <cell r="X161">
            <v>7930</v>
          </cell>
          <cell r="Y161">
            <v>713.69999999999993</v>
          </cell>
          <cell r="Z161">
            <v>190.32</v>
          </cell>
          <cell r="AA161">
            <v>1615.6866666666665</v>
          </cell>
          <cell r="AB161">
            <v>10.771244444444443</v>
          </cell>
        </row>
        <row r="162">
          <cell r="A162" t="str">
            <v>Paratill &amp; Bed6R-30</v>
          </cell>
          <cell r="B162" t="str">
            <v>Paratill &amp; Bed</v>
          </cell>
          <cell r="C162" t="str">
            <v>6R-30</v>
          </cell>
          <cell r="D162">
            <v>15</v>
          </cell>
          <cell r="E162">
            <v>4.75</v>
          </cell>
          <cell r="F162">
            <v>0.85</v>
          </cell>
          <cell r="G162">
            <v>0.13622291021671826</v>
          </cell>
          <cell r="H162">
            <v>16000</v>
          </cell>
          <cell r="I162">
            <v>30</v>
          </cell>
          <cell r="J162">
            <v>65</v>
          </cell>
          <cell r="K162">
            <v>12</v>
          </cell>
          <cell r="L162">
            <v>150</v>
          </cell>
          <cell r="M162">
            <v>0</v>
          </cell>
          <cell r="N162">
            <v>1800</v>
          </cell>
          <cell r="O162">
            <v>1</v>
          </cell>
          <cell r="P162">
            <v>0.27</v>
          </cell>
          <cell r="Q162">
            <v>1.4</v>
          </cell>
          <cell r="R162">
            <v>303.39715881899417</v>
          </cell>
          <cell r="S162">
            <v>2.0226477254599611</v>
          </cell>
          <cell r="T162">
            <v>866.66666666666663</v>
          </cell>
          <cell r="U162">
            <v>5.7777777777777777</v>
          </cell>
          <cell r="V162">
            <v>4800</v>
          </cell>
          <cell r="W162">
            <v>933.33333333333337</v>
          </cell>
          <cell r="X162">
            <v>10400</v>
          </cell>
          <cell r="Y162">
            <v>936</v>
          </cell>
          <cell r="Z162">
            <v>249.6</v>
          </cell>
          <cell r="AA162">
            <v>2118.9333333333334</v>
          </cell>
          <cell r="AB162">
            <v>14.126222222222223</v>
          </cell>
        </row>
        <row r="163">
          <cell r="A163" t="str">
            <v>Paratill &amp; Bed6R-36</v>
          </cell>
          <cell r="B163" t="str">
            <v>Paratill &amp; Bed</v>
          </cell>
          <cell r="C163" t="str">
            <v>6R-36</v>
          </cell>
          <cell r="D163">
            <v>18</v>
          </cell>
          <cell r="E163">
            <v>4.75</v>
          </cell>
          <cell r="F163">
            <v>0.85</v>
          </cell>
          <cell r="G163">
            <v>0.11351909184726523</v>
          </cell>
          <cell r="H163">
            <v>17000</v>
          </cell>
          <cell r="I163">
            <v>30</v>
          </cell>
          <cell r="J163">
            <v>65</v>
          </cell>
          <cell r="K163">
            <v>12</v>
          </cell>
          <cell r="L163">
            <v>150</v>
          </cell>
          <cell r="M163">
            <v>0</v>
          </cell>
          <cell r="N163">
            <v>1800</v>
          </cell>
          <cell r="O163">
            <v>1</v>
          </cell>
          <cell r="P163">
            <v>0.27</v>
          </cell>
          <cell r="Q163">
            <v>1.4</v>
          </cell>
          <cell r="R163">
            <v>322.35948124518131</v>
          </cell>
          <cell r="S163">
            <v>2.1490632083012087</v>
          </cell>
          <cell r="T163">
            <v>920.83333333333337</v>
          </cell>
          <cell r="U163">
            <v>6.1388888888888893</v>
          </cell>
          <cell r="V163">
            <v>5100</v>
          </cell>
          <cell r="W163">
            <v>991.66666666666663</v>
          </cell>
          <cell r="X163">
            <v>11050</v>
          </cell>
          <cell r="Y163">
            <v>994.5</v>
          </cell>
          <cell r="Z163">
            <v>265.2</v>
          </cell>
          <cell r="AA163">
            <v>2251.3666666666668</v>
          </cell>
          <cell r="AB163">
            <v>15.009111111111112</v>
          </cell>
        </row>
        <row r="164">
          <cell r="A164" t="str">
            <v>Paratill &amp; Bed8R-30</v>
          </cell>
          <cell r="B164" t="str">
            <v>Paratill &amp; Bed</v>
          </cell>
          <cell r="C164" t="str">
            <v>8R-30</v>
          </cell>
          <cell r="D164">
            <v>20</v>
          </cell>
          <cell r="E164">
            <v>4.75</v>
          </cell>
          <cell r="F164">
            <v>0.85</v>
          </cell>
          <cell r="G164">
            <v>0.10216718266253871</v>
          </cell>
          <cell r="H164">
            <v>21100</v>
          </cell>
          <cell r="I164">
            <v>30</v>
          </cell>
          <cell r="J164">
            <v>65</v>
          </cell>
          <cell r="K164">
            <v>12</v>
          </cell>
          <cell r="L164">
            <v>150</v>
          </cell>
          <cell r="M164">
            <v>0</v>
          </cell>
          <cell r="N164">
            <v>1800</v>
          </cell>
          <cell r="O164">
            <v>1</v>
          </cell>
          <cell r="P164">
            <v>0.27</v>
          </cell>
          <cell r="Q164">
            <v>1.4</v>
          </cell>
          <cell r="R164">
            <v>400.10500319254857</v>
          </cell>
          <cell r="S164">
            <v>2.6673666879503237</v>
          </cell>
          <cell r="T164">
            <v>1142.9166666666667</v>
          </cell>
          <cell r="U164">
            <v>7.6194444444444454</v>
          </cell>
          <cell r="V164">
            <v>6330</v>
          </cell>
          <cell r="W164">
            <v>1230.8333333333333</v>
          </cell>
          <cell r="X164">
            <v>13715</v>
          </cell>
          <cell r="Y164">
            <v>1234.3499999999999</v>
          </cell>
          <cell r="Z164">
            <v>329.16</v>
          </cell>
          <cell r="AA164">
            <v>2794.3433333333332</v>
          </cell>
          <cell r="AB164">
            <v>18.628955555555557</v>
          </cell>
        </row>
        <row r="165">
          <cell r="A165" t="str">
            <v>Paratill &amp; Bed8R402X1</v>
          </cell>
          <cell r="B165" t="str">
            <v>Paratill &amp; Bed</v>
          </cell>
          <cell r="C165" t="str">
            <v>8R402X1</v>
          </cell>
          <cell r="D165">
            <v>40</v>
          </cell>
          <cell r="E165">
            <v>4.75</v>
          </cell>
          <cell r="F165">
            <v>0.85</v>
          </cell>
          <cell r="G165">
            <v>5.1083591331269357E-2</v>
          </cell>
          <cell r="H165">
            <v>52182.9</v>
          </cell>
          <cell r="I165">
            <v>30</v>
          </cell>
          <cell r="J165">
            <v>65</v>
          </cell>
          <cell r="K165">
            <v>12</v>
          </cell>
          <cell r="L165">
            <v>150</v>
          </cell>
          <cell r="M165">
            <v>0</v>
          </cell>
          <cell r="N165">
            <v>1800</v>
          </cell>
          <cell r="O165">
            <v>1</v>
          </cell>
          <cell r="P165">
            <v>0.27</v>
          </cell>
          <cell r="Q165">
            <v>1.4</v>
          </cell>
          <cell r="R165">
            <v>989.50897493348077</v>
          </cell>
          <cell r="S165">
            <v>6.5967264995565387</v>
          </cell>
          <cell r="T165">
            <v>2826.57375</v>
          </cell>
          <cell r="U165">
            <v>18.843824999999999</v>
          </cell>
          <cell r="V165">
            <v>15654.87</v>
          </cell>
          <cell r="W165">
            <v>3044.0025000000001</v>
          </cell>
          <cell r="X165">
            <v>33918.885000000002</v>
          </cell>
          <cell r="Y165">
            <v>3052.69965</v>
          </cell>
          <cell r="Z165">
            <v>814.05324000000007</v>
          </cell>
          <cell r="AA165">
            <v>6910.7553900000003</v>
          </cell>
          <cell r="AB165">
            <v>46.071702600000002</v>
          </cell>
        </row>
        <row r="166">
          <cell r="A166" t="str">
            <v>Paratill &amp; Bed Fold.8R-36</v>
          </cell>
          <cell r="B166" t="str">
            <v>Paratill &amp; Bed Fold.</v>
          </cell>
          <cell r="C166" t="str">
            <v>8R-36</v>
          </cell>
          <cell r="D166">
            <v>24</v>
          </cell>
          <cell r="E166">
            <v>4.75</v>
          </cell>
          <cell r="F166">
            <v>0.85</v>
          </cell>
          <cell r="G166">
            <v>8.5139318885448914E-2</v>
          </cell>
          <cell r="H166">
            <v>22200</v>
          </cell>
          <cell r="I166">
            <v>30</v>
          </cell>
          <cell r="J166">
            <v>65</v>
          </cell>
          <cell r="K166">
            <v>12</v>
          </cell>
          <cell r="L166">
            <v>150</v>
          </cell>
          <cell r="M166">
            <v>0</v>
          </cell>
          <cell r="N166">
            <v>1800</v>
          </cell>
          <cell r="O166">
            <v>1</v>
          </cell>
          <cell r="P166">
            <v>0.27</v>
          </cell>
          <cell r="Q166">
            <v>1.4</v>
          </cell>
          <cell r="R166">
            <v>420.96355786135439</v>
          </cell>
          <cell r="S166">
            <v>2.806423719075696</v>
          </cell>
          <cell r="T166">
            <v>1202.5</v>
          </cell>
          <cell r="U166">
            <v>8.0166666666666675</v>
          </cell>
          <cell r="V166">
            <v>6660</v>
          </cell>
          <cell r="W166">
            <v>1295</v>
          </cell>
          <cell r="X166">
            <v>14430</v>
          </cell>
          <cell r="Y166">
            <v>1298.7</v>
          </cell>
          <cell r="Z166">
            <v>346.32</v>
          </cell>
          <cell r="AA166">
            <v>2940.02</v>
          </cell>
          <cell r="AB166">
            <v>19.600133333333332</v>
          </cell>
        </row>
        <row r="167">
          <cell r="A167" t="str">
            <v>Paratill &amp; Bed Fold.12R-36</v>
          </cell>
          <cell r="B167" t="str">
            <v>Paratill &amp; Bed Fold.</v>
          </cell>
          <cell r="C167" t="str">
            <v>12R-36</v>
          </cell>
          <cell r="D167">
            <v>36</v>
          </cell>
          <cell r="E167">
            <v>4.75</v>
          </cell>
          <cell r="F167">
            <v>0.85</v>
          </cell>
          <cell r="G167">
            <v>5.6759545923632616E-2</v>
          </cell>
          <cell r="H167">
            <v>66100</v>
          </cell>
          <cell r="I167">
            <v>30</v>
          </cell>
          <cell r="J167">
            <v>65</v>
          </cell>
          <cell r="K167">
            <v>12</v>
          </cell>
          <cell r="L167">
            <v>150</v>
          </cell>
          <cell r="M167">
            <v>0</v>
          </cell>
          <cell r="N167">
            <v>1800</v>
          </cell>
          <cell r="O167">
            <v>1</v>
          </cell>
          <cell r="P167">
            <v>0.27</v>
          </cell>
          <cell r="Q167">
            <v>1.4</v>
          </cell>
          <cell r="R167">
            <v>1253.4095123709697</v>
          </cell>
          <cell r="S167">
            <v>8.3560634158064637</v>
          </cell>
          <cell r="T167">
            <v>3580.4166666666665</v>
          </cell>
          <cell r="U167">
            <v>23.869444444444444</v>
          </cell>
          <cell r="V167">
            <v>19830</v>
          </cell>
          <cell r="W167">
            <v>3855.8333333333335</v>
          </cell>
          <cell r="X167">
            <v>42965</v>
          </cell>
          <cell r="Y167">
            <v>3866.85</v>
          </cell>
          <cell r="Z167">
            <v>1031.1600000000001</v>
          </cell>
          <cell r="AA167">
            <v>8753.8433333333342</v>
          </cell>
          <cell r="AB167">
            <v>58.358955555555561</v>
          </cell>
        </row>
        <row r="168">
          <cell r="A168" t="str">
            <v>Paratill &amp; Bed Rigid8R-36</v>
          </cell>
          <cell r="B168" t="str">
            <v>Paratill &amp; Bed Rigid</v>
          </cell>
          <cell r="C168" t="str">
            <v>8R-36</v>
          </cell>
          <cell r="D168">
            <v>24</v>
          </cell>
          <cell r="E168">
            <v>4.75</v>
          </cell>
          <cell r="F168">
            <v>0.85</v>
          </cell>
          <cell r="G168">
            <v>8.5139318885448914E-2</v>
          </cell>
          <cell r="H168">
            <v>32900</v>
          </cell>
          <cell r="I168">
            <v>30</v>
          </cell>
          <cell r="J168">
            <v>65</v>
          </cell>
          <cell r="K168">
            <v>12</v>
          </cell>
          <cell r="L168">
            <v>150</v>
          </cell>
          <cell r="M168">
            <v>0</v>
          </cell>
          <cell r="N168">
            <v>1800</v>
          </cell>
          <cell r="O168">
            <v>1</v>
          </cell>
          <cell r="P168">
            <v>0.27</v>
          </cell>
          <cell r="Q168">
            <v>1.4</v>
          </cell>
          <cell r="R168">
            <v>623.86040782155669</v>
          </cell>
          <cell r="S168">
            <v>4.1590693854770446</v>
          </cell>
          <cell r="T168">
            <v>1782.0833333333333</v>
          </cell>
          <cell r="U168">
            <v>11.880555555555555</v>
          </cell>
          <cell r="V168">
            <v>9870</v>
          </cell>
          <cell r="W168">
            <v>1919.1666666666667</v>
          </cell>
          <cell r="X168">
            <v>21385</v>
          </cell>
          <cell r="Y168">
            <v>1924.6499999999999</v>
          </cell>
          <cell r="Z168">
            <v>513.24</v>
          </cell>
          <cell r="AA168">
            <v>4357.0566666666664</v>
          </cell>
          <cell r="AB168">
            <v>29.047044444444442</v>
          </cell>
        </row>
        <row r="169">
          <cell r="A169" t="str">
            <v>Pipe Drag30'</v>
          </cell>
          <cell r="B169" t="str">
            <v>Pipe Drag</v>
          </cell>
          <cell r="C169" t="str">
            <v>30'</v>
          </cell>
          <cell r="D169">
            <v>30</v>
          </cell>
          <cell r="E169">
            <v>6.25</v>
          </cell>
          <cell r="F169">
            <v>0.85</v>
          </cell>
          <cell r="G169">
            <v>5.1764705882352949E-2</v>
          </cell>
          <cell r="H169">
            <v>1234.2</v>
          </cell>
          <cell r="I169">
            <v>30</v>
          </cell>
          <cell r="J169">
            <v>45</v>
          </cell>
          <cell r="K169">
            <v>12</v>
          </cell>
          <cell r="L169">
            <v>100</v>
          </cell>
          <cell r="M169">
            <v>0</v>
          </cell>
          <cell r="N169">
            <v>1200</v>
          </cell>
          <cell r="O169">
            <v>1</v>
          </cell>
          <cell r="P169">
            <v>0.27</v>
          </cell>
          <cell r="Q169">
            <v>1.4</v>
          </cell>
          <cell r="R169">
            <v>13.266284487222419</v>
          </cell>
          <cell r="S169">
            <v>0.13266284487222418</v>
          </cell>
          <cell r="T169">
            <v>46.282499999999999</v>
          </cell>
          <cell r="U169">
            <v>0.46282499999999999</v>
          </cell>
          <cell r="V169">
            <v>370.26</v>
          </cell>
          <cell r="W169">
            <v>71.995000000000005</v>
          </cell>
          <cell r="X169">
            <v>802.23</v>
          </cell>
          <cell r="Y169">
            <v>72.200699999999998</v>
          </cell>
          <cell r="Z169">
            <v>19.253520000000002</v>
          </cell>
          <cell r="AA169">
            <v>163.44922</v>
          </cell>
          <cell r="AB169">
            <v>1.6344922</v>
          </cell>
        </row>
        <row r="170">
          <cell r="A170" t="str">
            <v>Plant - Folding10R-30</v>
          </cell>
          <cell r="B170" t="str">
            <v>Plant - Folding</v>
          </cell>
          <cell r="C170" t="str">
            <v>10R-30</v>
          </cell>
          <cell r="D170">
            <v>25</v>
          </cell>
          <cell r="E170">
            <v>6.75</v>
          </cell>
          <cell r="F170">
            <v>0.65</v>
          </cell>
          <cell r="G170">
            <v>7.521367521367521E-2</v>
          </cell>
          <cell r="H170">
            <v>47426</v>
          </cell>
          <cell r="I170">
            <v>45</v>
          </cell>
          <cell r="J170">
            <v>45</v>
          </cell>
          <cell r="K170">
            <v>8</v>
          </cell>
          <cell r="L170">
            <v>150</v>
          </cell>
          <cell r="M170">
            <v>0</v>
          </cell>
          <cell r="N170">
            <v>1200</v>
          </cell>
          <cell r="O170">
            <v>1</v>
          </cell>
          <cell r="P170">
            <v>0.27</v>
          </cell>
          <cell r="Q170">
            <v>1.4</v>
          </cell>
          <cell r="R170">
            <v>899.30710338435108</v>
          </cell>
          <cell r="S170">
            <v>5.9953806892290071</v>
          </cell>
          <cell r="T170">
            <v>2667.7125000000001</v>
          </cell>
          <cell r="U170">
            <v>17.784749999999999</v>
          </cell>
          <cell r="V170">
            <v>21341.7</v>
          </cell>
          <cell r="W170">
            <v>3260.5374999999999</v>
          </cell>
          <cell r="X170">
            <v>34383.85</v>
          </cell>
          <cell r="Y170">
            <v>3094.5464999999999</v>
          </cell>
          <cell r="Z170">
            <v>825.2124</v>
          </cell>
          <cell r="AA170">
            <v>7180.2963999999993</v>
          </cell>
          <cell r="AB170">
            <v>47.868642666666659</v>
          </cell>
        </row>
        <row r="171">
          <cell r="A171" t="str">
            <v>Plant - Folding10R-36</v>
          </cell>
          <cell r="B171" t="str">
            <v>Plant - Folding</v>
          </cell>
          <cell r="C171" t="str">
            <v>10R-36</v>
          </cell>
          <cell r="D171">
            <v>30</v>
          </cell>
          <cell r="E171">
            <v>6.75</v>
          </cell>
          <cell r="F171">
            <v>0.65</v>
          </cell>
          <cell r="G171">
            <v>6.2678062678062682E-2</v>
          </cell>
          <cell r="H171">
            <v>43011</v>
          </cell>
          <cell r="I171">
            <v>45</v>
          </cell>
          <cell r="J171">
            <v>45</v>
          </cell>
          <cell r="K171">
            <v>8</v>
          </cell>
          <cell r="L171">
            <v>150</v>
          </cell>
          <cell r="M171">
            <v>0</v>
          </cell>
          <cell r="N171">
            <v>1200</v>
          </cell>
          <cell r="O171">
            <v>1</v>
          </cell>
          <cell r="P171">
            <v>0.27</v>
          </cell>
          <cell r="Q171">
            <v>1.4</v>
          </cell>
          <cell r="R171">
            <v>815.58844987273494</v>
          </cell>
          <cell r="S171">
            <v>5.4372563324848997</v>
          </cell>
          <cell r="T171">
            <v>2419.3687500000001</v>
          </cell>
          <cell r="U171">
            <v>16.129125000000002</v>
          </cell>
          <cell r="V171">
            <v>19354.95</v>
          </cell>
          <cell r="W171">
            <v>2957.0062499999999</v>
          </cell>
          <cell r="X171">
            <v>31182.974999999999</v>
          </cell>
          <cell r="Y171">
            <v>2806.4677499999998</v>
          </cell>
          <cell r="Z171">
            <v>748.39139999999998</v>
          </cell>
          <cell r="AA171">
            <v>6511.8653999999997</v>
          </cell>
          <cell r="AB171">
            <v>43.412436</v>
          </cell>
        </row>
        <row r="172">
          <cell r="A172" t="str">
            <v>Plant - Folding12R-20</v>
          </cell>
          <cell r="B172" t="str">
            <v>Plant - Folding</v>
          </cell>
          <cell r="C172" t="str">
            <v>12R-20</v>
          </cell>
          <cell r="D172">
            <v>20</v>
          </cell>
          <cell r="E172">
            <v>6.75</v>
          </cell>
          <cell r="F172">
            <v>0.65</v>
          </cell>
          <cell r="G172">
            <v>9.4017094017094016E-2</v>
          </cell>
          <cell r="H172">
            <v>55400</v>
          </cell>
          <cell r="I172">
            <v>45</v>
          </cell>
          <cell r="J172">
            <v>45</v>
          </cell>
          <cell r="K172">
            <v>8</v>
          </cell>
          <cell r="L172">
            <v>150</v>
          </cell>
          <cell r="M172">
            <v>0</v>
          </cell>
          <cell r="N172">
            <v>1200</v>
          </cell>
          <cell r="O172">
            <v>1</v>
          </cell>
          <cell r="P172">
            <v>0.27</v>
          </cell>
          <cell r="Q172">
            <v>1.4</v>
          </cell>
          <cell r="R172">
            <v>1050.5126624107675</v>
          </cell>
          <cell r="S172">
            <v>7.0034177494051164</v>
          </cell>
          <cell r="T172">
            <v>3116.25</v>
          </cell>
          <cell r="U172">
            <v>20.774999999999999</v>
          </cell>
          <cell r="V172">
            <v>24930</v>
          </cell>
          <cell r="W172">
            <v>3808.75</v>
          </cell>
          <cell r="X172">
            <v>40165</v>
          </cell>
          <cell r="Y172">
            <v>3614.85</v>
          </cell>
          <cell r="Z172">
            <v>963.96</v>
          </cell>
          <cell r="AA172">
            <v>8387.56</v>
          </cell>
          <cell r="AB172">
            <v>55.917066666666663</v>
          </cell>
        </row>
        <row r="173">
          <cell r="A173" t="str">
            <v>Plant - Folding12R-30</v>
          </cell>
          <cell r="B173" t="str">
            <v>Plant - Folding</v>
          </cell>
          <cell r="C173" t="str">
            <v>12R-30</v>
          </cell>
          <cell r="D173">
            <v>30</v>
          </cell>
          <cell r="E173">
            <v>6.75</v>
          </cell>
          <cell r="F173">
            <v>0.65</v>
          </cell>
          <cell r="G173">
            <v>6.2678062678062682E-2</v>
          </cell>
          <cell r="H173">
            <v>57800</v>
          </cell>
          <cell r="I173">
            <v>45</v>
          </cell>
          <cell r="J173">
            <v>45</v>
          </cell>
          <cell r="K173">
            <v>8</v>
          </cell>
          <cell r="L173">
            <v>150</v>
          </cell>
          <cell r="M173">
            <v>0</v>
          </cell>
          <cell r="N173">
            <v>1200</v>
          </cell>
          <cell r="O173">
            <v>1</v>
          </cell>
          <cell r="P173">
            <v>0.27</v>
          </cell>
          <cell r="Q173">
            <v>1.4</v>
          </cell>
          <cell r="R173">
            <v>1096.0222362336165</v>
          </cell>
          <cell r="S173">
            <v>7.3068149082241094</v>
          </cell>
          <cell r="T173">
            <v>3251.25</v>
          </cell>
          <cell r="U173">
            <v>21.675000000000001</v>
          </cell>
          <cell r="V173">
            <v>26010</v>
          </cell>
          <cell r="W173">
            <v>3973.75</v>
          </cell>
          <cell r="X173">
            <v>41905</v>
          </cell>
          <cell r="Y173">
            <v>3771.45</v>
          </cell>
          <cell r="Z173">
            <v>1005.72</v>
          </cell>
          <cell r="AA173">
            <v>8750.92</v>
          </cell>
          <cell r="AB173">
            <v>58.339466666666667</v>
          </cell>
        </row>
        <row r="174">
          <cell r="A174" t="str">
            <v>Plant - Folding12R-36</v>
          </cell>
          <cell r="B174" t="str">
            <v>Plant - Folding</v>
          </cell>
          <cell r="C174" t="str">
            <v>12R-36</v>
          </cell>
          <cell r="D174">
            <v>36</v>
          </cell>
          <cell r="E174">
            <v>6.75</v>
          </cell>
          <cell r="F174">
            <v>0.65</v>
          </cell>
          <cell r="G174">
            <v>5.2231718898385571E-2</v>
          </cell>
          <cell r="H174">
            <v>59600</v>
          </cell>
          <cell r="I174">
            <v>45</v>
          </cell>
          <cell r="J174">
            <v>45</v>
          </cell>
          <cell r="K174">
            <v>8</v>
          </cell>
          <cell r="L174">
            <v>150</v>
          </cell>
          <cell r="M174">
            <v>0</v>
          </cell>
          <cell r="N174">
            <v>1200</v>
          </cell>
          <cell r="O174">
            <v>1</v>
          </cell>
          <cell r="P174">
            <v>0.27</v>
          </cell>
          <cell r="Q174">
            <v>1.4</v>
          </cell>
          <cell r="R174">
            <v>1130.1544166007534</v>
          </cell>
          <cell r="S174">
            <v>7.5343627773383561</v>
          </cell>
          <cell r="T174">
            <v>3352.5</v>
          </cell>
          <cell r="U174">
            <v>22.35</v>
          </cell>
          <cell r="V174">
            <v>26820</v>
          </cell>
          <cell r="W174">
            <v>4097.5</v>
          </cell>
          <cell r="X174">
            <v>43210</v>
          </cell>
          <cell r="Y174">
            <v>3888.8999999999996</v>
          </cell>
          <cell r="Z174">
            <v>1037.04</v>
          </cell>
          <cell r="AA174">
            <v>9023.4399999999987</v>
          </cell>
          <cell r="AB174">
            <v>60.15626666666666</v>
          </cell>
        </row>
        <row r="175">
          <cell r="A175" t="str">
            <v>Plant - Folding16R-30</v>
          </cell>
          <cell r="B175" t="str">
            <v>Plant - Folding</v>
          </cell>
          <cell r="C175" t="str">
            <v>16R-30</v>
          </cell>
          <cell r="D175">
            <v>40</v>
          </cell>
          <cell r="E175">
            <v>6.75</v>
          </cell>
          <cell r="F175">
            <v>0.65</v>
          </cell>
          <cell r="G175">
            <v>4.7008547008547008E-2</v>
          </cell>
          <cell r="H175">
            <v>81400</v>
          </cell>
          <cell r="I175">
            <v>45</v>
          </cell>
          <cell r="J175">
            <v>45</v>
          </cell>
          <cell r="K175">
            <v>8</v>
          </cell>
          <cell r="L175">
            <v>150</v>
          </cell>
          <cell r="M175">
            <v>0</v>
          </cell>
          <cell r="N175">
            <v>1200</v>
          </cell>
          <cell r="O175">
            <v>1</v>
          </cell>
          <cell r="P175">
            <v>0.27</v>
          </cell>
          <cell r="Q175">
            <v>1.4</v>
          </cell>
          <cell r="R175">
            <v>1543.5330454916327</v>
          </cell>
          <cell r="S175">
            <v>10.290220303277552</v>
          </cell>
          <cell r="T175">
            <v>4578.75</v>
          </cell>
          <cell r="U175">
            <v>30.524999999999999</v>
          </cell>
          <cell r="V175">
            <v>36630</v>
          </cell>
          <cell r="W175">
            <v>5596.25</v>
          </cell>
          <cell r="X175">
            <v>59015</v>
          </cell>
          <cell r="Y175">
            <v>5311.3499999999995</v>
          </cell>
          <cell r="Z175">
            <v>1416.3600000000001</v>
          </cell>
          <cell r="AA175">
            <v>12323.96</v>
          </cell>
          <cell r="AB175">
            <v>82.159733333333321</v>
          </cell>
        </row>
        <row r="176">
          <cell r="A176" t="str">
            <v>Plant - Folding23R-15</v>
          </cell>
          <cell r="B176" t="str">
            <v>Plant - Folding</v>
          </cell>
          <cell r="C176" t="str">
            <v>23R-15</v>
          </cell>
          <cell r="D176">
            <v>28.8</v>
          </cell>
          <cell r="E176">
            <v>6.75</v>
          </cell>
          <cell r="F176">
            <v>0.65</v>
          </cell>
          <cell r="G176">
            <v>6.5289648622981949E-2</v>
          </cell>
          <cell r="H176">
            <v>99000</v>
          </cell>
          <cell r="I176">
            <v>45</v>
          </cell>
          <cell r="J176">
            <v>45</v>
          </cell>
          <cell r="K176">
            <v>8</v>
          </cell>
          <cell r="L176">
            <v>150</v>
          </cell>
          <cell r="M176">
            <v>0</v>
          </cell>
          <cell r="N176">
            <v>1200</v>
          </cell>
          <cell r="O176">
            <v>1</v>
          </cell>
          <cell r="P176">
            <v>0.27</v>
          </cell>
          <cell r="Q176">
            <v>1.4</v>
          </cell>
          <cell r="R176">
            <v>1877.2699201925263</v>
          </cell>
          <cell r="S176">
            <v>12.515132801283508</v>
          </cell>
          <cell r="T176">
            <v>5568.75</v>
          </cell>
          <cell r="U176">
            <v>37.125</v>
          </cell>
          <cell r="V176">
            <v>44550</v>
          </cell>
          <cell r="W176">
            <v>6806.25</v>
          </cell>
          <cell r="X176">
            <v>71775</v>
          </cell>
          <cell r="Y176">
            <v>6459.75</v>
          </cell>
          <cell r="Z176">
            <v>1722.6000000000001</v>
          </cell>
          <cell r="AA176">
            <v>14988.6</v>
          </cell>
          <cell r="AB176">
            <v>99.924000000000007</v>
          </cell>
        </row>
        <row r="177">
          <cell r="A177" t="str">
            <v>Plant - Folding24R-20</v>
          </cell>
          <cell r="B177" t="str">
            <v>Plant - Folding</v>
          </cell>
          <cell r="C177" t="str">
            <v>24R-20</v>
          </cell>
          <cell r="D177">
            <v>40</v>
          </cell>
          <cell r="E177">
            <v>6.75</v>
          </cell>
          <cell r="F177">
            <v>0.65</v>
          </cell>
          <cell r="G177">
            <v>4.7008547008547008E-2</v>
          </cell>
          <cell r="H177">
            <v>108000</v>
          </cell>
          <cell r="I177">
            <v>45</v>
          </cell>
          <cell r="J177">
            <v>45</v>
          </cell>
          <cell r="K177">
            <v>8</v>
          </cell>
          <cell r="L177">
            <v>150</v>
          </cell>
          <cell r="M177">
            <v>0</v>
          </cell>
          <cell r="N177">
            <v>1200</v>
          </cell>
          <cell r="O177">
            <v>1</v>
          </cell>
          <cell r="P177">
            <v>0.27</v>
          </cell>
          <cell r="Q177">
            <v>1.4</v>
          </cell>
          <cell r="R177">
            <v>2047.9308220282107</v>
          </cell>
          <cell r="S177">
            <v>13.652872146854738</v>
          </cell>
          <cell r="T177">
            <v>6075</v>
          </cell>
          <cell r="U177">
            <v>40.5</v>
          </cell>
          <cell r="V177">
            <v>48600</v>
          </cell>
          <cell r="W177">
            <v>7425</v>
          </cell>
          <cell r="X177">
            <v>78300</v>
          </cell>
          <cell r="Y177">
            <v>7047</v>
          </cell>
          <cell r="Z177">
            <v>1879.2</v>
          </cell>
          <cell r="AA177">
            <v>16351.2</v>
          </cell>
          <cell r="AB177">
            <v>109.00800000000001</v>
          </cell>
        </row>
        <row r="178">
          <cell r="A178" t="str">
            <v>Plant - Folding24R-30</v>
          </cell>
          <cell r="B178" t="str">
            <v>Plant - Folding</v>
          </cell>
          <cell r="C178" t="str">
            <v>24R-30</v>
          </cell>
          <cell r="D178">
            <v>60</v>
          </cell>
          <cell r="E178">
            <v>6.75</v>
          </cell>
          <cell r="F178">
            <v>0.65</v>
          </cell>
          <cell r="G178">
            <v>3.1339031339031341E-2</v>
          </cell>
          <cell r="H178">
            <v>128100</v>
          </cell>
          <cell r="I178">
            <v>45</v>
          </cell>
          <cell r="J178">
            <v>45</v>
          </cell>
          <cell r="K178">
            <v>8</v>
          </cell>
          <cell r="L178">
            <v>150</v>
          </cell>
          <cell r="M178">
            <v>0</v>
          </cell>
          <cell r="N178">
            <v>1200</v>
          </cell>
          <cell r="O178">
            <v>1</v>
          </cell>
          <cell r="P178">
            <v>0.27</v>
          </cell>
          <cell r="Q178">
            <v>1.4</v>
          </cell>
          <cell r="R178">
            <v>2429.0735027945721</v>
          </cell>
          <cell r="S178">
            <v>16.193823351963815</v>
          </cell>
          <cell r="T178">
            <v>7205.625</v>
          </cell>
          <cell r="U178">
            <v>48.037500000000001</v>
          </cell>
          <cell r="V178">
            <v>57645</v>
          </cell>
          <cell r="W178">
            <v>8806.875</v>
          </cell>
          <cell r="X178">
            <v>92872.5</v>
          </cell>
          <cell r="Y178">
            <v>8358.5249999999996</v>
          </cell>
          <cell r="Z178">
            <v>2228.94</v>
          </cell>
          <cell r="AA178">
            <v>19394.34</v>
          </cell>
          <cell r="AB178">
            <v>129.29560000000001</v>
          </cell>
        </row>
        <row r="179">
          <cell r="A179" t="str">
            <v>Plant - Folding8R-36</v>
          </cell>
          <cell r="B179" t="str">
            <v>Plant - Folding</v>
          </cell>
          <cell r="C179" t="str">
            <v>8R-36</v>
          </cell>
          <cell r="D179">
            <v>24</v>
          </cell>
          <cell r="E179">
            <v>6.75</v>
          </cell>
          <cell r="F179">
            <v>0.65</v>
          </cell>
          <cell r="G179">
            <v>7.8347578347578342E-2</v>
          </cell>
          <cell r="H179">
            <v>35100</v>
          </cell>
          <cell r="I179">
            <v>45</v>
          </cell>
          <cell r="J179">
            <v>45</v>
          </cell>
          <cell r="K179">
            <v>8</v>
          </cell>
          <cell r="L179">
            <v>150</v>
          </cell>
          <cell r="M179">
            <v>0</v>
          </cell>
          <cell r="N179">
            <v>1200</v>
          </cell>
          <cell r="O179">
            <v>1</v>
          </cell>
          <cell r="P179">
            <v>0.27</v>
          </cell>
          <cell r="Q179">
            <v>1.4</v>
          </cell>
          <cell r="R179">
            <v>665.57751715916845</v>
          </cell>
          <cell r="S179">
            <v>4.4371834477277901</v>
          </cell>
          <cell r="T179">
            <v>1974.375</v>
          </cell>
          <cell r="U179">
            <v>13.1625</v>
          </cell>
          <cell r="V179">
            <v>15795</v>
          </cell>
          <cell r="W179">
            <v>2413.125</v>
          </cell>
          <cell r="X179">
            <v>25447.5</v>
          </cell>
          <cell r="Y179">
            <v>2290.2750000000001</v>
          </cell>
          <cell r="Z179">
            <v>610.74</v>
          </cell>
          <cell r="AA179">
            <v>5314.14</v>
          </cell>
          <cell r="AB179">
            <v>35.427600000000005</v>
          </cell>
        </row>
        <row r="180">
          <cell r="A180" t="str">
            <v>Plant - Folding8R-40 2x1</v>
          </cell>
          <cell r="B180" t="str">
            <v>Plant - Folding</v>
          </cell>
          <cell r="C180" t="str">
            <v>8R-40 2x1</v>
          </cell>
          <cell r="D180">
            <v>40</v>
          </cell>
          <cell r="E180">
            <v>6.75</v>
          </cell>
          <cell r="F180">
            <v>0.65</v>
          </cell>
          <cell r="G180">
            <v>4.7008547008547008E-2</v>
          </cell>
          <cell r="H180">
            <v>59600</v>
          </cell>
          <cell r="I180">
            <v>45</v>
          </cell>
          <cell r="J180">
            <v>45</v>
          </cell>
          <cell r="K180">
            <v>8</v>
          </cell>
          <cell r="L180">
            <v>150</v>
          </cell>
          <cell r="M180">
            <v>0</v>
          </cell>
          <cell r="N180">
            <v>1200</v>
          </cell>
          <cell r="O180">
            <v>1</v>
          </cell>
          <cell r="P180">
            <v>0.27</v>
          </cell>
          <cell r="Q180">
            <v>1.4</v>
          </cell>
          <cell r="R180">
            <v>1130.1544166007534</v>
          </cell>
          <cell r="S180">
            <v>7.5343627773383561</v>
          </cell>
          <cell r="T180">
            <v>3352.5</v>
          </cell>
          <cell r="U180">
            <v>22.35</v>
          </cell>
          <cell r="V180">
            <v>26820</v>
          </cell>
          <cell r="W180">
            <v>4097.5</v>
          </cell>
          <cell r="X180">
            <v>43210</v>
          </cell>
          <cell r="Y180">
            <v>3888.8999999999996</v>
          </cell>
          <cell r="Z180">
            <v>1037.04</v>
          </cell>
          <cell r="AA180">
            <v>9023.4399999999987</v>
          </cell>
          <cell r="AB180">
            <v>60.15626666666666</v>
          </cell>
        </row>
        <row r="181">
          <cell r="A181" t="str">
            <v>Plant - Rigid10R-30</v>
          </cell>
          <cell r="B181" t="str">
            <v>Plant - Rigid</v>
          </cell>
          <cell r="C181" t="str">
            <v>10R-30</v>
          </cell>
          <cell r="D181">
            <v>25</v>
          </cell>
          <cell r="E181">
            <v>6.75</v>
          </cell>
          <cell r="F181">
            <v>0.65</v>
          </cell>
          <cell r="G181">
            <v>7.521367521367521E-2</v>
          </cell>
          <cell r="H181">
            <v>29400</v>
          </cell>
          <cell r="I181">
            <v>45</v>
          </cell>
          <cell r="J181">
            <v>45</v>
          </cell>
          <cell r="K181">
            <v>8</v>
          </cell>
          <cell r="L181">
            <v>150</v>
          </cell>
          <cell r="M181">
            <v>0</v>
          </cell>
          <cell r="N181">
            <v>1200</v>
          </cell>
          <cell r="O181">
            <v>1</v>
          </cell>
          <cell r="P181">
            <v>0.27</v>
          </cell>
          <cell r="Q181">
            <v>1.4</v>
          </cell>
          <cell r="R181">
            <v>557.49227932990186</v>
          </cell>
          <cell r="S181">
            <v>3.7166151955326789</v>
          </cell>
          <cell r="T181">
            <v>1653.75</v>
          </cell>
          <cell r="U181">
            <v>11.025</v>
          </cell>
          <cell r="V181">
            <v>13230</v>
          </cell>
          <cell r="W181">
            <v>2021.25</v>
          </cell>
          <cell r="X181">
            <v>21315</v>
          </cell>
          <cell r="Y181">
            <v>1918.35</v>
          </cell>
          <cell r="Z181">
            <v>511.56</v>
          </cell>
          <cell r="AA181">
            <v>4451.16</v>
          </cell>
          <cell r="AB181">
            <v>29.674399999999999</v>
          </cell>
        </row>
        <row r="182">
          <cell r="A182" t="str">
            <v>Plant - Rigid12R-20</v>
          </cell>
          <cell r="B182" t="str">
            <v>Plant - Rigid</v>
          </cell>
          <cell r="C182" t="str">
            <v>12R-20</v>
          </cell>
          <cell r="D182">
            <v>20</v>
          </cell>
          <cell r="E182">
            <v>6.75</v>
          </cell>
          <cell r="F182">
            <v>0.65</v>
          </cell>
          <cell r="G182">
            <v>9.4017094017094016E-2</v>
          </cell>
          <cell r="H182">
            <v>37900</v>
          </cell>
          <cell r="I182">
            <v>45</v>
          </cell>
          <cell r="J182">
            <v>45</v>
          </cell>
          <cell r="K182">
            <v>8</v>
          </cell>
          <cell r="L182">
            <v>150</v>
          </cell>
          <cell r="M182">
            <v>0</v>
          </cell>
          <cell r="N182">
            <v>1200</v>
          </cell>
          <cell r="O182">
            <v>1</v>
          </cell>
          <cell r="P182">
            <v>0.27</v>
          </cell>
          <cell r="Q182">
            <v>1.4</v>
          </cell>
          <cell r="R182">
            <v>718.67201995249241</v>
          </cell>
          <cell r="S182">
            <v>4.7911467996832826</v>
          </cell>
          <cell r="T182">
            <v>2131.875</v>
          </cell>
          <cell r="U182">
            <v>14.2125</v>
          </cell>
          <cell r="V182">
            <v>17055</v>
          </cell>
          <cell r="W182">
            <v>2605.625</v>
          </cell>
          <cell r="X182">
            <v>27477.5</v>
          </cell>
          <cell r="Y182">
            <v>2472.9749999999999</v>
          </cell>
          <cell r="Z182">
            <v>659.46</v>
          </cell>
          <cell r="AA182">
            <v>5738.0599999999995</v>
          </cell>
          <cell r="AB182">
            <v>38.253733333333329</v>
          </cell>
        </row>
        <row r="183">
          <cell r="A183" t="str">
            <v>Plant - Rigid12R-30</v>
          </cell>
          <cell r="B183" t="str">
            <v>Plant - Rigid</v>
          </cell>
          <cell r="C183" t="str">
            <v>12R-30</v>
          </cell>
          <cell r="D183">
            <v>30</v>
          </cell>
          <cell r="E183">
            <v>6.75</v>
          </cell>
          <cell r="F183">
            <v>0.65</v>
          </cell>
          <cell r="G183">
            <v>6.2678062678062682E-2</v>
          </cell>
          <cell r="H183">
            <v>4400</v>
          </cell>
          <cell r="I183">
            <v>45</v>
          </cell>
          <cell r="J183">
            <v>45</v>
          </cell>
          <cell r="K183">
            <v>8</v>
          </cell>
          <cell r="L183">
            <v>150</v>
          </cell>
          <cell r="M183">
            <v>0</v>
          </cell>
          <cell r="N183">
            <v>1200</v>
          </cell>
          <cell r="O183">
            <v>1</v>
          </cell>
          <cell r="P183">
            <v>0.27</v>
          </cell>
          <cell r="Q183">
            <v>1.4</v>
          </cell>
          <cell r="R183">
            <v>83.434218675223391</v>
          </cell>
          <cell r="S183">
            <v>0.55622812450148928</v>
          </cell>
          <cell r="T183">
            <v>247.5</v>
          </cell>
          <cell r="U183">
            <v>1.65</v>
          </cell>
          <cell r="V183">
            <v>1980</v>
          </cell>
          <cell r="W183">
            <v>302.5</v>
          </cell>
          <cell r="X183">
            <v>3190</v>
          </cell>
          <cell r="Y183">
            <v>287.09999999999997</v>
          </cell>
          <cell r="Z183">
            <v>76.56</v>
          </cell>
          <cell r="AA183">
            <v>666.16</v>
          </cell>
          <cell r="AB183">
            <v>4.4410666666666661</v>
          </cell>
        </row>
        <row r="184">
          <cell r="A184" t="str">
            <v>Plant - Rigid4R-30</v>
          </cell>
          <cell r="B184" t="str">
            <v>Plant - Rigid</v>
          </cell>
          <cell r="C184" t="str">
            <v>4R-30</v>
          </cell>
          <cell r="D184">
            <v>10</v>
          </cell>
          <cell r="E184">
            <v>6.75</v>
          </cell>
          <cell r="F184">
            <v>0.65</v>
          </cell>
          <cell r="G184">
            <v>0.18803418803418803</v>
          </cell>
          <cell r="H184">
            <v>18000</v>
          </cell>
          <cell r="I184">
            <v>45</v>
          </cell>
          <cell r="J184">
            <v>45</v>
          </cell>
          <cell r="K184">
            <v>8</v>
          </cell>
          <cell r="L184">
            <v>150</v>
          </cell>
          <cell r="M184">
            <v>0</v>
          </cell>
          <cell r="N184">
            <v>1200</v>
          </cell>
          <cell r="O184">
            <v>1</v>
          </cell>
          <cell r="P184">
            <v>0.27</v>
          </cell>
          <cell r="Q184">
            <v>1.4</v>
          </cell>
          <cell r="R184">
            <v>341.32180367136846</v>
          </cell>
          <cell r="S184">
            <v>2.2754786911424563</v>
          </cell>
          <cell r="T184">
            <v>1012.5</v>
          </cell>
          <cell r="U184">
            <v>6.75</v>
          </cell>
          <cell r="V184">
            <v>8100</v>
          </cell>
          <cell r="W184">
            <v>1237.5</v>
          </cell>
          <cell r="X184">
            <v>13050</v>
          </cell>
          <cell r="Y184">
            <v>1174.5</v>
          </cell>
          <cell r="Z184">
            <v>313.2</v>
          </cell>
          <cell r="AA184">
            <v>2725.2</v>
          </cell>
          <cell r="AB184">
            <v>18.167999999999999</v>
          </cell>
        </row>
        <row r="185">
          <cell r="A185" t="str">
            <v>Plant - Rigid4R-36</v>
          </cell>
          <cell r="B185" t="str">
            <v>Plant - Rigid</v>
          </cell>
          <cell r="C185" t="str">
            <v>4R-36</v>
          </cell>
          <cell r="D185">
            <v>12</v>
          </cell>
          <cell r="E185">
            <v>6.75</v>
          </cell>
          <cell r="F185">
            <v>0.65</v>
          </cell>
          <cell r="G185">
            <v>0.15669515669515668</v>
          </cell>
          <cell r="H185">
            <v>19500</v>
          </cell>
          <cell r="I185">
            <v>45</v>
          </cell>
          <cell r="J185">
            <v>45</v>
          </cell>
          <cell r="K185">
            <v>8</v>
          </cell>
          <cell r="L185">
            <v>150</v>
          </cell>
          <cell r="M185">
            <v>0</v>
          </cell>
          <cell r="N185">
            <v>1200</v>
          </cell>
          <cell r="O185">
            <v>1</v>
          </cell>
          <cell r="P185">
            <v>0.27</v>
          </cell>
          <cell r="Q185">
            <v>1.4</v>
          </cell>
          <cell r="R185">
            <v>369.76528731064911</v>
          </cell>
          <cell r="S185">
            <v>2.4651019154043272</v>
          </cell>
          <cell r="T185">
            <v>1096.875</v>
          </cell>
          <cell r="U185">
            <v>7.3125</v>
          </cell>
          <cell r="V185">
            <v>8775</v>
          </cell>
          <cell r="W185">
            <v>1340.625</v>
          </cell>
          <cell r="X185">
            <v>14137.5</v>
          </cell>
          <cell r="Y185">
            <v>1272.375</v>
          </cell>
          <cell r="Z185">
            <v>339.3</v>
          </cell>
          <cell r="AA185">
            <v>2952.3</v>
          </cell>
          <cell r="AB185">
            <v>19.682000000000002</v>
          </cell>
        </row>
        <row r="186">
          <cell r="A186" t="str">
            <v>Plant - Rigid6R-30</v>
          </cell>
          <cell r="B186" t="str">
            <v>Plant - Rigid</v>
          </cell>
          <cell r="C186" t="str">
            <v>6R-30</v>
          </cell>
          <cell r="D186">
            <v>15</v>
          </cell>
          <cell r="E186">
            <v>6.75</v>
          </cell>
          <cell r="F186">
            <v>0.65</v>
          </cell>
          <cell r="G186">
            <v>0.12535612535612536</v>
          </cell>
          <cell r="H186">
            <v>26600</v>
          </cell>
          <cell r="I186">
            <v>45</v>
          </cell>
          <cell r="J186">
            <v>45</v>
          </cell>
          <cell r="K186">
            <v>8</v>
          </cell>
          <cell r="L186">
            <v>150</v>
          </cell>
          <cell r="M186">
            <v>0</v>
          </cell>
          <cell r="N186">
            <v>1200</v>
          </cell>
          <cell r="O186">
            <v>1</v>
          </cell>
          <cell r="P186">
            <v>0.27</v>
          </cell>
          <cell r="Q186">
            <v>1.4</v>
          </cell>
          <cell r="R186">
            <v>504.39777653657785</v>
          </cell>
          <cell r="S186">
            <v>3.3626518435771855</v>
          </cell>
          <cell r="T186">
            <v>1496.25</v>
          </cell>
          <cell r="U186">
            <v>9.9749999999999996</v>
          </cell>
          <cell r="V186">
            <v>11970</v>
          </cell>
          <cell r="W186">
            <v>1828.75</v>
          </cell>
          <cell r="X186">
            <v>19285</v>
          </cell>
          <cell r="Y186">
            <v>1735.6499999999999</v>
          </cell>
          <cell r="Z186">
            <v>462.84000000000003</v>
          </cell>
          <cell r="AA186">
            <v>4027.24</v>
          </cell>
          <cell r="AB186">
            <v>26.848266666666664</v>
          </cell>
        </row>
        <row r="187">
          <cell r="A187" t="str">
            <v>Plant - Rigid6R-36</v>
          </cell>
          <cell r="B187" t="str">
            <v>Plant - Rigid</v>
          </cell>
          <cell r="C187" t="str">
            <v>6R-36</v>
          </cell>
          <cell r="D187">
            <v>18</v>
          </cell>
          <cell r="E187">
            <v>6.75</v>
          </cell>
          <cell r="F187">
            <v>0.65</v>
          </cell>
          <cell r="G187">
            <v>0.10446343779677114</v>
          </cell>
          <cell r="H187">
            <v>23500</v>
          </cell>
          <cell r="I187">
            <v>45</v>
          </cell>
          <cell r="J187">
            <v>45</v>
          </cell>
          <cell r="K187">
            <v>8</v>
          </cell>
          <cell r="L187">
            <v>150</v>
          </cell>
          <cell r="M187">
            <v>0</v>
          </cell>
          <cell r="N187">
            <v>1200</v>
          </cell>
          <cell r="O187">
            <v>1</v>
          </cell>
          <cell r="P187">
            <v>0.27</v>
          </cell>
          <cell r="Q187">
            <v>1.4</v>
          </cell>
          <cell r="R187">
            <v>445.61457701539769</v>
          </cell>
          <cell r="S187">
            <v>2.970763846769318</v>
          </cell>
          <cell r="T187">
            <v>1321.875</v>
          </cell>
          <cell r="U187">
            <v>8.8125</v>
          </cell>
          <cell r="V187">
            <v>10575</v>
          </cell>
          <cell r="W187">
            <v>1615.625</v>
          </cell>
          <cell r="X187">
            <v>17037.5</v>
          </cell>
          <cell r="Y187">
            <v>1533.375</v>
          </cell>
          <cell r="Z187">
            <v>408.90000000000003</v>
          </cell>
          <cell r="AA187">
            <v>3557.9</v>
          </cell>
          <cell r="AB187">
            <v>23.719333333333335</v>
          </cell>
        </row>
        <row r="188">
          <cell r="A188" t="str">
            <v>Plant - Rigid8R-22</v>
          </cell>
          <cell r="B188" t="str">
            <v>Plant - Rigid</v>
          </cell>
          <cell r="C188" t="str">
            <v>8R-22</v>
          </cell>
          <cell r="D188">
            <v>14.7</v>
          </cell>
          <cell r="E188">
            <v>6.75</v>
          </cell>
          <cell r="F188">
            <v>0.65</v>
          </cell>
          <cell r="G188">
            <v>0.12791441362869937</v>
          </cell>
          <cell r="H188">
            <v>20320.300000000003</v>
          </cell>
          <cell r="I188">
            <v>45</v>
          </cell>
          <cell r="J188">
            <v>45</v>
          </cell>
          <cell r="K188">
            <v>8</v>
          </cell>
          <cell r="L188">
            <v>150</v>
          </cell>
          <cell r="M188">
            <v>0</v>
          </cell>
          <cell r="N188">
            <v>1200</v>
          </cell>
          <cell r="O188">
            <v>1</v>
          </cell>
          <cell r="P188">
            <v>0.27</v>
          </cell>
          <cell r="Q188">
            <v>1.4</v>
          </cell>
          <cell r="R188">
            <v>385.32008039685053</v>
          </cell>
          <cell r="S188">
            <v>2.5688005359790034</v>
          </cell>
          <cell r="T188">
            <v>1143.0168750000003</v>
          </cell>
          <cell r="U188">
            <v>7.6201125000000021</v>
          </cell>
          <cell r="V188">
            <v>9144.135000000002</v>
          </cell>
          <cell r="W188">
            <v>1397.0206250000001</v>
          </cell>
          <cell r="X188">
            <v>14732.217500000002</v>
          </cell>
          <cell r="Y188">
            <v>1325.8995750000001</v>
          </cell>
          <cell r="Z188">
            <v>353.57322000000005</v>
          </cell>
          <cell r="AA188">
            <v>3076.4934200000002</v>
          </cell>
          <cell r="AB188">
            <v>20.509956133333336</v>
          </cell>
        </row>
        <row r="189">
          <cell r="A189" t="str">
            <v>Plant - Rigid8R-30</v>
          </cell>
          <cell r="B189" t="str">
            <v>Plant - Rigid</v>
          </cell>
          <cell r="C189" t="str">
            <v>8R-30</v>
          </cell>
          <cell r="D189">
            <v>20</v>
          </cell>
          <cell r="E189">
            <v>6.75</v>
          </cell>
          <cell r="F189">
            <v>0.65</v>
          </cell>
          <cell r="G189">
            <v>9.4017094017094016E-2</v>
          </cell>
          <cell r="H189">
            <v>31000</v>
          </cell>
          <cell r="I189">
            <v>45</v>
          </cell>
          <cell r="J189">
            <v>45</v>
          </cell>
          <cell r="K189">
            <v>8</v>
          </cell>
          <cell r="L189">
            <v>150</v>
          </cell>
          <cell r="M189">
            <v>0</v>
          </cell>
          <cell r="N189">
            <v>1200</v>
          </cell>
          <cell r="O189">
            <v>1</v>
          </cell>
          <cell r="P189">
            <v>0.27</v>
          </cell>
          <cell r="Q189">
            <v>1.4</v>
          </cell>
          <cell r="R189">
            <v>587.8319952118012</v>
          </cell>
          <cell r="S189">
            <v>3.9188799680786746</v>
          </cell>
          <cell r="T189">
            <v>1743.75</v>
          </cell>
          <cell r="U189">
            <v>11.625</v>
          </cell>
          <cell r="V189">
            <v>13950</v>
          </cell>
          <cell r="W189">
            <v>2131.25</v>
          </cell>
          <cell r="X189">
            <v>22475</v>
          </cell>
          <cell r="Y189">
            <v>2022.75</v>
          </cell>
          <cell r="Z189">
            <v>539.4</v>
          </cell>
          <cell r="AA189">
            <v>4693.3999999999996</v>
          </cell>
          <cell r="AB189">
            <v>31.289333333333332</v>
          </cell>
        </row>
        <row r="190">
          <cell r="A190" t="str">
            <v>Plant - Rigid8R-36</v>
          </cell>
          <cell r="B190" t="str">
            <v>Plant - Rigid</v>
          </cell>
          <cell r="C190" t="str">
            <v>8R-36</v>
          </cell>
          <cell r="D190">
            <v>24</v>
          </cell>
          <cell r="E190">
            <v>6.75</v>
          </cell>
          <cell r="F190">
            <v>0.65</v>
          </cell>
          <cell r="G190">
            <v>7.8347578347578342E-2</v>
          </cell>
          <cell r="H190">
            <v>27900</v>
          </cell>
          <cell r="I190">
            <v>45</v>
          </cell>
          <cell r="J190">
            <v>45</v>
          </cell>
          <cell r="K190">
            <v>8</v>
          </cell>
          <cell r="L190">
            <v>150</v>
          </cell>
          <cell r="M190">
            <v>0</v>
          </cell>
          <cell r="N190">
            <v>1200</v>
          </cell>
          <cell r="O190">
            <v>1</v>
          </cell>
          <cell r="P190">
            <v>0.27</v>
          </cell>
          <cell r="Q190">
            <v>1.4</v>
          </cell>
          <cell r="R190">
            <v>529.04879569062109</v>
          </cell>
          <cell r="S190">
            <v>3.5269919712708071</v>
          </cell>
          <cell r="T190">
            <v>1569.375</v>
          </cell>
          <cell r="U190">
            <v>10.4625</v>
          </cell>
          <cell r="V190">
            <v>12555</v>
          </cell>
          <cell r="W190">
            <v>1918.125</v>
          </cell>
          <cell r="X190">
            <v>20227.5</v>
          </cell>
          <cell r="Y190">
            <v>1820.4749999999999</v>
          </cell>
          <cell r="Z190">
            <v>485.46000000000004</v>
          </cell>
          <cell r="AA190">
            <v>4224.0599999999995</v>
          </cell>
          <cell r="AB190">
            <v>28.160399999999996</v>
          </cell>
        </row>
        <row r="191">
          <cell r="A191" t="str">
            <v>Plant &amp; Pre Folding10R-30</v>
          </cell>
          <cell r="B191" t="str">
            <v>Plant &amp; Pre Folding</v>
          </cell>
          <cell r="C191" t="str">
            <v>10R-30</v>
          </cell>
          <cell r="D191">
            <v>25</v>
          </cell>
          <cell r="E191">
            <v>6.5</v>
          </cell>
          <cell r="F191">
            <v>0.65</v>
          </cell>
          <cell r="G191">
            <v>7.8106508875739653E-2</v>
          </cell>
          <cell r="H191">
            <v>34400</v>
          </cell>
          <cell r="I191">
            <v>45</v>
          </cell>
          <cell r="J191">
            <v>45</v>
          </cell>
          <cell r="K191">
            <v>8</v>
          </cell>
          <cell r="L191">
            <v>150</v>
          </cell>
          <cell r="M191">
            <v>0</v>
          </cell>
          <cell r="N191">
            <v>1200</v>
          </cell>
          <cell r="O191">
            <v>1</v>
          </cell>
          <cell r="P191">
            <v>0.27</v>
          </cell>
          <cell r="Q191">
            <v>1.4</v>
          </cell>
          <cell r="R191">
            <v>652.30389146083746</v>
          </cell>
          <cell r="S191">
            <v>4.348692609738916</v>
          </cell>
          <cell r="T191">
            <v>1935</v>
          </cell>
          <cell r="U191">
            <v>12.9</v>
          </cell>
          <cell r="V191">
            <v>15480</v>
          </cell>
          <cell r="W191">
            <v>2365</v>
          </cell>
          <cell r="X191">
            <v>24940</v>
          </cell>
          <cell r="Y191">
            <v>2244.6</v>
          </cell>
          <cell r="Z191">
            <v>598.56000000000006</v>
          </cell>
          <cell r="AA191">
            <v>5208.16</v>
          </cell>
          <cell r="AB191">
            <v>34.721066666666665</v>
          </cell>
        </row>
        <row r="192">
          <cell r="A192" t="str">
            <v>Plant &amp; Pre Folding10R-36</v>
          </cell>
          <cell r="B192" t="str">
            <v>Plant &amp; Pre Folding</v>
          </cell>
          <cell r="C192" t="str">
            <v>10R-36</v>
          </cell>
          <cell r="D192">
            <v>30</v>
          </cell>
          <cell r="E192">
            <v>6.5</v>
          </cell>
          <cell r="F192">
            <v>0.65</v>
          </cell>
          <cell r="G192">
            <v>6.5088757396449703E-2</v>
          </cell>
          <cell r="H192">
            <v>48258</v>
          </cell>
          <cell r="I192">
            <v>45</v>
          </cell>
          <cell r="J192">
            <v>45</v>
          </cell>
          <cell r="K192">
            <v>8</v>
          </cell>
          <cell r="L192">
            <v>150</v>
          </cell>
          <cell r="M192">
            <v>0</v>
          </cell>
          <cell r="N192">
            <v>1200</v>
          </cell>
          <cell r="O192">
            <v>1</v>
          </cell>
          <cell r="P192">
            <v>0.27</v>
          </cell>
          <cell r="Q192">
            <v>1.4</v>
          </cell>
          <cell r="R192">
            <v>915.08375564293885</v>
          </cell>
          <cell r="S192">
            <v>6.1005583709529256</v>
          </cell>
          <cell r="T192">
            <v>2714.5124999999998</v>
          </cell>
          <cell r="U192">
            <v>18.09675</v>
          </cell>
          <cell r="V192">
            <v>21716.1</v>
          </cell>
          <cell r="W192">
            <v>3317.7375000000002</v>
          </cell>
          <cell r="X192">
            <v>34987.050000000003</v>
          </cell>
          <cell r="Y192">
            <v>3148.8344999999999</v>
          </cell>
          <cell r="Z192">
            <v>839.68920000000014</v>
          </cell>
          <cell r="AA192">
            <v>7306.2612000000008</v>
          </cell>
          <cell r="AB192">
            <v>48.708408000000006</v>
          </cell>
        </row>
        <row r="193">
          <cell r="A193" t="str">
            <v>Plant &amp; Pre Folding12R-20</v>
          </cell>
          <cell r="B193" t="str">
            <v>Plant &amp; Pre Folding</v>
          </cell>
          <cell r="C193" t="str">
            <v>12R-20</v>
          </cell>
          <cell r="D193">
            <v>20</v>
          </cell>
          <cell r="E193">
            <v>6.5</v>
          </cell>
          <cell r="F193">
            <v>0.65</v>
          </cell>
          <cell r="G193">
            <v>9.7633136094674555E-2</v>
          </cell>
          <cell r="H193">
            <v>60400</v>
          </cell>
          <cell r="I193">
            <v>45</v>
          </cell>
          <cell r="J193">
            <v>45</v>
          </cell>
          <cell r="K193">
            <v>8</v>
          </cell>
          <cell r="L193">
            <v>150</v>
          </cell>
          <cell r="M193">
            <v>0</v>
          </cell>
          <cell r="N193">
            <v>1200</v>
          </cell>
          <cell r="O193">
            <v>1</v>
          </cell>
          <cell r="P193">
            <v>0.27</v>
          </cell>
          <cell r="Q193">
            <v>1.4</v>
          </cell>
          <cell r="R193">
            <v>1145.3242745417031</v>
          </cell>
          <cell r="S193">
            <v>7.6354951636113535</v>
          </cell>
          <cell r="T193">
            <v>3397.5</v>
          </cell>
          <cell r="U193">
            <v>22.65</v>
          </cell>
          <cell r="V193">
            <v>27180</v>
          </cell>
          <cell r="W193">
            <v>4152.5</v>
          </cell>
          <cell r="X193">
            <v>43790</v>
          </cell>
          <cell r="Y193">
            <v>3941.1</v>
          </cell>
          <cell r="Z193">
            <v>1050.96</v>
          </cell>
          <cell r="AA193">
            <v>9144.56</v>
          </cell>
          <cell r="AB193">
            <v>60.96373333333333</v>
          </cell>
        </row>
        <row r="194">
          <cell r="A194" t="str">
            <v>Plant &amp; Pre Folding12R-30</v>
          </cell>
          <cell r="B194" t="str">
            <v>Plant &amp; Pre Folding</v>
          </cell>
          <cell r="C194" t="str">
            <v>12R-30</v>
          </cell>
          <cell r="D194">
            <v>30</v>
          </cell>
          <cell r="E194">
            <v>6.5</v>
          </cell>
          <cell r="F194">
            <v>0.65</v>
          </cell>
          <cell r="G194">
            <v>6.5088757396449703E-2</v>
          </cell>
          <cell r="H194">
            <v>62800</v>
          </cell>
          <cell r="I194">
            <v>45</v>
          </cell>
          <cell r="J194">
            <v>45</v>
          </cell>
          <cell r="K194">
            <v>8</v>
          </cell>
          <cell r="L194">
            <v>150</v>
          </cell>
          <cell r="M194">
            <v>0</v>
          </cell>
          <cell r="N194">
            <v>1200</v>
          </cell>
          <cell r="O194">
            <v>1</v>
          </cell>
          <cell r="P194">
            <v>0.27</v>
          </cell>
          <cell r="Q194">
            <v>1.4</v>
          </cell>
          <cell r="R194">
            <v>1190.8338483645521</v>
          </cell>
          <cell r="S194">
            <v>7.9388923224303474</v>
          </cell>
          <cell r="T194">
            <v>3532.5</v>
          </cell>
          <cell r="U194">
            <v>23.55</v>
          </cell>
          <cell r="V194">
            <v>28260</v>
          </cell>
          <cell r="W194">
            <v>4317.5</v>
          </cell>
          <cell r="X194">
            <v>45530</v>
          </cell>
          <cell r="Y194">
            <v>4097.7</v>
          </cell>
          <cell r="Z194">
            <v>1092.72</v>
          </cell>
          <cell r="AA194">
            <v>9507.92</v>
          </cell>
          <cell r="AB194">
            <v>63.386133333333333</v>
          </cell>
        </row>
        <row r="195">
          <cell r="A195" t="str">
            <v>Plant &amp; Pre Folding12R-36</v>
          </cell>
          <cell r="B195" t="str">
            <v>Plant &amp; Pre Folding</v>
          </cell>
          <cell r="C195" t="str">
            <v>12R-36</v>
          </cell>
          <cell r="D195">
            <v>36</v>
          </cell>
          <cell r="E195">
            <v>6.5</v>
          </cell>
          <cell r="F195">
            <v>0.65</v>
          </cell>
          <cell r="G195">
            <v>5.4240631163708086E-2</v>
          </cell>
          <cell r="H195">
            <v>66100</v>
          </cell>
          <cell r="I195">
            <v>45</v>
          </cell>
          <cell r="J195">
            <v>45</v>
          </cell>
          <cell r="K195">
            <v>8</v>
          </cell>
          <cell r="L195">
            <v>150</v>
          </cell>
          <cell r="M195">
            <v>0</v>
          </cell>
          <cell r="N195">
            <v>1200</v>
          </cell>
          <cell r="O195">
            <v>1</v>
          </cell>
          <cell r="P195">
            <v>0.27</v>
          </cell>
          <cell r="Q195">
            <v>1.4</v>
          </cell>
          <cell r="R195">
            <v>1253.4095123709697</v>
          </cell>
          <cell r="S195">
            <v>8.3560634158064637</v>
          </cell>
          <cell r="T195">
            <v>3718.125</v>
          </cell>
          <cell r="U195">
            <v>24.787500000000001</v>
          </cell>
          <cell r="V195">
            <v>29745</v>
          </cell>
          <cell r="W195">
            <v>4544.375</v>
          </cell>
          <cell r="X195">
            <v>47922.5</v>
          </cell>
          <cell r="Y195">
            <v>4313.0249999999996</v>
          </cell>
          <cell r="Z195">
            <v>1150.1400000000001</v>
          </cell>
          <cell r="AA195">
            <v>10007.540000000001</v>
          </cell>
          <cell r="AB195">
            <v>66.716933333333344</v>
          </cell>
        </row>
        <row r="196">
          <cell r="A196" t="str">
            <v>Plant &amp; Pre Folding16R-30</v>
          </cell>
          <cell r="B196" t="str">
            <v>Plant &amp; Pre Folding</v>
          </cell>
          <cell r="C196" t="str">
            <v>16R-30</v>
          </cell>
          <cell r="D196">
            <v>40</v>
          </cell>
          <cell r="E196">
            <v>6.5</v>
          </cell>
          <cell r="F196">
            <v>0.65</v>
          </cell>
          <cell r="G196">
            <v>4.8816568047337278E-2</v>
          </cell>
          <cell r="H196">
            <v>31500</v>
          </cell>
          <cell r="I196">
            <v>45</v>
          </cell>
          <cell r="J196">
            <v>45</v>
          </cell>
          <cell r="K196">
            <v>8</v>
          </cell>
          <cell r="L196">
            <v>150</v>
          </cell>
          <cell r="M196">
            <v>0</v>
          </cell>
          <cell r="N196">
            <v>1200</v>
          </cell>
          <cell r="O196">
            <v>1</v>
          </cell>
          <cell r="P196">
            <v>0.27</v>
          </cell>
          <cell r="Q196">
            <v>1.4</v>
          </cell>
          <cell r="R196">
            <v>597.31315642489471</v>
          </cell>
          <cell r="S196">
            <v>3.9820877094992979</v>
          </cell>
          <cell r="T196">
            <v>1771.875</v>
          </cell>
          <cell r="U196">
            <v>11.8125</v>
          </cell>
          <cell r="V196">
            <v>14175</v>
          </cell>
          <cell r="W196">
            <v>2165.625</v>
          </cell>
          <cell r="X196">
            <v>22837.5</v>
          </cell>
          <cell r="Y196">
            <v>2055.375</v>
          </cell>
          <cell r="Z196">
            <v>548.1</v>
          </cell>
          <cell r="AA196">
            <v>4769.1000000000004</v>
          </cell>
          <cell r="AB196">
            <v>31.794000000000004</v>
          </cell>
        </row>
        <row r="197">
          <cell r="A197" t="str">
            <v>Plant &amp; Pre Folding23R-15</v>
          </cell>
          <cell r="B197" t="str">
            <v>Plant &amp; Pre Folding</v>
          </cell>
          <cell r="C197" t="str">
            <v>23R-15</v>
          </cell>
          <cell r="D197">
            <v>28.8</v>
          </cell>
          <cell r="E197">
            <v>6.5</v>
          </cell>
          <cell r="F197">
            <v>0.65</v>
          </cell>
          <cell r="G197">
            <v>6.7800788954635094E-2</v>
          </cell>
          <cell r="H197">
            <v>98500</v>
          </cell>
          <cell r="I197">
            <v>45</v>
          </cell>
          <cell r="J197">
            <v>45</v>
          </cell>
          <cell r="K197">
            <v>8</v>
          </cell>
          <cell r="L197">
            <v>150</v>
          </cell>
          <cell r="M197">
            <v>0</v>
          </cell>
          <cell r="N197">
            <v>1200</v>
          </cell>
          <cell r="O197">
            <v>1</v>
          </cell>
          <cell r="P197">
            <v>0.27</v>
          </cell>
          <cell r="Q197">
            <v>1.4</v>
          </cell>
          <cell r="R197">
            <v>1867.7887589794327</v>
          </cell>
          <cell r="S197">
            <v>12.451925059862885</v>
          </cell>
          <cell r="T197">
            <v>5540.625</v>
          </cell>
          <cell r="U197">
            <v>36.9375</v>
          </cell>
          <cell r="V197">
            <v>44325</v>
          </cell>
          <cell r="W197">
            <v>6771.875</v>
          </cell>
          <cell r="X197">
            <v>71412.5</v>
          </cell>
          <cell r="Y197">
            <v>6427.125</v>
          </cell>
          <cell r="Z197">
            <v>1713.9</v>
          </cell>
          <cell r="AA197">
            <v>14912.9</v>
          </cell>
          <cell r="AB197">
            <v>99.419333333333327</v>
          </cell>
        </row>
        <row r="198">
          <cell r="A198" t="str">
            <v>Plant &amp; Pre Folding24R-20</v>
          </cell>
          <cell r="B198" t="str">
            <v>Plant &amp; Pre Folding</v>
          </cell>
          <cell r="C198" t="str">
            <v>24R-20</v>
          </cell>
          <cell r="D198">
            <v>40</v>
          </cell>
          <cell r="E198">
            <v>6.5</v>
          </cell>
          <cell r="F198">
            <v>0.65</v>
          </cell>
          <cell r="G198">
            <v>4.8816568047337278E-2</v>
          </cell>
          <cell r="H198">
            <v>100930</v>
          </cell>
          <cell r="I198">
            <v>45</v>
          </cell>
          <cell r="J198">
            <v>45</v>
          </cell>
          <cell r="K198">
            <v>8</v>
          </cell>
          <cell r="L198">
            <v>150</v>
          </cell>
          <cell r="M198">
            <v>0</v>
          </cell>
          <cell r="N198">
            <v>1200</v>
          </cell>
          <cell r="O198">
            <v>1</v>
          </cell>
          <cell r="P198">
            <v>0.27</v>
          </cell>
          <cell r="Q198">
            <v>1.4</v>
          </cell>
          <cell r="R198">
            <v>1913.8672024750676</v>
          </cell>
          <cell r="S198">
            <v>12.759114683167118</v>
          </cell>
          <cell r="T198">
            <v>5677.3125</v>
          </cell>
          <cell r="U198">
            <v>37.848750000000003</v>
          </cell>
          <cell r="V198">
            <v>45418.5</v>
          </cell>
          <cell r="W198">
            <v>6938.9375</v>
          </cell>
          <cell r="X198">
            <v>73174.25</v>
          </cell>
          <cell r="Y198">
            <v>6585.6824999999999</v>
          </cell>
          <cell r="Z198">
            <v>1756.182</v>
          </cell>
          <cell r="AA198">
            <v>15280.802</v>
          </cell>
          <cell r="AB198">
            <v>101.87201333333333</v>
          </cell>
        </row>
        <row r="199">
          <cell r="A199" t="str">
            <v>Plant &amp; Pre Folding24R-30</v>
          </cell>
          <cell r="B199" t="str">
            <v>Plant &amp; Pre Folding</v>
          </cell>
          <cell r="C199" t="str">
            <v>24R-30</v>
          </cell>
          <cell r="D199">
            <v>60</v>
          </cell>
          <cell r="E199">
            <v>6.5</v>
          </cell>
          <cell r="F199">
            <v>0.65</v>
          </cell>
          <cell r="G199">
            <v>3.2544378698224852E-2</v>
          </cell>
          <cell r="H199">
            <v>138000</v>
          </cell>
          <cell r="I199">
            <v>45</v>
          </cell>
          <cell r="J199">
            <v>45</v>
          </cell>
          <cell r="K199">
            <v>8</v>
          </cell>
          <cell r="L199">
            <v>150</v>
          </cell>
          <cell r="M199">
            <v>0</v>
          </cell>
          <cell r="N199">
            <v>1200</v>
          </cell>
          <cell r="O199">
            <v>1</v>
          </cell>
          <cell r="P199">
            <v>0.27</v>
          </cell>
          <cell r="Q199">
            <v>1.4</v>
          </cell>
          <cell r="R199">
            <v>2616.8004948138246</v>
          </cell>
          <cell r="S199">
            <v>17.445336632092165</v>
          </cell>
          <cell r="T199">
            <v>7762.5</v>
          </cell>
          <cell r="U199">
            <v>51.75</v>
          </cell>
          <cell r="V199">
            <v>62100</v>
          </cell>
          <cell r="W199">
            <v>9487.5</v>
          </cell>
          <cell r="X199">
            <v>100050</v>
          </cell>
          <cell r="Y199">
            <v>9004.5</v>
          </cell>
          <cell r="Z199">
            <v>2401.2000000000003</v>
          </cell>
          <cell r="AA199">
            <v>20893.2</v>
          </cell>
          <cell r="AB199">
            <v>139.28800000000001</v>
          </cell>
        </row>
        <row r="200">
          <cell r="A200" t="str">
            <v>Plant &amp; Pre Folding8R-36</v>
          </cell>
          <cell r="B200" t="str">
            <v>Plant &amp; Pre Folding</v>
          </cell>
          <cell r="C200" t="str">
            <v>8R-36</v>
          </cell>
          <cell r="D200">
            <v>24</v>
          </cell>
          <cell r="E200">
            <v>6.5</v>
          </cell>
          <cell r="F200">
            <v>0.65</v>
          </cell>
          <cell r="G200">
            <v>8.1360946745562129E-2</v>
          </cell>
          <cell r="H200">
            <v>40000</v>
          </cell>
          <cell r="I200">
            <v>45</v>
          </cell>
          <cell r="J200">
            <v>45</v>
          </cell>
          <cell r="K200">
            <v>8</v>
          </cell>
          <cell r="L200">
            <v>150</v>
          </cell>
          <cell r="M200">
            <v>0</v>
          </cell>
          <cell r="N200">
            <v>1200</v>
          </cell>
          <cell r="O200">
            <v>1</v>
          </cell>
          <cell r="P200">
            <v>0.27</v>
          </cell>
          <cell r="Q200">
            <v>1.4</v>
          </cell>
          <cell r="R200">
            <v>758.49289704748537</v>
          </cell>
          <cell r="S200">
            <v>5.0566193136499029</v>
          </cell>
          <cell r="T200">
            <v>2250</v>
          </cell>
          <cell r="U200">
            <v>15</v>
          </cell>
          <cell r="V200">
            <v>18000</v>
          </cell>
          <cell r="W200">
            <v>2750</v>
          </cell>
          <cell r="X200">
            <v>29000</v>
          </cell>
          <cell r="Y200">
            <v>2610</v>
          </cell>
          <cell r="Z200">
            <v>696</v>
          </cell>
          <cell r="AA200">
            <v>6056</v>
          </cell>
          <cell r="AB200">
            <v>40.373333333333335</v>
          </cell>
        </row>
        <row r="201">
          <cell r="A201" t="str">
            <v>Plant &amp; Pre Folding8R40 2x1</v>
          </cell>
          <cell r="B201" t="str">
            <v>Plant &amp; Pre Folding</v>
          </cell>
          <cell r="C201" t="str">
            <v>8R40 2x1</v>
          </cell>
          <cell r="D201">
            <v>40</v>
          </cell>
          <cell r="E201">
            <v>6.5</v>
          </cell>
          <cell r="F201">
            <v>0.65</v>
          </cell>
          <cell r="G201">
            <v>4.8816568047337278E-2</v>
          </cell>
          <cell r="H201">
            <v>66100</v>
          </cell>
          <cell r="I201">
            <v>45</v>
          </cell>
          <cell r="J201">
            <v>45</v>
          </cell>
          <cell r="K201">
            <v>8</v>
          </cell>
          <cell r="L201">
            <v>150</v>
          </cell>
          <cell r="M201">
            <v>0</v>
          </cell>
          <cell r="N201">
            <v>1200</v>
          </cell>
          <cell r="O201">
            <v>1</v>
          </cell>
          <cell r="P201">
            <v>0.27</v>
          </cell>
          <cell r="Q201">
            <v>1.4</v>
          </cell>
          <cell r="R201">
            <v>1253.4095123709697</v>
          </cell>
          <cell r="S201">
            <v>8.3560634158064637</v>
          </cell>
          <cell r="T201">
            <v>3718.125</v>
          </cell>
          <cell r="U201">
            <v>24.787500000000001</v>
          </cell>
          <cell r="V201">
            <v>29745</v>
          </cell>
          <cell r="W201">
            <v>4544.375</v>
          </cell>
          <cell r="X201">
            <v>47922.5</v>
          </cell>
          <cell r="Y201">
            <v>4313.0249999999996</v>
          </cell>
          <cell r="Z201">
            <v>1150.1400000000001</v>
          </cell>
          <cell r="AA201">
            <v>10007.540000000001</v>
          </cell>
          <cell r="AB201">
            <v>66.716933333333344</v>
          </cell>
        </row>
        <row r="202">
          <cell r="A202" t="str">
            <v>Plant &amp; Pre Rigid10R-30</v>
          </cell>
          <cell r="B202" t="str">
            <v>Plant &amp; Pre Rigid</v>
          </cell>
          <cell r="C202" t="str">
            <v>10R-30</v>
          </cell>
          <cell r="D202">
            <v>25</v>
          </cell>
          <cell r="E202">
            <v>6.5</v>
          </cell>
          <cell r="F202">
            <v>0.65</v>
          </cell>
          <cell r="G202">
            <v>7.8106508875739653E-2</v>
          </cell>
          <cell r="H202">
            <v>34400</v>
          </cell>
          <cell r="I202">
            <v>45</v>
          </cell>
          <cell r="J202">
            <v>45</v>
          </cell>
          <cell r="K202">
            <v>8</v>
          </cell>
          <cell r="L202">
            <v>150</v>
          </cell>
          <cell r="M202">
            <v>0</v>
          </cell>
          <cell r="N202">
            <v>1200</v>
          </cell>
          <cell r="O202">
            <v>1</v>
          </cell>
          <cell r="P202">
            <v>0.27</v>
          </cell>
          <cell r="Q202">
            <v>1.4</v>
          </cell>
          <cell r="R202">
            <v>652.30389146083746</v>
          </cell>
          <cell r="S202">
            <v>4.348692609738916</v>
          </cell>
          <cell r="T202">
            <v>1935</v>
          </cell>
          <cell r="U202">
            <v>12.9</v>
          </cell>
          <cell r="V202">
            <v>15480</v>
          </cell>
          <cell r="W202">
            <v>2365</v>
          </cell>
          <cell r="X202">
            <v>24940</v>
          </cell>
          <cell r="Y202">
            <v>2244.6</v>
          </cell>
          <cell r="Z202">
            <v>598.56000000000006</v>
          </cell>
          <cell r="AA202">
            <v>5208.16</v>
          </cell>
          <cell r="AB202">
            <v>34.721066666666665</v>
          </cell>
        </row>
        <row r="203">
          <cell r="A203" t="str">
            <v>Plant &amp; Pre Rigid12R-20</v>
          </cell>
          <cell r="B203" t="str">
            <v>Plant &amp; Pre Rigid</v>
          </cell>
          <cell r="C203" t="str">
            <v>12R-20</v>
          </cell>
          <cell r="D203">
            <v>20</v>
          </cell>
          <cell r="E203">
            <v>6.5</v>
          </cell>
          <cell r="F203">
            <v>0.65</v>
          </cell>
          <cell r="G203">
            <v>9.7633136094674555E-2</v>
          </cell>
          <cell r="H203">
            <v>42900</v>
          </cell>
          <cell r="I203">
            <v>45</v>
          </cell>
          <cell r="J203">
            <v>45</v>
          </cell>
          <cell r="K203">
            <v>8</v>
          </cell>
          <cell r="L203">
            <v>150</v>
          </cell>
          <cell r="M203">
            <v>0</v>
          </cell>
          <cell r="N203">
            <v>1200</v>
          </cell>
          <cell r="O203">
            <v>1</v>
          </cell>
          <cell r="P203">
            <v>0.27</v>
          </cell>
          <cell r="Q203">
            <v>1.4</v>
          </cell>
          <cell r="R203">
            <v>813.48363208342812</v>
          </cell>
          <cell r="S203">
            <v>5.4232242138895206</v>
          </cell>
          <cell r="T203">
            <v>2413.125</v>
          </cell>
          <cell r="U203">
            <v>16.087499999999999</v>
          </cell>
          <cell r="V203">
            <v>19305</v>
          </cell>
          <cell r="W203">
            <v>2949.375</v>
          </cell>
          <cell r="X203">
            <v>31102.5</v>
          </cell>
          <cell r="Y203">
            <v>2799.2249999999999</v>
          </cell>
          <cell r="Z203">
            <v>746.46</v>
          </cell>
          <cell r="AA203">
            <v>6495.0599999999995</v>
          </cell>
          <cell r="AB203">
            <v>43.300399999999996</v>
          </cell>
        </row>
        <row r="204">
          <cell r="A204" t="str">
            <v>Plant &amp; Pre Rigid12R-30</v>
          </cell>
          <cell r="B204" t="str">
            <v>Plant &amp; Pre Rigid</v>
          </cell>
          <cell r="C204" t="str">
            <v>12R-30</v>
          </cell>
          <cell r="D204">
            <v>30</v>
          </cell>
          <cell r="E204">
            <v>6.5</v>
          </cell>
          <cell r="F204">
            <v>0.65</v>
          </cell>
          <cell r="G204">
            <v>6.5088757396449703E-2</v>
          </cell>
          <cell r="H204">
            <v>49000</v>
          </cell>
          <cell r="I204">
            <v>45</v>
          </cell>
          <cell r="J204">
            <v>45</v>
          </cell>
          <cell r="K204">
            <v>8</v>
          </cell>
          <cell r="L204">
            <v>150</v>
          </cell>
          <cell r="M204">
            <v>0</v>
          </cell>
          <cell r="N204">
            <v>1200</v>
          </cell>
          <cell r="O204">
            <v>1</v>
          </cell>
          <cell r="P204">
            <v>0.27</v>
          </cell>
          <cell r="Q204">
            <v>1.4</v>
          </cell>
          <cell r="R204">
            <v>929.15379888316966</v>
          </cell>
          <cell r="S204">
            <v>6.1943586592211313</v>
          </cell>
          <cell r="T204">
            <v>2756.25</v>
          </cell>
          <cell r="U204">
            <v>18.375</v>
          </cell>
          <cell r="V204">
            <v>22050</v>
          </cell>
          <cell r="W204">
            <v>3368.75</v>
          </cell>
          <cell r="X204">
            <v>35525</v>
          </cell>
          <cell r="Y204">
            <v>3197.25</v>
          </cell>
          <cell r="Z204">
            <v>852.6</v>
          </cell>
          <cell r="AA204">
            <v>7418.6</v>
          </cell>
          <cell r="AB204">
            <v>49.457333333333338</v>
          </cell>
        </row>
        <row r="205">
          <cell r="A205" t="str">
            <v>Plant &amp; Pre Rigid4R-30</v>
          </cell>
          <cell r="B205" t="str">
            <v>Plant &amp; Pre Rigid</v>
          </cell>
          <cell r="C205" t="str">
            <v>4R-30</v>
          </cell>
          <cell r="D205">
            <v>10</v>
          </cell>
          <cell r="E205">
            <v>6.5</v>
          </cell>
          <cell r="F205">
            <v>0.65</v>
          </cell>
          <cell r="G205">
            <v>0.19526627218934911</v>
          </cell>
          <cell r="H205">
            <v>23000</v>
          </cell>
          <cell r="I205">
            <v>45</v>
          </cell>
          <cell r="J205">
            <v>45</v>
          </cell>
          <cell r="K205">
            <v>8</v>
          </cell>
          <cell r="L205">
            <v>150</v>
          </cell>
          <cell r="M205">
            <v>0</v>
          </cell>
          <cell r="N205">
            <v>1200</v>
          </cell>
          <cell r="O205">
            <v>1</v>
          </cell>
          <cell r="P205">
            <v>0.27</v>
          </cell>
          <cell r="Q205">
            <v>1.4</v>
          </cell>
          <cell r="R205">
            <v>436.13341580230411</v>
          </cell>
          <cell r="S205">
            <v>2.9075561053486942</v>
          </cell>
          <cell r="T205">
            <v>1293.75</v>
          </cell>
          <cell r="U205">
            <v>8.625</v>
          </cell>
          <cell r="V205">
            <v>10350</v>
          </cell>
          <cell r="W205">
            <v>1581.25</v>
          </cell>
          <cell r="X205">
            <v>16675</v>
          </cell>
          <cell r="Y205">
            <v>1500.75</v>
          </cell>
          <cell r="Z205">
            <v>400.2</v>
          </cell>
          <cell r="AA205">
            <v>3482.2</v>
          </cell>
          <cell r="AB205">
            <v>23.214666666666666</v>
          </cell>
        </row>
        <row r="206">
          <cell r="A206" t="str">
            <v>Plant &amp; Pre Rigid4R-36</v>
          </cell>
          <cell r="B206" t="str">
            <v>Plant &amp; Pre Rigid</v>
          </cell>
          <cell r="C206" t="str">
            <v>4R-36</v>
          </cell>
          <cell r="D206">
            <v>12</v>
          </cell>
          <cell r="E206">
            <v>6.5</v>
          </cell>
          <cell r="F206">
            <v>0.65</v>
          </cell>
          <cell r="G206">
            <v>0.16272189349112426</v>
          </cell>
          <cell r="H206">
            <v>24500</v>
          </cell>
          <cell r="I206">
            <v>45</v>
          </cell>
          <cell r="J206">
            <v>45</v>
          </cell>
          <cell r="K206">
            <v>8</v>
          </cell>
          <cell r="L206">
            <v>150</v>
          </cell>
          <cell r="M206">
            <v>0</v>
          </cell>
          <cell r="N206">
            <v>1200</v>
          </cell>
          <cell r="O206">
            <v>1</v>
          </cell>
          <cell r="P206">
            <v>0.27</v>
          </cell>
          <cell r="Q206">
            <v>1.4</v>
          </cell>
          <cell r="R206">
            <v>464.57689944158483</v>
          </cell>
          <cell r="S206">
            <v>3.0971793296105656</v>
          </cell>
          <cell r="T206">
            <v>1378.125</v>
          </cell>
          <cell r="U206">
            <v>9.1875</v>
          </cell>
          <cell r="V206">
            <v>11025</v>
          </cell>
          <cell r="W206">
            <v>1684.375</v>
          </cell>
          <cell r="X206">
            <v>17762.5</v>
          </cell>
          <cell r="Y206">
            <v>1598.625</v>
          </cell>
          <cell r="Z206">
            <v>426.3</v>
          </cell>
          <cell r="AA206">
            <v>3709.3</v>
          </cell>
          <cell r="AB206">
            <v>24.728666666666669</v>
          </cell>
        </row>
        <row r="207">
          <cell r="A207" t="str">
            <v>Plant &amp; Pre Rigid6R-30</v>
          </cell>
          <cell r="B207" t="str">
            <v>Plant &amp; Pre Rigid</v>
          </cell>
          <cell r="C207" t="str">
            <v>6R-30</v>
          </cell>
          <cell r="D207">
            <v>15</v>
          </cell>
          <cell r="E207">
            <v>6.5</v>
          </cell>
          <cell r="F207">
            <v>0.65</v>
          </cell>
          <cell r="G207">
            <v>0.13017751479289941</v>
          </cell>
          <cell r="H207">
            <v>31500</v>
          </cell>
          <cell r="I207">
            <v>45</v>
          </cell>
          <cell r="J207">
            <v>45</v>
          </cell>
          <cell r="K207">
            <v>8</v>
          </cell>
          <cell r="L207">
            <v>150</v>
          </cell>
          <cell r="M207">
            <v>0</v>
          </cell>
          <cell r="N207">
            <v>1200</v>
          </cell>
          <cell r="O207">
            <v>1</v>
          </cell>
          <cell r="P207">
            <v>0.27</v>
          </cell>
          <cell r="Q207">
            <v>1.4</v>
          </cell>
          <cell r="R207">
            <v>597.31315642489471</v>
          </cell>
          <cell r="S207">
            <v>3.9820877094992979</v>
          </cell>
          <cell r="T207">
            <v>1771.875</v>
          </cell>
          <cell r="U207">
            <v>11.8125</v>
          </cell>
          <cell r="V207">
            <v>14175</v>
          </cell>
          <cell r="W207">
            <v>2165.625</v>
          </cell>
          <cell r="X207">
            <v>22837.5</v>
          </cell>
          <cell r="Y207">
            <v>2055.375</v>
          </cell>
          <cell r="Z207">
            <v>548.1</v>
          </cell>
          <cell r="AA207">
            <v>4769.1000000000004</v>
          </cell>
          <cell r="AB207">
            <v>31.794000000000004</v>
          </cell>
        </row>
        <row r="208">
          <cell r="A208" t="str">
            <v>Plant &amp; Pre Rigid6R-36</v>
          </cell>
          <cell r="B208" t="str">
            <v>Plant &amp; Pre Rigid</v>
          </cell>
          <cell r="C208" t="str">
            <v>6R-36</v>
          </cell>
          <cell r="D208">
            <v>18</v>
          </cell>
          <cell r="E208">
            <v>6.5</v>
          </cell>
          <cell r="F208">
            <v>0.65</v>
          </cell>
          <cell r="G208">
            <v>0.10848126232741617</v>
          </cell>
          <cell r="H208">
            <v>28500</v>
          </cell>
          <cell r="I208">
            <v>45</v>
          </cell>
          <cell r="J208">
            <v>45</v>
          </cell>
          <cell r="K208">
            <v>8</v>
          </cell>
          <cell r="L208">
            <v>150</v>
          </cell>
          <cell r="M208">
            <v>0</v>
          </cell>
          <cell r="N208">
            <v>1200</v>
          </cell>
          <cell r="O208">
            <v>1</v>
          </cell>
          <cell r="P208">
            <v>0.27</v>
          </cell>
          <cell r="Q208">
            <v>1.4</v>
          </cell>
          <cell r="R208">
            <v>540.4261891463334</v>
          </cell>
          <cell r="S208">
            <v>3.602841260975556</v>
          </cell>
          <cell r="T208">
            <v>1603.125</v>
          </cell>
          <cell r="U208">
            <v>10.6875</v>
          </cell>
          <cell r="V208">
            <v>12825</v>
          </cell>
          <cell r="W208">
            <v>1959.375</v>
          </cell>
          <cell r="X208">
            <v>20662.5</v>
          </cell>
          <cell r="Y208">
            <v>1859.625</v>
          </cell>
          <cell r="Z208">
            <v>495.90000000000003</v>
          </cell>
          <cell r="AA208">
            <v>4314.8999999999996</v>
          </cell>
          <cell r="AB208">
            <v>28.765999999999998</v>
          </cell>
        </row>
        <row r="209">
          <cell r="A209" t="str">
            <v>Plant &amp; Pre Rigid8R-22</v>
          </cell>
          <cell r="B209" t="str">
            <v>Plant &amp; Pre Rigid</v>
          </cell>
          <cell r="C209" t="str">
            <v>8R-22</v>
          </cell>
          <cell r="D209">
            <v>14.7</v>
          </cell>
          <cell r="E209">
            <v>6.5</v>
          </cell>
          <cell r="F209">
            <v>0.65</v>
          </cell>
          <cell r="G209">
            <v>0.13283419876826469</v>
          </cell>
          <cell r="H209">
            <v>25905.000000000004</v>
          </cell>
          <cell r="I209">
            <v>45</v>
          </cell>
          <cell r="J209">
            <v>45</v>
          </cell>
          <cell r="K209">
            <v>8</v>
          </cell>
          <cell r="L209">
            <v>150</v>
          </cell>
          <cell r="M209">
            <v>0</v>
          </cell>
          <cell r="N209">
            <v>1200</v>
          </cell>
          <cell r="O209">
            <v>1</v>
          </cell>
          <cell r="P209">
            <v>0.27</v>
          </cell>
          <cell r="Q209">
            <v>1.4</v>
          </cell>
          <cell r="R209">
            <v>491.21896245037783</v>
          </cell>
          <cell r="S209">
            <v>3.2747930830025189</v>
          </cell>
          <cell r="T209">
            <v>1457.1562500000002</v>
          </cell>
          <cell r="U209">
            <v>9.7143750000000022</v>
          </cell>
          <cell r="V209">
            <v>11657.250000000002</v>
          </cell>
          <cell r="W209">
            <v>1780.9687500000002</v>
          </cell>
          <cell r="X209">
            <v>18781.125000000004</v>
          </cell>
          <cell r="Y209">
            <v>1690.3012500000002</v>
          </cell>
          <cell r="Z209">
            <v>450.74700000000007</v>
          </cell>
          <cell r="AA209">
            <v>3922.0170000000007</v>
          </cell>
          <cell r="AB209">
            <v>26.146780000000003</v>
          </cell>
        </row>
        <row r="210">
          <cell r="A210" t="str">
            <v>Plant &amp; Pre Rigid8R-30</v>
          </cell>
          <cell r="B210" t="str">
            <v>Plant &amp; Pre Rigid</v>
          </cell>
          <cell r="C210" t="str">
            <v>8R-30</v>
          </cell>
          <cell r="D210">
            <v>20</v>
          </cell>
          <cell r="E210">
            <v>6.5</v>
          </cell>
          <cell r="F210">
            <v>0.65</v>
          </cell>
          <cell r="G210">
            <v>9.7633136094674555E-2</v>
          </cell>
          <cell r="H210">
            <v>36000</v>
          </cell>
          <cell r="I210">
            <v>45</v>
          </cell>
          <cell r="J210">
            <v>45</v>
          </cell>
          <cell r="K210">
            <v>8</v>
          </cell>
          <cell r="L210">
            <v>150</v>
          </cell>
          <cell r="M210">
            <v>0</v>
          </cell>
          <cell r="N210">
            <v>1200</v>
          </cell>
          <cell r="O210">
            <v>1</v>
          </cell>
          <cell r="P210">
            <v>0.27</v>
          </cell>
          <cell r="Q210">
            <v>1.4</v>
          </cell>
          <cell r="R210">
            <v>682.64360734273691</v>
          </cell>
          <cell r="S210">
            <v>4.5509573822849125</v>
          </cell>
          <cell r="T210">
            <v>2025</v>
          </cell>
          <cell r="U210">
            <v>13.5</v>
          </cell>
          <cell r="V210">
            <v>16200</v>
          </cell>
          <cell r="W210">
            <v>2475</v>
          </cell>
          <cell r="X210">
            <v>26100</v>
          </cell>
          <cell r="Y210">
            <v>2349</v>
          </cell>
          <cell r="Z210">
            <v>626.4</v>
          </cell>
          <cell r="AA210">
            <v>5450.4</v>
          </cell>
          <cell r="AB210">
            <v>36.335999999999999</v>
          </cell>
        </row>
        <row r="211">
          <cell r="A211" t="str">
            <v>Plant &amp; Pre Rigid8R-36</v>
          </cell>
          <cell r="B211" t="str">
            <v>Plant &amp; Pre Rigid</v>
          </cell>
          <cell r="C211" t="str">
            <v>8R-36</v>
          </cell>
          <cell r="D211">
            <v>24</v>
          </cell>
          <cell r="E211">
            <v>6.5</v>
          </cell>
          <cell r="F211">
            <v>0.65</v>
          </cell>
          <cell r="G211">
            <v>8.1360946745562129E-2</v>
          </cell>
          <cell r="H211">
            <v>32900</v>
          </cell>
          <cell r="I211">
            <v>45</v>
          </cell>
          <cell r="J211">
            <v>45</v>
          </cell>
          <cell r="K211">
            <v>8</v>
          </cell>
          <cell r="L211">
            <v>150</v>
          </cell>
          <cell r="M211">
            <v>0</v>
          </cell>
          <cell r="N211">
            <v>1200</v>
          </cell>
          <cell r="O211">
            <v>1</v>
          </cell>
          <cell r="P211">
            <v>0.27</v>
          </cell>
          <cell r="Q211">
            <v>1.4</v>
          </cell>
          <cell r="R211">
            <v>623.86040782155669</v>
          </cell>
          <cell r="S211">
            <v>4.1590693854770446</v>
          </cell>
          <cell r="T211">
            <v>1850.625</v>
          </cell>
          <cell r="U211">
            <v>12.3375</v>
          </cell>
          <cell r="V211">
            <v>14805</v>
          </cell>
          <cell r="W211">
            <v>2261.875</v>
          </cell>
          <cell r="X211">
            <v>23852.5</v>
          </cell>
          <cell r="Y211">
            <v>2146.7249999999999</v>
          </cell>
          <cell r="Z211">
            <v>572.46</v>
          </cell>
          <cell r="AA211">
            <v>4981.0599999999995</v>
          </cell>
          <cell r="AB211">
            <v>33.207066666666663</v>
          </cell>
        </row>
        <row r="212">
          <cell r="A212" t="str">
            <v>Plow 4 Bottom Switch6'</v>
          </cell>
          <cell r="B212" t="str">
            <v>Plow 4 Bottom Switch</v>
          </cell>
          <cell r="C212" t="str">
            <v>6'</v>
          </cell>
          <cell r="D212">
            <v>6</v>
          </cell>
          <cell r="E212">
            <v>4</v>
          </cell>
          <cell r="F212">
            <v>0.8</v>
          </cell>
          <cell r="G212">
            <v>0.4296875</v>
          </cell>
          <cell r="H212">
            <v>11182.5</v>
          </cell>
          <cell r="I212">
            <v>30</v>
          </cell>
          <cell r="J212">
            <v>40</v>
          </cell>
          <cell r="K212">
            <v>8</v>
          </cell>
          <cell r="L212">
            <v>150</v>
          </cell>
          <cell r="M212">
            <v>0</v>
          </cell>
          <cell r="N212">
            <v>1200</v>
          </cell>
          <cell r="O212">
            <v>1</v>
          </cell>
          <cell r="P212">
            <v>0.27</v>
          </cell>
          <cell r="Q212">
            <v>1.4</v>
          </cell>
          <cell r="R212">
            <v>212.04617053083766</v>
          </cell>
          <cell r="S212">
            <v>1.413641136872251</v>
          </cell>
          <cell r="T212">
            <v>559.125</v>
          </cell>
          <cell r="U212">
            <v>3.7275</v>
          </cell>
          <cell r="V212">
            <v>3354.75</v>
          </cell>
          <cell r="W212">
            <v>978.46875</v>
          </cell>
          <cell r="X212">
            <v>7268.625</v>
          </cell>
          <cell r="Y212">
            <v>654.17624999999998</v>
          </cell>
          <cell r="Z212">
            <v>174.447</v>
          </cell>
          <cell r="AA212">
            <v>1807.0920000000001</v>
          </cell>
          <cell r="AB212">
            <v>12.047280000000001</v>
          </cell>
        </row>
        <row r="213">
          <cell r="A213" t="str">
            <v>Plow 5 Bottom Switch7.5'</v>
          </cell>
          <cell r="B213" t="str">
            <v>Plow 5 Bottom Switch</v>
          </cell>
          <cell r="C213" t="str">
            <v>7.5'</v>
          </cell>
          <cell r="D213">
            <v>7.5</v>
          </cell>
          <cell r="E213">
            <v>4</v>
          </cell>
          <cell r="F213">
            <v>0.8</v>
          </cell>
          <cell r="G213">
            <v>0.34375</v>
          </cell>
          <cell r="H213">
            <v>12859.875</v>
          </cell>
          <cell r="I213">
            <v>30</v>
          </cell>
          <cell r="J213">
            <v>40</v>
          </cell>
          <cell r="K213">
            <v>8</v>
          </cell>
          <cell r="L213">
            <v>150</v>
          </cell>
          <cell r="M213">
            <v>0</v>
          </cell>
          <cell r="N213">
            <v>1200</v>
          </cell>
          <cell r="O213">
            <v>1</v>
          </cell>
          <cell r="P213">
            <v>0.27</v>
          </cell>
          <cell r="Q213">
            <v>1.4</v>
          </cell>
          <cell r="R213">
            <v>243.8530961104633</v>
          </cell>
          <cell r="S213">
            <v>1.6256873074030886</v>
          </cell>
          <cell r="T213">
            <v>642.99374999999998</v>
          </cell>
          <cell r="U213">
            <v>4.2866249999999999</v>
          </cell>
          <cell r="V213">
            <v>3857.9625000000001</v>
          </cell>
          <cell r="W213">
            <v>1125.2390625</v>
          </cell>
          <cell r="X213">
            <v>8358.9187500000007</v>
          </cell>
          <cell r="Y213">
            <v>752.30268750000005</v>
          </cell>
          <cell r="Z213">
            <v>200.61405000000002</v>
          </cell>
          <cell r="AA213">
            <v>2078.1558</v>
          </cell>
          <cell r="AB213">
            <v>13.854372</v>
          </cell>
        </row>
        <row r="214">
          <cell r="A214" t="str">
            <v>Roller32'</v>
          </cell>
          <cell r="B214" t="str">
            <v>Roller</v>
          </cell>
          <cell r="C214" t="str">
            <v>32'</v>
          </cell>
          <cell r="D214">
            <v>32</v>
          </cell>
          <cell r="E214">
            <v>6.5</v>
          </cell>
          <cell r="F214">
            <v>0.85</v>
          </cell>
          <cell r="G214">
            <v>4.6662895927601811E-2</v>
          </cell>
          <cell r="H214">
            <v>18500</v>
          </cell>
          <cell r="I214">
            <v>30</v>
          </cell>
          <cell r="J214">
            <v>20</v>
          </cell>
          <cell r="K214">
            <v>12</v>
          </cell>
          <cell r="L214">
            <v>100</v>
          </cell>
          <cell r="M214">
            <v>0</v>
          </cell>
          <cell r="N214">
            <v>1200</v>
          </cell>
          <cell r="O214">
            <v>1</v>
          </cell>
          <cell r="P214">
            <v>0.27</v>
          </cell>
          <cell r="Q214">
            <v>1.4</v>
          </cell>
          <cell r="R214">
            <v>198.854531691472</v>
          </cell>
          <cell r="S214">
            <v>1.98854531691472</v>
          </cell>
          <cell r="T214">
            <v>308.33333333333331</v>
          </cell>
          <cell r="U214">
            <v>3.083333333333333</v>
          </cell>
          <cell r="V214">
            <v>5550</v>
          </cell>
          <cell r="W214">
            <v>1079.1666666666667</v>
          </cell>
          <cell r="X214">
            <v>12025</v>
          </cell>
          <cell r="Y214">
            <v>1082.25</v>
          </cell>
          <cell r="Z214">
            <v>288.60000000000002</v>
          </cell>
          <cell r="AA214">
            <v>2450.0166666666664</v>
          </cell>
          <cell r="AB214">
            <v>24.500166666666665</v>
          </cell>
        </row>
        <row r="215">
          <cell r="A215" t="str">
            <v>Rotary Cutter7'</v>
          </cell>
          <cell r="B215" t="str">
            <v>Rotary Cutter</v>
          </cell>
          <cell r="C215" t="str">
            <v>7'</v>
          </cell>
          <cell r="D215">
            <v>7</v>
          </cell>
          <cell r="E215">
            <v>8.75</v>
          </cell>
          <cell r="F215">
            <v>0.8</v>
          </cell>
          <cell r="G215">
            <v>0.1683673469387755</v>
          </cell>
          <cell r="H215">
            <v>3920</v>
          </cell>
          <cell r="I215">
            <v>30</v>
          </cell>
          <cell r="J215">
            <v>150</v>
          </cell>
          <cell r="K215">
            <v>10</v>
          </cell>
          <cell r="L215">
            <v>185</v>
          </cell>
          <cell r="M215">
            <v>0</v>
          </cell>
          <cell r="N215">
            <v>1850</v>
          </cell>
          <cell r="O215">
            <v>1</v>
          </cell>
          <cell r="P215">
            <v>0.27</v>
          </cell>
          <cell r="Q215">
            <v>1.4</v>
          </cell>
          <cell r="R215">
            <v>99.69887343301626</v>
          </cell>
          <cell r="S215">
            <v>0.5389128293676555</v>
          </cell>
          <cell r="T215">
            <v>588</v>
          </cell>
          <cell r="U215">
            <v>3.1783783783783783</v>
          </cell>
          <cell r="V215">
            <v>1176</v>
          </cell>
          <cell r="W215">
            <v>274.39999999999998</v>
          </cell>
          <cell r="X215">
            <v>2548</v>
          </cell>
          <cell r="Y215">
            <v>229.32</v>
          </cell>
          <cell r="Z215">
            <v>61.152000000000001</v>
          </cell>
          <cell r="AA215">
            <v>564.87199999999996</v>
          </cell>
          <cell r="AB215">
            <v>3.0533621621621618</v>
          </cell>
        </row>
        <row r="216">
          <cell r="A216" t="str">
            <v>Rotary Cutter12'</v>
          </cell>
          <cell r="B216" t="str">
            <v>Rotary Cutter</v>
          </cell>
          <cell r="C216" t="str">
            <v>12'</v>
          </cell>
          <cell r="D216">
            <v>12</v>
          </cell>
          <cell r="E216">
            <v>8.75</v>
          </cell>
          <cell r="F216">
            <v>0.8</v>
          </cell>
          <cell r="G216">
            <v>9.8214285714285712E-2</v>
          </cell>
          <cell r="H216">
            <v>10100</v>
          </cell>
          <cell r="I216">
            <v>30</v>
          </cell>
          <cell r="J216">
            <v>150</v>
          </cell>
          <cell r="K216">
            <v>10</v>
          </cell>
          <cell r="L216">
            <v>185</v>
          </cell>
          <cell r="M216">
            <v>0</v>
          </cell>
          <cell r="N216">
            <v>1850</v>
          </cell>
          <cell r="O216">
            <v>1</v>
          </cell>
          <cell r="P216">
            <v>0.27</v>
          </cell>
          <cell r="Q216">
            <v>1.4</v>
          </cell>
          <cell r="R216">
            <v>256.87719940649595</v>
          </cell>
          <cell r="S216">
            <v>1.3885254021972755</v>
          </cell>
          <cell r="T216">
            <v>1515</v>
          </cell>
          <cell r="U216">
            <v>8.1891891891891895</v>
          </cell>
          <cell r="V216">
            <v>3030</v>
          </cell>
          <cell r="W216">
            <v>707</v>
          </cell>
          <cell r="X216">
            <v>6565</v>
          </cell>
          <cell r="Y216">
            <v>590.85</v>
          </cell>
          <cell r="Z216">
            <v>157.56</v>
          </cell>
          <cell r="AA216">
            <v>1455.41</v>
          </cell>
          <cell r="AB216">
            <v>7.8670810810810812</v>
          </cell>
        </row>
        <row r="217">
          <cell r="A217" t="str">
            <v>Rotary Cutter15'</v>
          </cell>
          <cell r="B217" t="str">
            <v>Rotary Cutter</v>
          </cell>
          <cell r="C217" t="str">
            <v>15'</v>
          </cell>
          <cell r="D217">
            <v>15</v>
          </cell>
          <cell r="E217">
            <v>8.75</v>
          </cell>
          <cell r="F217">
            <v>0.8</v>
          </cell>
          <cell r="G217">
            <v>7.857142857142857E-2</v>
          </cell>
          <cell r="H217">
            <v>17500</v>
          </cell>
          <cell r="I217">
            <v>30</v>
          </cell>
          <cell r="J217">
            <v>150</v>
          </cell>
          <cell r="K217">
            <v>10</v>
          </cell>
          <cell r="L217">
            <v>185</v>
          </cell>
          <cell r="M217">
            <v>0</v>
          </cell>
          <cell r="N217">
            <v>1850</v>
          </cell>
          <cell r="O217">
            <v>1</v>
          </cell>
          <cell r="P217">
            <v>0.27</v>
          </cell>
          <cell r="Q217">
            <v>1.4</v>
          </cell>
          <cell r="R217">
            <v>445.08425639739397</v>
          </cell>
          <cell r="S217">
            <v>2.4058608453913188</v>
          </cell>
          <cell r="T217">
            <v>2625</v>
          </cell>
          <cell r="U217">
            <v>14.189189189189189</v>
          </cell>
          <cell r="V217">
            <v>5250</v>
          </cell>
          <cell r="W217">
            <v>1225</v>
          </cell>
          <cell r="X217">
            <v>11375</v>
          </cell>
          <cell r="Y217">
            <v>1023.75</v>
          </cell>
          <cell r="Z217">
            <v>273</v>
          </cell>
          <cell r="AA217">
            <v>2521.75</v>
          </cell>
          <cell r="AB217">
            <v>13.631081081081081</v>
          </cell>
        </row>
        <row r="218">
          <cell r="A218" t="str">
            <v>Row Cond &amp; Inc13'</v>
          </cell>
          <cell r="B218" t="str">
            <v>Row Cond &amp; Inc</v>
          </cell>
          <cell r="C218" t="str">
            <v>13'</v>
          </cell>
          <cell r="D218">
            <v>13</v>
          </cell>
          <cell r="E218">
            <v>5.75</v>
          </cell>
          <cell r="F218">
            <v>0.85</v>
          </cell>
          <cell r="G218">
            <v>0.12984457997245721</v>
          </cell>
          <cell r="H218">
            <v>11100</v>
          </cell>
          <cell r="I218">
            <v>30</v>
          </cell>
          <cell r="J218">
            <v>25</v>
          </cell>
          <cell r="K218">
            <v>10</v>
          </cell>
          <cell r="L218">
            <v>100</v>
          </cell>
          <cell r="M218">
            <v>0</v>
          </cell>
          <cell r="N218">
            <v>1000</v>
          </cell>
          <cell r="O218">
            <v>1</v>
          </cell>
          <cell r="P218">
            <v>0.27</v>
          </cell>
          <cell r="Q218">
            <v>1.4</v>
          </cell>
          <cell r="R218">
            <v>119.3127190148832</v>
          </cell>
          <cell r="S218">
            <v>1.1931271901488321</v>
          </cell>
          <cell r="T218">
            <v>277.5</v>
          </cell>
          <cell r="U218">
            <v>2.7749999999999999</v>
          </cell>
          <cell r="V218">
            <v>3330</v>
          </cell>
          <cell r="W218">
            <v>777</v>
          </cell>
          <cell r="X218">
            <v>7215</v>
          </cell>
          <cell r="Y218">
            <v>649.35</v>
          </cell>
          <cell r="Z218">
            <v>173.16</v>
          </cell>
          <cell r="AA218">
            <v>1599.51</v>
          </cell>
          <cell r="AB218">
            <v>15.995100000000001</v>
          </cell>
        </row>
        <row r="219">
          <cell r="A219" t="str">
            <v>Row Cond &amp; Inc21'</v>
          </cell>
          <cell r="B219" t="str">
            <v>Row Cond &amp; Inc</v>
          </cell>
          <cell r="C219" t="str">
            <v>21'</v>
          </cell>
          <cell r="D219">
            <v>21</v>
          </cell>
          <cell r="E219">
            <v>5.75</v>
          </cell>
          <cell r="F219">
            <v>0.85</v>
          </cell>
          <cell r="G219">
            <v>8.0379978078187794E-2</v>
          </cell>
          <cell r="H219">
            <v>14600</v>
          </cell>
          <cell r="I219">
            <v>30</v>
          </cell>
          <cell r="J219">
            <v>25</v>
          </cell>
          <cell r="K219">
            <v>10</v>
          </cell>
          <cell r="L219">
            <v>100</v>
          </cell>
          <cell r="M219">
            <v>0</v>
          </cell>
          <cell r="N219">
            <v>1000</v>
          </cell>
          <cell r="O219">
            <v>1</v>
          </cell>
          <cell r="P219">
            <v>0.27</v>
          </cell>
          <cell r="Q219">
            <v>1.4</v>
          </cell>
          <cell r="R219">
            <v>156.93384663218873</v>
          </cell>
          <cell r="S219">
            <v>1.5693384663218872</v>
          </cell>
          <cell r="T219">
            <v>365</v>
          </cell>
          <cell r="U219">
            <v>3.65</v>
          </cell>
          <cell r="V219">
            <v>4380</v>
          </cell>
          <cell r="W219">
            <v>1022</v>
          </cell>
          <cell r="X219">
            <v>9490</v>
          </cell>
          <cell r="Y219">
            <v>854.1</v>
          </cell>
          <cell r="Z219">
            <v>227.76</v>
          </cell>
          <cell r="AA219">
            <v>2103.86</v>
          </cell>
          <cell r="AB219">
            <v>21.038600000000002</v>
          </cell>
        </row>
        <row r="220">
          <cell r="A220" t="str">
            <v>Row Cond &amp; Inc27'</v>
          </cell>
          <cell r="B220" t="str">
            <v>Row Cond &amp; Inc</v>
          </cell>
          <cell r="C220" t="str">
            <v>27'</v>
          </cell>
          <cell r="D220">
            <v>27</v>
          </cell>
          <cell r="E220">
            <v>5.75</v>
          </cell>
          <cell r="F220">
            <v>0.85</v>
          </cell>
          <cell r="G220">
            <v>6.2517760727479402E-2</v>
          </cell>
          <cell r="H220">
            <v>11600</v>
          </cell>
          <cell r="I220">
            <v>30</v>
          </cell>
          <cell r="J220">
            <v>25</v>
          </cell>
          <cell r="K220">
            <v>10</v>
          </cell>
          <cell r="L220">
            <v>100</v>
          </cell>
          <cell r="M220">
            <v>0</v>
          </cell>
          <cell r="N220">
            <v>1000</v>
          </cell>
          <cell r="O220">
            <v>1</v>
          </cell>
          <cell r="P220">
            <v>0.27</v>
          </cell>
          <cell r="Q220">
            <v>1.4</v>
          </cell>
          <cell r="R220">
            <v>124.68716581735541</v>
          </cell>
          <cell r="S220">
            <v>1.2468716581735542</v>
          </cell>
          <cell r="T220">
            <v>290</v>
          </cell>
          <cell r="U220">
            <v>2.9</v>
          </cell>
          <cell r="V220">
            <v>3480</v>
          </cell>
          <cell r="W220">
            <v>812</v>
          </cell>
          <cell r="X220">
            <v>7540</v>
          </cell>
          <cell r="Y220">
            <v>678.6</v>
          </cell>
          <cell r="Z220">
            <v>180.96</v>
          </cell>
          <cell r="AA220">
            <v>1671.56</v>
          </cell>
          <cell r="AB220">
            <v>16.715599999999998</v>
          </cell>
        </row>
        <row r="221">
          <cell r="A221" t="str">
            <v>Row Cond &amp; Inc32'</v>
          </cell>
          <cell r="B221" t="str">
            <v>Row Cond &amp; Inc</v>
          </cell>
          <cell r="C221" t="str">
            <v>32'</v>
          </cell>
          <cell r="D221">
            <v>32</v>
          </cell>
          <cell r="E221">
            <v>5.75</v>
          </cell>
          <cell r="F221">
            <v>0.85</v>
          </cell>
          <cell r="G221">
            <v>5.274936061381074E-2</v>
          </cell>
          <cell r="H221">
            <v>20486</v>
          </cell>
          <cell r="I221">
            <v>30</v>
          </cell>
          <cell r="J221">
            <v>25</v>
          </cell>
          <cell r="K221">
            <v>10</v>
          </cell>
          <cell r="L221">
            <v>100</v>
          </cell>
          <cell r="M221">
            <v>0</v>
          </cell>
          <cell r="N221">
            <v>1000</v>
          </cell>
          <cell r="O221">
            <v>1</v>
          </cell>
          <cell r="P221">
            <v>0.27</v>
          </cell>
          <cell r="Q221">
            <v>1.4</v>
          </cell>
          <cell r="R221">
            <v>220.20183439089163</v>
          </cell>
          <cell r="S221">
            <v>2.2020183439089163</v>
          </cell>
          <cell r="T221">
            <v>512.15</v>
          </cell>
          <cell r="U221">
            <v>5.1215000000000002</v>
          </cell>
          <cell r="V221">
            <v>6145.8</v>
          </cell>
          <cell r="W221">
            <v>1434.02</v>
          </cell>
          <cell r="X221">
            <v>13315.9</v>
          </cell>
          <cell r="Y221">
            <v>1198.4309999999998</v>
          </cell>
          <cell r="Z221">
            <v>319.58159999999998</v>
          </cell>
          <cell r="AA221">
            <v>2952.0325999999995</v>
          </cell>
          <cell r="AB221">
            <v>29.520325999999997</v>
          </cell>
        </row>
        <row r="222">
          <cell r="A222" t="str">
            <v>Row Cond &amp; Inc42'</v>
          </cell>
          <cell r="B222" t="str">
            <v>Row Cond &amp; Inc</v>
          </cell>
          <cell r="C222" t="str">
            <v>42'</v>
          </cell>
          <cell r="D222">
            <v>42</v>
          </cell>
          <cell r="E222">
            <v>5.75</v>
          </cell>
          <cell r="F222">
            <v>0.85</v>
          </cell>
          <cell r="G222">
            <v>4.0189989039093897E-2</v>
          </cell>
          <cell r="H222">
            <v>23500</v>
          </cell>
          <cell r="I222">
            <v>30</v>
          </cell>
          <cell r="J222">
            <v>25</v>
          </cell>
          <cell r="K222">
            <v>10</v>
          </cell>
          <cell r="L222">
            <v>100</v>
          </cell>
          <cell r="M222">
            <v>0</v>
          </cell>
          <cell r="N222">
            <v>1000</v>
          </cell>
          <cell r="O222">
            <v>1</v>
          </cell>
          <cell r="P222">
            <v>0.27</v>
          </cell>
          <cell r="Q222">
            <v>1.4</v>
          </cell>
          <cell r="R222">
            <v>252.59899971619416</v>
          </cell>
          <cell r="S222">
            <v>2.5259899971619415</v>
          </cell>
          <cell r="T222">
            <v>587.5</v>
          </cell>
          <cell r="U222">
            <v>5.875</v>
          </cell>
          <cell r="V222">
            <v>7050</v>
          </cell>
          <cell r="W222">
            <v>1645</v>
          </cell>
          <cell r="X222">
            <v>15275</v>
          </cell>
          <cell r="Y222">
            <v>1374.75</v>
          </cell>
          <cell r="Z222">
            <v>366.6</v>
          </cell>
          <cell r="AA222">
            <v>3386.35</v>
          </cell>
          <cell r="AB222">
            <v>33.863500000000002</v>
          </cell>
        </row>
        <row r="223">
          <cell r="A223" t="str">
            <v>Row Cond (Harrow)13'</v>
          </cell>
          <cell r="B223" t="str">
            <v>Row Cond (Harrow)</v>
          </cell>
          <cell r="C223" t="str">
            <v>13'</v>
          </cell>
          <cell r="D223">
            <v>13</v>
          </cell>
          <cell r="E223">
            <v>6.5</v>
          </cell>
          <cell r="F223">
            <v>0.85</v>
          </cell>
          <cell r="G223">
            <v>0.11486251305255829</v>
          </cell>
          <cell r="H223">
            <v>5440</v>
          </cell>
          <cell r="I223">
            <v>30</v>
          </cell>
          <cell r="J223">
            <v>25</v>
          </cell>
          <cell r="K223">
            <v>10</v>
          </cell>
          <cell r="L223">
            <v>100</v>
          </cell>
          <cell r="M223">
            <v>0</v>
          </cell>
          <cell r="N223">
            <v>1000</v>
          </cell>
          <cell r="O223">
            <v>1</v>
          </cell>
          <cell r="P223">
            <v>0.27</v>
          </cell>
          <cell r="Q223">
            <v>1.4</v>
          </cell>
          <cell r="R223">
            <v>58.473981210897719</v>
          </cell>
          <cell r="S223">
            <v>0.58473981210897719</v>
          </cell>
          <cell r="T223">
            <v>136</v>
          </cell>
          <cell r="U223">
            <v>1.36</v>
          </cell>
          <cell r="V223">
            <v>1632</v>
          </cell>
          <cell r="W223">
            <v>380.8</v>
          </cell>
          <cell r="X223">
            <v>3536</v>
          </cell>
          <cell r="Y223">
            <v>318.24</v>
          </cell>
          <cell r="Z223">
            <v>84.864000000000004</v>
          </cell>
          <cell r="AA223">
            <v>783.904</v>
          </cell>
          <cell r="AB223">
            <v>7.8390399999999998</v>
          </cell>
        </row>
        <row r="224">
          <cell r="A224" t="str">
            <v>Row Cond (Harrow)21'</v>
          </cell>
          <cell r="B224" t="str">
            <v>Row Cond (Harrow)</v>
          </cell>
          <cell r="C224" t="str">
            <v>21'</v>
          </cell>
          <cell r="D224">
            <v>21</v>
          </cell>
          <cell r="E224">
            <v>6.5</v>
          </cell>
          <cell r="F224">
            <v>0.85</v>
          </cell>
          <cell r="G224">
            <v>7.1105365223012279E-2</v>
          </cell>
          <cell r="H224">
            <v>8498</v>
          </cell>
          <cell r="I224">
            <v>30</v>
          </cell>
          <cell r="J224">
            <v>25</v>
          </cell>
          <cell r="K224">
            <v>10</v>
          </cell>
          <cell r="L224">
            <v>100</v>
          </cell>
          <cell r="M224">
            <v>0</v>
          </cell>
          <cell r="N224">
            <v>1000</v>
          </cell>
          <cell r="O224">
            <v>1</v>
          </cell>
          <cell r="P224">
            <v>0.27</v>
          </cell>
          <cell r="Q224">
            <v>1.4</v>
          </cell>
          <cell r="R224">
            <v>91.34409785481779</v>
          </cell>
          <cell r="S224">
            <v>0.91344097854817785</v>
          </cell>
          <cell r="T224">
            <v>212.45</v>
          </cell>
          <cell r="U224">
            <v>2.1244999999999998</v>
          </cell>
          <cell r="V224">
            <v>2549.4</v>
          </cell>
          <cell r="W224">
            <v>594.86</v>
          </cell>
          <cell r="X224">
            <v>5523.7</v>
          </cell>
          <cell r="Y224">
            <v>497.13299999999998</v>
          </cell>
          <cell r="Z224">
            <v>132.56880000000001</v>
          </cell>
          <cell r="AA224">
            <v>1224.5617999999999</v>
          </cell>
          <cell r="AB224">
            <v>12.245618</v>
          </cell>
        </row>
        <row r="225">
          <cell r="A225" t="str">
            <v>Row Cond (Harrow)27'</v>
          </cell>
          <cell r="B225" t="str">
            <v>Row Cond (Harrow)</v>
          </cell>
          <cell r="C225" t="str">
            <v>27'</v>
          </cell>
          <cell r="D225">
            <v>27</v>
          </cell>
          <cell r="E225">
            <v>6.5</v>
          </cell>
          <cell r="F225">
            <v>0.85</v>
          </cell>
          <cell r="G225">
            <v>5.5304172951231773E-2</v>
          </cell>
          <cell r="H225">
            <v>10227</v>
          </cell>
          <cell r="I225">
            <v>30</v>
          </cell>
          <cell r="J225">
            <v>25</v>
          </cell>
          <cell r="K225">
            <v>10</v>
          </cell>
          <cell r="L225">
            <v>100</v>
          </cell>
          <cell r="M225">
            <v>0</v>
          </cell>
          <cell r="N225">
            <v>1000</v>
          </cell>
          <cell r="O225">
            <v>1</v>
          </cell>
          <cell r="P225">
            <v>0.27</v>
          </cell>
          <cell r="Q225">
            <v>1.4</v>
          </cell>
          <cell r="R225">
            <v>109.92893489776671</v>
          </cell>
          <cell r="S225">
            <v>1.0992893489776672</v>
          </cell>
          <cell r="T225">
            <v>255.67500000000001</v>
          </cell>
          <cell r="U225">
            <v>2.5567500000000001</v>
          </cell>
          <cell r="V225">
            <v>3068.1</v>
          </cell>
          <cell r="W225">
            <v>715.89</v>
          </cell>
          <cell r="X225">
            <v>6647.55</v>
          </cell>
          <cell r="Y225">
            <v>598.27949999999998</v>
          </cell>
          <cell r="Z225">
            <v>159.5412</v>
          </cell>
          <cell r="AA225">
            <v>1473.7107000000001</v>
          </cell>
          <cell r="AB225">
            <v>14.737107000000002</v>
          </cell>
        </row>
        <row r="226">
          <cell r="A226" t="str">
            <v>Row Cond (Harrow)32'</v>
          </cell>
          <cell r="B226" t="str">
            <v>Row Cond (Harrow)</v>
          </cell>
          <cell r="C226" t="str">
            <v>32'</v>
          </cell>
          <cell r="D226">
            <v>32</v>
          </cell>
          <cell r="E226">
            <v>6.5</v>
          </cell>
          <cell r="F226">
            <v>0.85</v>
          </cell>
          <cell r="G226">
            <v>4.6662895927601811E-2</v>
          </cell>
          <cell r="H226">
            <v>14991</v>
          </cell>
          <cell r="I226">
            <v>30</v>
          </cell>
          <cell r="J226">
            <v>25</v>
          </cell>
          <cell r="K226">
            <v>10</v>
          </cell>
          <cell r="L226">
            <v>100</v>
          </cell>
          <cell r="M226">
            <v>0</v>
          </cell>
          <cell r="N226">
            <v>1000</v>
          </cell>
          <cell r="O226">
            <v>1</v>
          </cell>
          <cell r="P226">
            <v>0.27</v>
          </cell>
          <cell r="Q226">
            <v>1.4</v>
          </cell>
          <cell r="R226">
            <v>161.13666403172198</v>
          </cell>
          <cell r="S226">
            <v>1.6113666403172198</v>
          </cell>
          <cell r="T226">
            <v>374.77499999999998</v>
          </cell>
          <cell r="U226">
            <v>3.7477499999999999</v>
          </cell>
          <cell r="V226">
            <v>4497.3</v>
          </cell>
          <cell r="W226">
            <v>1049.3700000000001</v>
          </cell>
          <cell r="X226">
            <v>9744.15</v>
          </cell>
          <cell r="Y226">
            <v>876.97349999999994</v>
          </cell>
          <cell r="Z226">
            <v>233.8596</v>
          </cell>
          <cell r="AA226">
            <v>2160.2030999999997</v>
          </cell>
          <cell r="AB226">
            <v>21.602030999999997</v>
          </cell>
        </row>
        <row r="227">
          <cell r="A227" t="str">
            <v>Row Cond (Harrow)42'</v>
          </cell>
          <cell r="B227" t="str">
            <v>Row Cond (Harrow)</v>
          </cell>
          <cell r="C227" t="str">
            <v>42'</v>
          </cell>
          <cell r="D227">
            <v>42</v>
          </cell>
          <cell r="E227">
            <v>6.5</v>
          </cell>
          <cell r="F227">
            <v>0.85</v>
          </cell>
          <cell r="G227">
            <v>3.555268261150614E-2</v>
          </cell>
          <cell r="H227">
            <v>17480</v>
          </cell>
          <cell r="I227">
            <v>30</v>
          </cell>
          <cell r="J227">
            <v>25</v>
          </cell>
          <cell r="K227">
            <v>10</v>
          </cell>
          <cell r="L227">
            <v>100</v>
          </cell>
          <cell r="M227">
            <v>0</v>
          </cell>
          <cell r="N227">
            <v>1000</v>
          </cell>
          <cell r="O227">
            <v>1</v>
          </cell>
          <cell r="P227">
            <v>0.27</v>
          </cell>
          <cell r="Q227">
            <v>1.4</v>
          </cell>
          <cell r="R227">
            <v>187.89066021442869</v>
          </cell>
          <cell r="S227">
            <v>1.8789066021442868</v>
          </cell>
          <cell r="T227">
            <v>437</v>
          </cell>
          <cell r="U227">
            <v>4.37</v>
          </cell>
          <cell r="V227">
            <v>5244</v>
          </cell>
          <cell r="W227">
            <v>1223.5999999999999</v>
          </cell>
          <cell r="X227">
            <v>11362</v>
          </cell>
          <cell r="Y227">
            <v>1022.5799999999999</v>
          </cell>
          <cell r="Z227">
            <v>272.68799999999999</v>
          </cell>
          <cell r="AA227">
            <v>2518.8679999999999</v>
          </cell>
          <cell r="AB227">
            <v>25.188679999999998</v>
          </cell>
        </row>
        <row r="228">
          <cell r="A228" t="str">
            <v>Row Cond (Plant)13'</v>
          </cell>
          <cell r="B228" t="str">
            <v>Row Cond (Plant)</v>
          </cell>
          <cell r="C228" t="str">
            <v>13'</v>
          </cell>
          <cell r="D228">
            <v>13</v>
          </cell>
          <cell r="E228">
            <v>4.75</v>
          </cell>
          <cell r="F228">
            <v>0.85</v>
          </cell>
          <cell r="G228">
            <v>0.1571802810192903</v>
          </cell>
          <cell r="H228">
            <v>5440</v>
          </cell>
          <cell r="I228">
            <v>30</v>
          </cell>
          <cell r="J228">
            <v>25</v>
          </cell>
          <cell r="K228">
            <v>10</v>
          </cell>
          <cell r="L228">
            <v>100</v>
          </cell>
          <cell r="M228">
            <v>0</v>
          </cell>
          <cell r="N228">
            <v>1000</v>
          </cell>
          <cell r="O228">
            <v>1</v>
          </cell>
          <cell r="P228">
            <v>0.27</v>
          </cell>
          <cell r="Q228">
            <v>1.4</v>
          </cell>
          <cell r="R228">
            <v>58.473981210897719</v>
          </cell>
          <cell r="S228">
            <v>0.58473981210897719</v>
          </cell>
          <cell r="T228">
            <v>136</v>
          </cell>
          <cell r="U228">
            <v>1.36</v>
          </cell>
          <cell r="V228">
            <v>1632</v>
          </cell>
          <cell r="W228">
            <v>380.8</v>
          </cell>
          <cell r="X228">
            <v>3536</v>
          </cell>
          <cell r="Y228">
            <v>318.24</v>
          </cell>
          <cell r="Z228">
            <v>84.864000000000004</v>
          </cell>
          <cell r="AA228">
            <v>783.904</v>
          </cell>
          <cell r="AB228">
            <v>7.8390399999999998</v>
          </cell>
        </row>
        <row r="229">
          <cell r="A229" t="str">
            <v>Row Cond (Plant)21'</v>
          </cell>
          <cell r="B229" t="str">
            <v>Row Cond (Plant)</v>
          </cell>
          <cell r="C229" t="str">
            <v>21'</v>
          </cell>
          <cell r="D229">
            <v>21</v>
          </cell>
          <cell r="E229">
            <v>4.75</v>
          </cell>
          <cell r="F229">
            <v>0.85</v>
          </cell>
          <cell r="G229">
            <v>9.7302078726227328E-2</v>
          </cell>
          <cell r="H229">
            <v>8498</v>
          </cell>
          <cell r="I229">
            <v>30</v>
          </cell>
          <cell r="J229">
            <v>25</v>
          </cell>
          <cell r="K229">
            <v>10</v>
          </cell>
          <cell r="L229">
            <v>100</v>
          </cell>
          <cell r="M229">
            <v>0</v>
          </cell>
          <cell r="N229">
            <v>1000</v>
          </cell>
          <cell r="O229">
            <v>1</v>
          </cell>
          <cell r="P229">
            <v>0.27</v>
          </cell>
          <cell r="Q229">
            <v>1.4</v>
          </cell>
          <cell r="R229">
            <v>91.34409785481779</v>
          </cell>
          <cell r="S229">
            <v>0.91344097854817785</v>
          </cell>
          <cell r="T229">
            <v>212.45</v>
          </cell>
          <cell r="U229">
            <v>2.1244999999999998</v>
          </cell>
          <cell r="V229">
            <v>2549.4</v>
          </cell>
          <cell r="W229">
            <v>594.86</v>
          </cell>
          <cell r="X229">
            <v>5523.7</v>
          </cell>
          <cell r="Y229">
            <v>497.13299999999998</v>
          </cell>
          <cell r="Z229">
            <v>132.56880000000001</v>
          </cell>
          <cell r="AA229">
            <v>1224.5617999999999</v>
          </cell>
          <cell r="AB229">
            <v>12.245618</v>
          </cell>
        </row>
        <row r="230">
          <cell r="A230" t="str">
            <v>Row Cond (Plant)27'</v>
          </cell>
          <cell r="B230" t="str">
            <v>Row Cond (Plant)</v>
          </cell>
          <cell r="C230" t="str">
            <v>27'</v>
          </cell>
          <cell r="D230">
            <v>27</v>
          </cell>
          <cell r="E230">
            <v>4.75</v>
          </cell>
          <cell r="F230">
            <v>0.85</v>
          </cell>
          <cell r="G230">
            <v>7.5679394564843488E-2</v>
          </cell>
          <cell r="H230">
            <v>10227</v>
          </cell>
          <cell r="I230">
            <v>30</v>
          </cell>
          <cell r="J230">
            <v>25</v>
          </cell>
          <cell r="K230">
            <v>10</v>
          </cell>
          <cell r="L230">
            <v>100</v>
          </cell>
          <cell r="M230">
            <v>0</v>
          </cell>
          <cell r="N230">
            <v>1000</v>
          </cell>
          <cell r="O230">
            <v>1</v>
          </cell>
          <cell r="P230">
            <v>0.27</v>
          </cell>
          <cell r="Q230">
            <v>1.4</v>
          </cell>
          <cell r="R230">
            <v>109.92893489776671</v>
          </cell>
          <cell r="S230">
            <v>1.0992893489776672</v>
          </cell>
          <cell r="T230">
            <v>255.67500000000001</v>
          </cell>
          <cell r="U230">
            <v>2.5567500000000001</v>
          </cell>
          <cell r="V230">
            <v>3068.1</v>
          </cell>
          <cell r="W230">
            <v>715.89</v>
          </cell>
          <cell r="X230">
            <v>6647.55</v>
          </cell>
          <cell r="Y230">
            <v>598.27949999999998</v>
          </cell>
          <cell r="Z230">
            <v>159.5412</v>
          </cell>
          <cell r="AA230">
            <v>1473.7107000000001</v>
          </cell>
          <cell r="AB230">
            <v>14.737107000000002</v>
          </cell>
        </row>
        <row r="231">
          <cell r="A231" t="str">
            <v>Row Cond (Plant)32'</v>
          </cell>
          <cell r="B231" t="str">
            <v>Row Cond (Plant)</v>
          </cell>
          <cell r="C231" t="str">
            <v>32'</v>
          </cell>
          <cell r="D231">
            <v>32</v>
          </cell>
          <cell r="E231">
            <v>4.75</v>
          </cell>
          <cell r="F231">
            <v>0.85</v>
          </cell>
          <cell r="G231">
            <v>6.3854489164086689E-2</v>
          </cell>
          <cell r="H231">
            <v>14991</v>
          </cell>
          <cell r="I231">
            <v>30</v>
          </cell>
          <cell r="J231">
            <v>25</v>
          </cell>
          <cell r="K231">
            <v>10</v>
          </cell>
          <cell r="L231">
            <v>100</v>
          </cell>
          <cell r="M231">
            <v>0</v>
          </cell>
          <cell r="N231">
            <v>1000</v>
          </cell>
          <cell r="O231">
            <v>1</v>
          </cell>
          <cell r="P231">
            <v>0.27</v>
          </cell>
          <cell r="Q231">
            <v>1.4</v>
          </cell>
          <cell r="R231">
            <v>161.13666403172198</v>
          </cell>
          <cell r="S231">
            <v>1.6113666403172198</v>
          </cell>
          <cell r="T231">
            <v>374.77499999999998</v>
          </cell>
          <cell r="U231">
            <v>3.7477499999999999</v>
          </cell>
          <cell r="V231">
            <v>4497.3</v>
          </cell>
          <cell r="W231">
            <v>1049.3700000000001</v>
          </cell>
          <cell r="X231">
            <v>9744.15</v>
          </cell>
          <cell r="Y231">
            <v>876.97349999999994</v>
          </cell>
          <cell r="Z231">
            <v>233.8596</v>
          </cell>
          <cell r="AA231">
            <v>2160.2030999999997</v>
          </cell>
          <cell r="AB231">
            <v>21.602030999999997</v>
          </cell>
        </row>
        <row r="232">
          <cell r="A232" t="str">
            <v>Row Cond (Plant)42'</v>
          </cell>
          <cell r="B232" t="str">
            <v>Row Cond (Plant)</v>
          </cell>
          <cell r="C232" t="str">
            <v>42'</v>
          </cell>
          <cell r="D232">
            <v>42</v>
          </cell>
          <cell r="E232">
            <v>4.75</v>
          </cell>
          <cell r="F232">
            <v>0.85</v>
          </cell>
          <cell r="G232">
            <v>4.8651039363113664E-2</v>
          </cell>
          <cell r="H232">
            <v>17480</v>
          </cell>
          <cell r="I232">
            <v>30</v>
          </cell>
          <cell r="J232">
            <v>25</v>
          </cell>
          <cell r="K232">
            <v>10</v>
          </cell>
          <cell r="L232">
            <v>100</v>
          </cell>
          <cell r="M232">
            <v>0</v>
          </cell>
          <cell r="N232">
            <v>1000</v>
          </cell>
          <cell r="O232">
            <v>1</v>
          </cell>
          <cell r="P232">
            <v>0.27</v>
          </cell>
          <cell r="Q232">
            <v>1.4</v>
          </cell>
          <cell r="R232">
            <v>187.89066021442869</v>
          </cell>
          <cell r="S232">
            <v>1.8789066021442868</v>
          </cell>
          <cell r="T232">
            <v>437</v>
          </cell>
          <cell r="U232">
            <v>4.37</v>
          </cell>
          <cell r="V232">
            <v>5244</v>
          </cell>
          <cell r="W232">
            <v>1223.5999999999999</v>
          </cell>
          <cell r="X232">
            <v>11362</v>
          </cell>
          <cell r="Y232">
            <v>1022.5799999999999</v>
          </cell>
          <cell r="Z232">
            <v>272.68799999999999</v>
          </cell>
          <cell r="AA232">
            <v>2518.8679999999999</v>
          </cell>
          <cell r="AB232">
            <v>25.188679999999998</v>
          </cell>
        </row>
        <row r="233">
          <cell r="A233" t="str">
            <v>RT Cult (Early)12R-30</v>
          </cell>
          <cell r="B233" t="str">
            <v>RT Cult (Early)</v>
          </cell>
          <cell r="C233" t="str">
            <v>12R-30</v>
          </cell>
          <cell r="D233">
            <v>30</v>
          </cell>
          <cell r="E233">
            <v>5</v>
          </cell>
          <cell r="F233">
            <v>0.8</v>
          </cell>
          <cell r="G233">
            <v>6.8750000000000006E-2</v>
          </cell>
          <cell r="H233">
            <v>29998</v>
          </cell>
          <cell r="I233">
            <v>25</v>
          </cell>
          <cell r="J233">
            <v>115</v>
          </cell>
          <cell r="K233">
            <v>12</v>
          </cell>
          <cell r="L233">
            <v>200</v>
          </cell>
          <cell r="M233">
            <v>0</v>
          </cell>
          <cell r="N233">
            <v>2400</v>
          </cell>
          <cell r="O233">
            <v>1</v>
          </cell>
          <cell r="P233">
            <v>0.27</v>
          </cell>
          <cell r="Q233">
            <v>1.4</v>
          </cell>
          <cell r="R233">
            <v>850.93827562624563</v>
          </cell>
          <cell r="S233">
            <v>4.2546913781312279</v>
          </cell>
          <cell r="T233">
            <v>2874.8083333333329</v>
          </cell>
          <cell r="U233">
            <v>14.374041666666665</v>
          </cell>
          <cell r="V233">
            <v>7499.5</v>
          </cell>
          <cell r="W233">
            <v>1874.875</v>
          </cell>
          <cell r="X233">
            <v>18748.75</v>
          </cell>
          <cell r="Y233">
            <v>1687.3875</v>
          </cell>
          <cell r="Z233">
            <v>449.97</v>
          </cell>
          <cell r="AA233">
            <v>4012.2325000000001</v>
          </cell>
          <cell r="AB233">
            <v>20.061162500000002</v>
          </cell>
        </row>
        <row r="234">
          <cell r="A234" t="str">
            <v>RT Cult (Early)8R-30</v>
          </cell>
          <cell r="B234" t="str">
            <v>RT Cult (Early)</v>
          </cell>
          <cell r="C234" t="str">
            <v>8R-30</v>
          </cell>
          <cell r="D234">
            <v>20</v>
          </cell>
          <cell r="E234">
            <v>5</v>
          </cell>
          <cell r="F234">
            <v>0.8</v>
          </cell>
          <cell r="G234">
            <v>0.10312499999999999</v>
          </cell>
          <cell r="H234">
            <v>20774</v>
          </cell>
          <cell r="I234">
            <v>25</v>
          </cell>
          <cell r="J234">
            <v>115</v>
          </cell>
          <cell r="K234">
            <v>12</v>
          </cell>
          <cell r="L234">
            <v>200</v>
          </cell>
          <cell r="M234">
            <v>0</v>
          </cell>
          <cell r="N234">
            <v>2400</v>
          </cell>
          <cell r="O234">
            <v>1</v>
          </cell>
          <cell r="P234">
            <v>0.27</v>
          </cell>
          <cell r="Q234">
            <v>1.4</v>
          </cell>
          <cell r="R234">
            <v>589.28567697378583</v>
          </cell>
          <cell r="S234">
            <v>2.9464283848689292</v>
          </cell>
          <cell r="T234">
            <v>1990.8416666666665</v>
          </cell>
          <cell r="U234">
            <v>9.954208333333332</v>
          </cell>
          <cell r="V234">
            <v>5193.5</v>
          </cell>
          <cell r="W234">
            <v>1298.375</v>
          </cell>
          <cell r="X234">
            <v>12983.75</v>
          </cell>
          <cell r="Y234">
            <v>1168.5374999999999</v>
          </cell>
          <cell r="Z234">
            <v>311.61</v>
          </cell>
          <cell r="AA234">
            <v>2778.5225</v>
          </cell>
          <cell r="AB234">
            <v>13.8926125</v>
          </cell>
        </row>
        <row r="235">
          <cell r="A235" t="str">
            <v>RT Cult (Late)12R-30</v>
          </cell>
          <cell r="B235" t="str">
            <v>RT Cult (Late)</v>
          </cell>
          <cell r="C235" t="str">
            <v>12R-30</v>
          </cell>
          <cell r="D235">
            <v>30</v>
          </cell>
          <cell r="E235">
            <v>4</v>
          </cell>
          <cell r="F235">
            <v>0.8</v>
          </cell>
          <cell r="G235">
            <v>8.59375E-2</v>
          </cell>
          <cell r="H235">
            <v>29998</v>
          </cell>
          <cell r="I235">
            <v>25</v>
          </cell>
          <cell r="J235">
            <v>115</v>
          </cell>
          <cell r="K235">
            <v>12</v>
          </cell>
          <cell r="L235">
            <v>200</v>
          </cell>
          <cell r="M235">
            <v>0</v>
          </cell>
          <cell r="N235">
            <v>2400</v>
          </cell>
          <cell r="O235">
            <v>1</v>
          </cell>
          <cell r="P235">
            <v>0.27</v>
          </cell>
          <cell r="Q235">
            <v>1.4</v>
          </cell>
          <cell r="R235">
            <v>850.93827562624563</v>
          </cell>
          <cell r="S235">
            <v>4.2546913781312279</v>
          </cell>
          <cell r="T235">
            <v>2874.8083333333329</v>
          </cell>
          <cell r="U235">
            <v>14.374041666666665</v>
          </cell>
          <cell r="V235">
            <v>7499.5</v>
          </cell>
          <cell r="W235">
            <v>1874.875</v>
          </cell>
          <cell r="X235">
            <v>18748.75</v>
          </cell>
          <cell r="Y235">
            <v>1687.3875</v>
          </cell>
          <cell r="Z235">
            <v>449.97</v>
          </cell>
          <cell r="AA235">
            <v>4012.2325000000001</v>
          </cell>
          <cell r="AB235">
            <v>20.061162500000002</v>
          </cell>
        </row>
        <row r="236">
          <cell r="A236" t="str">
            <v>RT Cult (Late)8R-30</v>
          </cell>
          <cell r="B236" t="str">
            <v>RT Cult (Late)</v>
          </cell>
          <cell r="C236" t="str">
            <v>8R-30</v>
          </cell>
          <cell r="D236">
            <v>20</v>
          </cell>
          <cell r="E236">
            <v>4</v>
          </cell>
          <cell r="F236">
            <v>0.8</v>
          </cell>
          <cell r="G236">
            <v>0.12890625</v>
          </cell>
          <cell r="H236">
            <v>20774</v>
          </cell>
          <cell r="I236">
            <v>25</v>
          </cell>
          <cell r="J236">
            <v>115</v>
          </cell>
          <cell r="K236">
            <v>12</v>
          </cell>
          <cell r="L236">
            <v>200</v>
          </cell>
          <cell r="M236">
            <v>0</v>
          </cell>
          <cell r="N236">
            <v>2400</v>
          </cell>
          <cell r="O236">
            <v>1</v>
          </cell>
          <cell r="P236">
            <v>0.27</v>
          </cell>
          <cell r="Q236">
            <v>1.4</v>
          </cell>
          <cell r="R236">
            <v>589.28567697378583</v>
          </cell>
          <cell r="S236">
            <v>2.9464283848689292</v>
          </cell>
          <cell r="T236">
            <v>1990.8416666666665</v>
          </cell>
          <cell r="U236">
            <v>9.954208333333332</v>
          </cell>
          <cell r="V236">
            <v>5193.5</v>
          </cell>
          <cell r="W236">
            <v>1298.375</v>
          </cell>
          <cell r="X236">
            <v>12983.75</v>
          </cell>
          <cell r="Y236">
            <v>1168.5374999999999</v>
          </cell>
          <cell r="Z236">
            <v>311.61</v>
          </cell>
          <cell r="AA236">
            <v>2778.5225</v>
          </cell>
          <cell r="AB236">
            <v>13.8926125</v>
          </cell>
        </row>
        <row r="237">
          <cell r="A237" t="str">
            <v>RT Cult + PD (Early)12R-30</v>
          </cell>
          <cell r="B237" t="str">
            <v>RT Cult + PD (Early)</v>
          </cell>
          <cell r="C237" t="str">
            <v>12R-30</v>
          </cell>
          <cell r="D237">
            <v>30</v>
          </cell>
          <cell r="E237">
            <v>5</v>
          </cell>
          <cell r="F237">
            <v>0.8</v>
          </cell>
          <cell r="G237">
            <v>6.8750000000000006E-2</v>
          </cell>
          <cell r="H237">
            <v>35493</v>
          </cell>
          <cell r="I237">
            <v>25</v>
          </cell>
          <cell r="J237">
            <v>115</v>
          </cell>
          <cell r="K237">
            <v>12</v>
          </cell>
          <cell r="L237">
            <v>200</v>
          </cell>
          <cell r="M237">
            <v>0</v>
          </cell>
          <cell r="N237">
            <v>2400</v>
          </cell>
          <cell r="O237">
            <v>1</v>
          </cell>
          <cell r="P237">
            <v>0.27</v>
          </cell>
          <cell r="Q237">
            <v>1.4</v>
          </cell>
          <cell r="R237">
            <v>1006.8121947063917</v>
          </cell>
          <cell r="S237">
            <v>5.0340609735319584</v>
          </cell>
          <cell r="T237">
            <v>3401.4124999999999</v>
          </cell>
          <cell r="U237">
            <v>17.0070625</v>
          </cell>
          <cell r="V237">
            <v>8873.25</v>
          </cell>
          <cell r="W237">
            <v>2218.3125</v>
          </cell>
          <cell r="X237">
            <v>22183.125</v>
          </cell>
          <cell r="Y237">
            <v>1996.4812499999998</v>
          </cell>
          <cell r="Z237">
            <v>532.39499999999998</v>
          </cell>
          <cell r="AA237">
            <v>4747.1887499999993</v>
          </cell>
          <cell r="AB237">
            <v>23.735943749999997</v>
          </cell>
        </row>
        <row r="238">
          <cell r="A238" t="str">
            <v>RT Cult + PD (Early)8R-30</v>
          </cell>
          <cell r="B238" t="str">
            <v>RT Cult + PD (Early)</v>
          </cell>
          <cell r="C238" t="str">
            <v>8R-30</v>
          </cell>
          <cell r="D238">
            <v>20</v>
          </cell>
          <cell r="E238">
            <v>5</v>
          </cell>
          <cell r="F238">
            <v>0.8</v>
          </cell>
          <cell r="G238">
            <v>0.10312499999999999</v>
          </cell>
          <cell r="H238">
            <v>26269</v>
          </cell>
          <cell r="I238">
            <v>25</v>
          </cell>
          <cell r="J238">
            <v>115</v>
          </cell>
          <cell r="K238">
            <v>12</v>
          </cell>
          <cell r="L238">
            <v>200</v>
          </cell>
          <cell r="M238">
            <v>0</v>
          </cell>
          <cell r="N238">
            <v>2400</v>
          </cell>
          <cell r="O238">
            <v>1</v>
          </cell>
          <cell r="P238">
            <v>0.27</v>
          </cell>
          <cell r="Q238">
            <v>1.4</v>
          </cell>
          <cell r="R238">
            <v>745.15959605393175</v>
          </cell>
          <cell r="S238">
            <v>3.7257979802696588</v>
          </cell>
          <cell r="T238">
            <v>2517.4458333333332</v>
          </cell>
          <cell r="U238">
            <v>12.587229166666667</v>
          </cell>
          <cell r="V238">
            <v>6567.25</v>
          </cell>
          <cell r="W238">
            <v>1641.8125</v>
          </cell>
          <cell r="X238">
            <v>16418.125</v>
          </cell>
          <cell r="Y238">
            <v>1477.6312499999999</v>
          </cell>
          <cell r="Z238">
            <v>394.03500000000003</v>
          </cell>
          <cell r="AA238">
            <v>3513.4787500000002</v>
          </cell>
          <cell r="AB238">
            <v>17.567393750000001</v>
          </cell>
        </row>
        <row r="239">
          <cell r="A239" t="str">
            <v>RT Cult + PD (Late)12R-30</v>
          </cell>
          <cell r="B239" t="str">
            <v>RT Cult + PD (Late)</v>
          </cell>
          <cell r="C239" t="str">
            <v>12R-30</v>
          </cell>
          <cell r="D239">
            <v>30</v>
          </cell>
          <cell r="E239">
            <v>4</v>
          </cell>
          <cell r="F239">
            <v>0.8</v>
          </cell>
          <cell r="G239">
            <v>8.59375E-2</v>
          </cell>
          <cell r="H239">
            <v>35493</v>
          </cell>
          <cell r="I239">
            <v>25</v>
          </cell>
          <cell r="J239">
            <v>115</v>
          </cell>
          <cell r="K239">
            <v>12</v>
          </cell>
          <cell r="L239">
            <v>200</v>
          </cell>
          <cell r="M239">
            <v>0</v>
          </cell>
          <cell r="N239">
            <v>2400</v>
          </cell>
          <cell r="O239">
            <v>1</v>
          </cell>
          <cell r="P239">
            <v>0.27</v>
          </cell>
          <cell r="Q239">
            <v>1.4</v>
          </cell>
          <cell r="R239">
            <v>1006.8121947063917</v>
          </cell>
          <cell r="S239">
            <v>5.0340609735319584</v>
          </cell>
          <cell r="T239">
            <v>3401.4124999999999</v>
          </cell>
          <cell r="U239">
            <v>17.0070625</v>
          </cell>
          <cell r="V239">
            <v>8873.25</v>
          </cell>
          <cell r="W239">
            <v>2218.3125</v>
          </cell>
          <cell r="X239">
            <v>22183.125</v>
          </cell>
          <cell r="Y239">
            <v>1996.4812499999998</v>
          </cell>
          <cell r="Z239">
            <v>532.39499999999998</v>
          </cell>
          <cell r="AA239">
            <v>4747.1887499999993</v>
          </cell>
          <cell r="AB239">
            <v>23.735943749999997</v>
          </cell>
        </row>
        <row r="240">
          <cell r="A240" t="str">
            <v>RT Cult + PD (Late)8R-30</v>
          </cell>
          <cell r="B240" t="str">
            <v>RT Cult + PD (Late)</v>
          </cell>
          <cell r="C240" t="str">
            <v>8R-30</v>
          </cell>
          <cell r="D240">
            <v>20</v>
          </cell>
          <cell r="E240">
            <v>4</v>
          </cell>
          <cell r="F240">
            <v>0.8</v>
          </cell>
          <cell r="G240">
            <v>0.12890625</v>
          </cell>
          <cell r="H240">
            <v>26269</v>
          </cell>
          <cell r="I240">
            <v>25</v>
          </cell>
          <cell r="J240">
            <v>115</v>
          </cell>
          <cell r="K240">
            <v>12</v>
          </cell>
          <cell r="L240">
            <v>200</v>
          </cell>
          <cell r="M240">
            <v>0</v>
          </cell>
          <cell r="N240">
            <v>2400</v>
          </cell>
          <cell r="O240">
            <v>1</v>
          </cell>
          <cell r="P240">
            <v>0.27</v>
          </cell>
          <cell r="Q240">
            <v>1.4</v>
          </cell>
          <cell r="R240">
            <v>745.15959605393175</v>
          </cell>
          <cell r="S240">
            <v>3.7257979802696588</v>
          </cell>
          <cell r="T240">
            <v>2517.4458333333332</v>
          </cell>
          <cell r="U240">
            <v>12.587229166666667</v>
          </cell>
          <cell r="V240">
            <v>6567.25</v>
          </cell>
          <cell r="W240">
            <v>1641.8125</v>
          </cell>
          <cell r="X240">
            <v>16418.125</v>
          </cell>
          <cell r="Y240">
            <v>1477.6312499999999</v>
          </cell>
          <cell r="Z240">
            <v>394.03500000000003</v>
          </cell>
          <cell r="AA240">
            <v>3513.4787500000002</v>
          </cell>
          <cell r="AB240">
            <v>17.567393750000001</v>
          </cell>
        </row>
        <row r="241">
          <cell r="A241" t="str">
            <v>Spin Spreader5 ton</v>
          </cell>
          <cell r="B241" t="str">
            <v>Spin Spreader</v>
          </cell>
          <cell r="C241" t="str">
            <v>5 ton</v>
          </cell>
          <cell r="D241">
            <v>40</v>
          </cell>
          <cell r="E241">
            <v>7</v>
          </cell>
          <cell r="F241">
            <v>0.7</v>
          </cell>
          <cell r="G241">
            <v>4.2091836734693883E-2</v>
          </cell>
          <cell r="H241">
            <v>10600</v>
          </cell>
          <cell r="I241">
            <v>40</v>
          </cell>
          <cell r="J241">
            <v>45</v>
          </cell>
          <cell r="K241">
            <v>8</v>
          </cell>
          <cell r="L241">
            <v>100</v>
          </cell>
          <cell r="M241">
            <v>0</v>
          </cell>
          <cell r="N241">
            <v>800</v>
          </cell>
          <cell r="O241">
            <v>1</v>
          </cell>
          <cell r="P241">
            <v>0.27</v>
          </cell>
          <cell r="Q241">
            <v>1.4</v>
          </cell>
          <cell r="R241">
            <v>113.93827221241098</v>
          </cell>
          <cell r="S241">
            <v>1.1393827221241097</v>
          </cell>
          <cell r="T241">
            <v>596.25</v>
          </cell>
          <cell r="U241">
            <v>5.9625000000000004</v>
          </cell>
          <cell r="V241">
            <v>4240</v>
          </cell>
          <cell r="W241">
            <v>795</v>
          </cell>
          <cell r="X241">
            <v>7420</v>
          </cell>
          <cell r="Y241">
            <v>667.8</v>
          </cell>
          <cell r="Z241">
            <v>178.08</v>
          </cell>
          <cell r="AA241">
            <v>1640.88</v>
          </cell>
          <cell r="AB241">
            <v>16.408799999999999</v>
          </cell>
        </row>
        <row r="242">
          <cell r="A242" t="str">
            <v>Spin Spreader5 ton</v>
          </cell>
          <cell r="B242" t="str">
            <v>Spin Spreader</v>
          </cell>
          <cell r="C242" t="str">
            <v>5 ton</v>
          </cell>
          <cell r="D242">
            <v>40</v>
          </cell>
          <cell r="E242">
            <v>7</v>
          </cell>
          <cell r="F242">
            <v>0.7</v>
          </cell>
          <cell r="G242">
            <v>4.2091836734693883E-2</v>
          </cell>
          <cell r="H242">
            <v>10600</v>
          </cell>
          <cell r="I242">
            <v>40</v>
          </cell>
          <cell r="J242">
            <v>45</v>
          </cell>
          <cell r="K242">
            <v>8</v>
          </cell>
          <cell r="L242">
            <v>100</v>
          </cell>
          <cell r="M242">
            <v>0</v>
          </cell>
          <cell r="N242">
            <v>800</v>
          </cell>
          <cell r="O242">
            <v>1</v>
          </cell>
          <cell r="P242">
            <v>0.27</v>
          </cell>
          <cell r="Q242">
            <v>1.4</v>
          </cell>
          <cell r="R242">
            <v>113.93827221241098</v>
          </cell>
          <cell r="S242">
            <v>1.1393827221241097</v>
          </cell>
          <cell r="T242">
            <v>596.25</v>
          </cell>
          <cell r="U242">
            <v>5.9625000000000004</v>
          </cell>
          <cell r="V242">
            <v>4240</v>
          </cell>
          <cell r="W242">
            <v>795</v>
          </cell>
          <cell r="X242">
            <v>7420</v>
          </cell>
          <cell r="Y242">
            <v>667.8</v>
          </cell>
          <cell r="Z242">
            <v>178.08</v>
          </cell>
          <cell r="AA242">
            <v>1640.88</v>
          </cell>
          <cell r="AB242">
            <v>16.408799999999999</v>
          </cell>
        </row>
        <row r="243">
          <cell r="A243" t="str">
            <v>Spray (Band)27'</v>
          </cell>
          <cell r="B243" t="str">
            <v>Spray (Band)</v>
          </cell>
          <cell r="C243" t="str">
            <v>27'</v>
          </cell>
          <cell r="D243">
            <v>27</v>
          </cell>
          <cell r="E243">
            <v>7.5</v>
          </cell>
          <cell r="F243">
            <v>0.65</v>
          </cell>
          <cell r="G243">
            <v>6.2678062678062682E-2</v>
          </cell>
          <cell r="H243">
            <v>4990</v>
          </cell>
          <cell r="I243">
            <v>40</v>
          </cell>
          <cell r="J243">
            <v>75</v>
          </cell>
          <cell r="K243">
            <v>8</v>
          </cell>
          <cell r="L243">
            <v>200</v>
          </cell>
          <cell r="M243">
            <v>0</v>
          </cell>
          <cell r="N243">
            <v>1600</v>
          </cell>
          <cell r="O243">
            <v>1</v>
          </cell>
          <cell r="P243">
            <v>0.27</v>
          </cell>
          <cell r="Q243">
            <v>1.4</v>
          </cell>
          <cell r="R243">
            <v>141.54883643492786</v>
          </cell>
          <cell r="S243">
            <v>0.7077441821746393</v>
          </cell>
          <cell r="T243">
            <v>467.8125</v>
          </cell>
          <cell r="U243">
            <v>2.3390624999999998</v>
          </cell>
          <cell r="V243">
            <v>1996</v>
          </cell>
          <cell r="W243">
            <v>374.25</v>
          </cell>
          <cell r="X243">
            <v>3493</v>
          </cell>
          <cell r="Y243">
            <v>314.37</v>
          </cell>
          <cell r="Z243">
            <v>83.832000000000008</v>
          </cell>
          <cell r="AA243">
            <v>772.452</v>
          </cell>
          <cell r="AB243">
            <v>3.86226</v>
          </cell>
        </row>
        <row r="244">
          <cell r="A244" t="str">
            <v>Spray (Band)40'</v>
          </cell>
          <cell r="B244" t="str">
            <v>Spray (Band)</v>
          </cell>
          <cell r="C244" t="str">
            <v>40'</v>
          </cell>
          <cell r="D244">
            <v>40</v>
          </cell>
          <cell r="E244">
            <v>7.5</v>
          </cell>
          <cell r="F244">
            <v>0.65</v>
          </cell>
          <cell r="G244">
            <v>4.230769230769231E-2</v>
          </cell>
          <cell r="H244">
            <v>6560</v>
          </cell>
          <cell r="I244">
            <v>40</v>
          </cell>
          <cell r="J244">
            <v>75</v>
          </cell>
          <cell r="K244">
            <v>8</v>
          </cell>
          <cell r="L244">
            <v>200</v>
          </cell>
          <cell r="M244">
            <v>0</v>
          </cell>
          <cell r="N244">
            <v>1600</v>
          </cell>
          <cell r="O244">
            <v>1</v>
          </cell>
          <cell r="P244">
            <v>0.27</v>
          </cell>
          <cell r="Q244">
            <v>1.4</v>
          </cell>
          <cell r="R244">
            <v>186.08424188639813</v>
          </cell>
          <cell r="S244">
            <v>0.93042120943199069</v>
          </cell>
          <cell r="T244">
            <v>615</v>
          </cell>
          <cell r="U244">
            <v>3.0750000000000002</v>
          </cell>
          <cell r="V244">
            <v>2624</v>
          </cell>
          <cell r="W244">
            <v>492</v>
          </cell>
          <cell r="X244">
            <v>4592</v>
          </cell>
          <cell r="Y244">
            <v>413.28</v>
          </cell>
          <cell r="Z244">
            <v>110.208</v>
          </cell>
          <cell r="AA244">
            <v>1015.4879999999999</v>
          </cell>
          <cell r="AB244">
            <v>5.0774399999999993</v>
          </cell>
        </row>
        <row r="245">
          <cell r="A245" t="str">
            <v>Spray (Band)50'</v>
          </cell>
          <cell r="B245" t="str">
            <v>Spray (Band)</v>
          </cell>
          <cell r="C245" t="str">
            <v>50'</v>
          </cell>
          <cell r="D245">
            <v>50</v>
          </cell>
          <cell r="E245">
            <v>7.5</v>
          </cell>
          <cell r="F245">
            <v>0.65</v>
          </cell>
          <cell r="G245">
            <v>3.3846153846153845E-2</v>
          </cell>
          <cell r="H245">
            <v>7140</v>
          </cell>
          <cell r="I245">
            <v>40</v>
          </cell>
          <cell r="J245">
            <v>75</v>
          </cell>
          <cell r="K245">
            <v>8</v>
          </cell>
          <cell r="L245">
            <v>200</v>
          </cell>
          <cell r="M245">
            <v>0</v>
          </cell>
          <cell r="N245">
            <v>1600</v>
          </cell>
          <cell r="O245">
            <v>1</v>
          </cell>
          <cell r="P245">
            <v>0.27</v>
          </cell>
          <cell r="Q245">
            <v>1.4</v>
          </cell>
          <cell r="R245">
            <v>202.53681205318335</v>
          </cell>
          <cell r="S245">
            <v>1.0126840602659168</v>
          </cell>
          <cell r="T245">
            <v>669.375</v>
          </cell>
          <cell r="U245">
            <v>3.3468749999999998</v>
          </cell>
          <cell r="V245">
            <v>2856</v>
          </cell>
          <cell r="W245">
            <v>535.5</v>
          </cell>
          <cell r="X245">
            <v>4998</v>
          </cell>
          <cell r="Y245">
            <v>449.82</v>
          </cell>
          <cell r="Z245">
            <v>119.952</v>
          </cell>
          <cell r="AA245">
            <v>1105.2719999999999</v>
          </cell>
          <cell r="AB245">
            <v>5.5263599999999995</v>
          </cell>
        </row>
        <row r="246">
          <cell r="A246" t="str">
            <v>Spray (Band)53'</v>
          </cell>
          <cell r="B246" t="str">
            <v>Spray (Band)</v>
          </cell>
          <cell r="C246" t="str">
            <v>53'</v>
          </cell>
          <cell r="D246">
            <v>53</v>
          </cell>
          <cell r="E246">
            <v>7.5</v>
          </cell>
          <cell r="F246">
            <v>0.65</v>
          </cell>
          <cell r="G246">
            <v>3.1930333817126275E-2</v>
          </cell>
          <cell r="H246">
            <v>7500</v>
          </cell>
          <cell r="I246">
            <v>40</v>
          </cell>
          <cell r="J246">
            <v>75</v>
          </cell>
          <cell r="K246">
            <v>8</v>
          </cell>
          <cell r="L246">
            <v>200</v>
          </cell>
          <cell r="M246">
            <v>0</v>
          </cell>
          <cell r="N246">
            <v>1600</v>
          </cell>
          <cell r="O246">
            <v>1</v>
          </cell>
          <cell r="P246">
            <v>0.27</v>
          </cell>
          <cell r="Q246">
            <v>1.4</v>
          </cell>
          <cell r="R246">
            <v>212.74875215670519</v>
          </cell>
          <cell r="S246">
            <v>1.0637437607835261</v>
          </cell>
          <cell r="T246">
            <v>703.125</v>
          </cell>
          <cell r="U246">
            <v>3.515625</v>
          </cell>
          <cell r="V246">
            <v>3000</v>
          </cell>
          <cell r="W246">
            <v>562.5</v>
          </cell>
          <cell r="X246">
            <v>5250</v>
          </cell>
          <cell r="Y246">
            <v>472.5</v>
          </cell>
          <cell r="Z246">
            <v>126</v>
          </cell>
          <cell r="AA246">
            <v>1161</v>
          </cell>
          <cell r="AB246">
            <v>5.8049999999999997</v>
          </cell>
        </row>
        <row r="247">
          <cell r="A247" t="str">
            <v>Spray (Band)60'</v>
          </cell>
          <cell r="B247" t="str">
            <v>Spray (Band)</v>
          </cell>
          <cell r="C247" t="str">
            <v>60'</v>
          </cell>
          <cell r="D247">
            <v>60</v>
          </cell>
          <cell r="E247">
            <v>7.5</v>
          </cell>
          <cell r="F247">
            <v>0.65</v>
          </cell>
          <cell r="G247">
            <v>2.8205128205128206E-2</v>
          </cell>
          <cell r="H247">
            <v>9580</v>
          </cell>
          <cell r="I247">
            <v>40</v>
          </cell>
          <cell r="J247">
            <v>75</v>
          </cell>
          <cell r="K247">
            <v>8</v>
          </cell>
          <cell r="L247">
            <v>200</v>
          </cell>
          <cell r="M247">
            <v>0</v>
          </cell>
          <cell r="N247">
            <v>1600</v>
          </cell>
          <cell r="O247">
            <v>1</v>
          </cell>
          <cell r="P247">
            <v>0.27</v>
          </cell>
          <cell r="Q247">
            <v>1.4</v>
          </cell>
          <cell r="R247">
            <v>271.75107275483145</v>
          </cell>
          <cell r="S247">
            <v>1.3587553637741572</v>
          </cell>
          <cell r="T247">
            <v>898.125</v>
          </cell>
          <cell r="U247">
            <v>4.4906249999999996</v>
          </cell>
          <cell r="V247">
            <v>3832</v>
          </cell>
          <cell r="W247">
            <v>718.5</v>
          </cell>
          <cell r="X247">
            <v>6706</v>
          </cell>
          <cell r="Y247">
            <v>603.54</v>
          </cell>
          <cell r="Z247">
            <v>160.94400000000002</v>
          </cell>
          <cell r="AA247">
            <v>1482.9839999999999</v>
          </cell>
          <cell r="AB247">
            <v>7.4149199999999995</v>
          </cell>
        </row>
        <row r="248">
          <cell r="A248" t="str">
            <v>Spray (Bcast/HB)13' Rigid</v>
          </cell>
          <cell r="B248" t="str">
            <v>Spray (Bcast/HB)</v>
          </cell>
          <cell r="C248" t="str">
            <v>13' Rigid</v>
          </cell>
          <cell r="D248">
            <v>13</v>
          </cell>
          <cell r="E248">
            <v>7.5</v>
          </cell>
          <cell r="F248">
            <v>0.65</v>
          </cell>
          <cell r="G248">
            <v>0.13017751479289941</v>
          </cell>
          <cell r="H248">
            <v>5070</v>
          </cell>
          <cell r="I248">
            <v>40</v>
          </cell>
          <cell r="J248">
            <v>75</v>
          </cell>
          <cell r="K248">
            <v>8</v>
          </cell>
          <cell r="L248">
            <v>200</v>
          </cell>
          <cell r="M248">
            <v>0</v>
          </cell>
          <cell r="N248">
            <v>1600</v>
          </cell>
          <cell r="O248">
            <v>1</v>
          </cell>
          <cell r="P248">
            <v>0.27</v>
          </cell>
          <cell r="Q248">
            <v>1.4</v>
          </cell>
          <cell r="R248">
            <v>143.8181564579327</v>
          </cell>
          <cell r="S248">
            <v>0.7190907822896635</v>
          </cell>
          <cell r="T248">
            <v>475.3125</v>
          </cell>
          <cell r="U248">
            <v>2.3765624999999999</v>
          </cell>
          <cell r="V248">
            <v>2028</v>
          </cell>
          <cell r="W248">
            <v>380.25</v>
          </cell>
          <cell r="X248">
            <v>3549</v>
          </cell>
          <cell r="Y248">
            <v>319.40999999999997</v>
          </cell>
          <cell r="Z248">
            <v>85.176000000000002</v>
          </cell>
          <cell r="AA248">
            <v>784.83600000000001</v>
          </cell>
          <cell r="AB248">
            <v>3.9241800000000002</v>
          </cell>
        </row>
        <row r="249">
          <cell r="A249" t="str">
            <v>Spray (Bcast/HB)20' Rigid</v>
          </cell>
          <cell r="B249" t="str">
            <v>Spray (Bcast/HB)</v>
          </cell>
          <cell r="C249" t="str">
            <v>20' Rigid</v>
          </cell>
          <cell r="D249">
            <v>20</v>
          </cell>
          <cell r="E249">
            <v>7.5</v>
          </cell>
          <cell r="F249">
            <v>0.65</v>
          </cell>
          <cell r="G249">
            <v>8.461538461538462E-2</v>
          </cell>
          <cell r="H249">
            <v>5960</v>
          </cell>
          <cell r="I249">
            <v>40</v>
          </cell>
          <cell r="J249">
            <v>75</v>
          </cell>
          <cell r="K249">
            <v>8</v>
          </cell>
          <cell r="L249">
            <v>200</v>
          </cell>
          <cell r="M249">
            <v>0</v>
          </cell>
          <cell r="N249">
            <v>1600</v>
          </cell>
          <cell r="O249">
            <v>1</v>
          </cell>
          <cell r="P249">
            <v>0.27</v>
          </cell>
          <cell r="Q249">
            <v>1.4</v>
          </cell>
          <cell r="R249">
            <v>169.06434171386172</v>
          </cell>
          <cell r="S249">
            <v>0.84532170856930866</v>
          </cell>
          <cell r="T249">
            <v>558.75</v>
          </cell>
          <cell r="U249">
            <v>2.7937500000000002</v>
          </cell>
          <cell r="V249">
            <v>2384</v>
          </cell>
          <cell r="W249">
            <v>447</v>
          </cell>
          <cell r="X249">
            <v>4172</v>
          </cell>
          <cell r="Y249">
            <v>375.47999999999996</v>
          </cell>
          <cell r="Z249">
            <v>100.128</v>
          </cell>
          <cell r="AA249">
            <v>922.60799999999995</v>
          </cell>
          <cell r="AB249">
            <v>4.6130399999999998</v>
          </cell>
        </row>
        <row r="250">
          <cell r="A250" t="str">
            <v>Spray (Bcast/HB)27' Fold</v>
          </cell>
          <cell r="B250" t="str">
            <v>Spray (Bcast/HB)</v>
          </cell>
          <cell r="C250" t="str">
            <v>27' Fold</v>
          </cell>
          <cell r="D250">
            <v>27</v>
          </cell>
          <cell r="E250">
            <v>7.5</v>
          </cell>
          <cell r="F250">
            <v>0.65</v>
          </cell>
          <cell r="G250">
            <v>6.2678062678062682E-2</v>
          </cell>
          <cell r="H250">
            <v>9910</v>
          </cell>
          <cell r="I250">
            <v>40</v>
          </cell>
          <cell r="J250">
            <v>75</v>
          </cell>
          <cell r="K250">
            <v>8</v>
          </cell>
          <cell r="L250">
            <v>200</v>
          </cell>
          <cell r="M250">
            <v>0</v>
          </cell>
          <cell r="N250">
            <v>1600</v>
          </cell>
          <cell r="O250">
            <v>1</v>
          </cell>
          <cell r="P250">
            <v>0.27</v>
          </cell>
          <cell r="Q250">
            <v>1.4</v>
          </cell>
          <cell r="R250">
            <v>281.11201784972644</v>
          </cell>
          <cell r="S250">
            <v>1.4055600892486322</v>
          </cell>
          <cell r="T250">
            <v>929.0625</v>
          </cell>
          <cell r="U250">
            <v>4.6453125000000002</v>
          </cell>
          <cell r="V250">
            <v>3964</v>
          </cell>
          <cell r="W250">
            <v>743.25</v>
          </cell>
          <cell r="X250">
            <v>6937</v>
          </cell>
          <cell r="Y250">
            <v>624.32999999999993</v>
          </cell>
          <cell r="Z250">
            <v>166.488</v>
          </cell>
          <cell r="AA250">
            <v>1534.068</v>
          </cell>
          <cell r="AB250">
            <v>7.6703399999999995</v>
          </cell>
        </row>
        <row r="251">
          <cell r="A251" t="str">
            <v>Spray (Bcast/HB)27' Rigid</v>
          </cell>
          <cell r="B251" t="str">
            <v>Spray (Bcast/HB)</v>
          </cell>
          <cell r="C251" t="str">
            <v>27' Rigid</v>
          </cell>
          <cell r="D251">
            <v>27</v>
          </cell>
          <cell r="E251">
            <v>7.5</v>
          </cell>
          <cell r="F251">
            <v>0.65</v>
          </cell>
          <cell r="G251">
            <v>6.2678062678062682E-2</v>
          </cell>
          <cell r="H251">
            <v>6850</v>
          </cell>
          <cell r="I251">
            <v>40</v>
          </cell>
          <cell r="J251">
            <v>75</v>
          </cell>
          <cell r="K251">
            <v>8</v>
          </cell>
          <cell r="L251">
            <v>200</v>
          </cell>
          <cell r="M251">
            <v>0</v>
          </cell>
          <cell r="N251">
            <v>1600</v>
          </cell>
          <cell r="O251">
            <v>1</v>
          </cell>
          <cell r="P251">
            <v>0.27</v>
          </cell>
          <cell r="Q251">
            <v>1.4</v>
          </cell>
          <cell r="R251">
            <v>194.31052696979074</v>
          </cell>
          <cell r="S251">
            <v>0.97155263484895371</v>
          </cell>
          <cell r="T251">
            <v>642.1875</v>
          </cell>
          <cell r="U251">
            <v>3.2109375</v>
          </cell>
          <cell r="V251">
            <v>2740</v>
          </cell>
          <cell r="W251">
            <v>513.75</v>
          </cell>
          <cell r="X251">
            <v>4795</v>
          </cell>
          <cell r="Y251">
            <v>431.55</v>
          </cell>
          <cell r="Z251">
            <v>115.08</v>
          </cell>
          <cell r="AA251">
            <v>1060.3800000000001</v>
          </cell>
          <cell r="AB251">
            <v>5.3019000000000007</v>
          </cell>
        </row>
        <row r="252">
          <cell r="A252" t="str">
            <v>Spray (Bcast/HB)30' Fold</v>
          </cell>
          <cell r="B252" t="str">
            <v>Spray (Bcast/HB)</v>
          </cell>
          <cell r="C252" t="str">
            <v>30' Fold</v>
          </cell>
          <cell r="D252">
            <v>30</v>
          </cell>
          <cell r="E252">
            <v>7.5</v>
          </cell>
          <cell r="F252">
            <v>0.65</v>
          </cell>
          <cell r="G252">
            <v>5.6410256410256411E-2</v>
          </cell>
          <cell r="H252">
            <v>13000</v>
          </cell>
          <cell r="I252">
            <v>40</v>
          </cell>
          <cell r="J252">
            <v>75</v>
          </cell>
          <cell r="K252">
            <v>8</v>
          </cell>
          <cell r="L252">
            <v>200</v>
          </cell>
          <cell r="M252">
            <v>0</v>
          </cell>
          <cell r="N252">
            <v>1600</v>
          </cell>
          <cell r="O252">
            <v>1</v>
          </cell>
          <cell r="P252">
            <v>0.27</v>
          </cell>
          <cell r="Q252">
            <v>1.4</v>
          </cell>
          <cell r="R252">
            <v>368.76450373828902</v>
          </cell>
          <cell r="S252">
            <v>1.8438225186914452</v>
          </cell>
          <cell r="T252">
            <v>1218.75</v>
          </cell>
          <cell r="U252">
            <v>6.09375</v>
          </cell>
          <cell r="V252">
            <v>5200</v>
          </cell>
          <cell r="W252">
            <v>975</v>
          </cell>
          <cell r="X252">
            <v>9100</v>
          </cell>
          <cell r="Y252">
            <v>819</v>
          </cell>
          <cell r="Z252">
            <v>218.4</v>
          </cell>
          <cell r="AA252">
            <v>2012.4</v>
          </cell>
          <cell r="AB252">
            <v>10.062000000000001</v>
          </cell>
        </row>
        <row r="253">
          <cell r="A253" t="str">
            <v>Spray (Bcast/HB)40' Fold</v>
          </cell>
          <cell r="B253" t="str">
            <v>Spray (Bcast/HB)</v>
          </cell>
          <cell r="C253" t="str">
            <v>40' Fold</v>
          </cell>
          <cell r="D253">
            <v>40</v>
          </cell>
          <cell r="E253">
            <v>7.5</v>
          </cell>
          <cell r="F253">
            <v>0.65</v>
          </cell>
          <cell r="G253">
            <v>4.230769230769231E-2</v>
          </cell>
          <cell r="H253">
            <v>13800</v>
          </cell>
          <cell r="I253">
            <v>40</v>
          </cell>
          <cell r="J253">
            <v>75</v>
          </cell>
          <cell r="K253">
            <v>8</v>
          </cell>
          <cell r="L253">
            <v>200</v>
          </cell>
          <cell r="M253">
            <v>0</v>
          </cell>
          <cell r="N253">
            <v>1600</v>
          </cell>
          <cell r="O253">
            <v>1</v>
          </cell>
          <cell r="P253">
            <v>0.27</v>
          </cell>
          <cell r="Q253">
            <v>1.4</v>
          </cell>
          <cell r="R253">
            <v>391.45770396833757</v>
          </cell>
          <cell r="S253">
            <v>1.9572885198416878</v>
          </cell>
          <cell r="T253">
            <v>1293.75</v>
          </cell>
          <cell r="U253">
            <v>6.46875</v>
          </cell>
          <cell r="V253">
            <v>5520</v>
          </cell>
          <cell r="W253">
            <v>1035</v>
          </cell>
          <cell r="X253">
            <v>9660</v>
          </cell>
          <cell r="Y253">
            <v>869.4</v>
          </cell>
          <cell r="Z253">
            <v>231.84</v>
          </cell>
          <cell r="AA253">
            <v>2136.2399999999998</v>
          </cell>
          <cell r="AB253">
            <v>10.681199999999999</v>
          </cell>
        </row>
        <row r="254">
          <cell r="A254" t="str">
            <v>Spray (Bcast/HB/HD)27'</v>
          </cell>
          <cell r="B254" t="str">
            <v>Spray (Bcast/HB/HD)</v>
          </cell>
          <cell r="C254" t="str">
            <v>27'</v>
          </cell>
          <cell r="D254">
            <v>27</v>
          </cell>
          <cell r="E254">
            <v>7.5</v>
          </cell>
          <cell r="F254">
            <v>0.65</v>
          </cell>
          <cell r="G254">
            <v>6.2678062678062682E-2</v>
          </cell>
          <cell r="H254">
            <v>20500</v>
          </cell>
          <cell r="I254">
            <v>40</v>
          </cell>
          <cell r="J254">
            <v>75</v>
          </cell>
          <cell r="K254">
            <v>8</v>
          </cell>
          <cell r="L254">
            <v>200</v>
          </cell>
          <cell r="M254">
            <v>0</v>
          </cell>
          <cell r="N254">
            <v>1600</v>
          </cell>
          <cell r="O254">
            <v>1</v>
          </cell>
          <cell r="P254">
            <v>0.27</v>
          </cell>
          <cell r="Q254">
            <v>1.4</v>
          </cell>
          <cell r="R254">
            <v>581.51325589499413</v>
          </cell>
          <cell r="S254">
            <v>2.9075662794749708</v>
          </cell>
          <cell r="T254">
            <v>1921.875</v>
          </cell>
          <cell r="U254">
            <v>9.609375</v>
          </cell>
          <cell r="V254">
            <v>8200</v>
          </cell>
          <cell r="W254">
            <v>1537.5</v>
          </cell>
          <cell r="X254">
            <v>14350</v>
          </cell>
          <cell r="Y254">
            <v>1291.5</v>
          </cell>
          <cell r="Z254">
            <v>344.40000000000003</v>
          </cell>
          <cell r="AA254">
            <v>3173.4</v>
          </cell>
          <cell r="AB254">
            <v>15.867000000000001</v>
          </cell>
        </row>
        <row r="255">
          <cell r="A255" t="str">
            <v>Spray (Bcast/HB/HD)40'</v>
          </cell>
          <cell r="B255" t="str">
            <v>Spray (Bcast/HB/HD)</v>
          </cell>
          <cell r="C255" t="str">
            <v>40'</v>
          </cell>
          <cell r="D255">
            <v>40</v>
          </cell>
          <cell r="E255">
            <v>7.5</v>
          </cell>
          <cell r="F255">
            <v>0.65</v>
          </cell>
          <cell r="G255">
            <v>4.230769230769231E-2</v>
          </cell>
          <cell r="H255">
            <v>24400</v>
          </cell>
          <cell r="I255">
            <v>40</v>
          </cell>
          <cell r="J255">
            <v>75</v>
          </cell>
          <cell r="K255">
            <v>8</v>
          </cell>
          <cell r="L255">
            <v>200</v>
          </cell>
          <cell r="M255">
            <v>0</v>
          </cell>
          <cell r="N255">
            <v>1600</v>
          </cell>
          <cell r="O255">
            <v>1</v>
          </cell>
          <cell r="P255">
            <v>0.27</v>
          </cell>
          <cell r="Q255">
            <v>1.4</v>
          </cell>
          <cell r="R255">
            <v>692.14260701648084</v>
          </cell>
          <cell r="S255">
            <v>3.4607130350824042</v>
          </cell>
          <cell r="T255">
            <v>2287.5</v>
          </cell>
          <cell r="U255">
            <v>11.4375</v>
          </cell>
          <cell r="V255">
            <v>9760</v>
          </cell>
          <cell r="W255">
            <v>1830</v>
          </cell>
          <cell r="X255">
            <v>17080</v>
          </cell>
          <cell r="Y255">
            <v>1537.2</v>
          </cell>
          <cell r="Z255">
            <v>409.92</v>
          </cell>
          <cell r="AA255">
            <v>3777.12</v>
          </cell>
          <cell r="AB255">
            <v>18.8856</v>
          </cell>
        </row>
        <row r="256">
          <cell r="A256" t="str">
            <v>Spray (Broadcast)27'</v>
          </cell>
          <cell r="B256" t="str">
            <v>Spray (Broadcast)</v>
          </cell>
          <cell r="C256" t="str">
            <v>27'</v>
          </cell>
          <cell r="D256">
            <v>27</v>
          </cell>
          <cell r="E256">
            <v>7.5</v>
          </cell>
          <cell r="F256">
            <v>0.65</v>
          </cell>
          <cell r="G256">
            <v>6.2678062678062682E-2</v>
          </cell>
          <cell r="H256">
            <v>4990</v>
          </cell>
          <cell r="I256">
            <v>40</v>
          </cell>
          <cell r="J256">
            <v>75</v>
          </cell>
          <cell r="K256">
            <v>8</v>
          </cell>
          <cell r="L256">
            <v>200</v>
          </cell>
          <cell r="M256">
            <v>0</v>
          </cell>
          <cell r="N256">
            <v>1600</v>
          </cell>
          <cell r="O256">
            <v>1</v>
          </cell>
          <cell r="P256">
            <v>0.27</v>
          </cell>
          <cell r="Q256">
            <v>1.4</v>
          </cell>
          <cell r="R256">
            <v>141.54883643492786</v>
          </cell>
          <cell r="S256">
            <v>0.7077441821746393</v>
          </cell>
          <cell r="T256">
            <v>467.8125</v>
          </cell>
          <cell r="U256">
            <v>2.3390624999999998</v>
          </cell>
          <cell r="V256">
            <v>1996</v>
          </cell>
          <cell r="W256">
            <v>374.25</v>
          </cell>
          <cell r="X256">
            <v>3493</v>
          </cell>
          <cell r="Y256">
            <v>314.37</v>
          </cell>
          <cell r="Z256">
            <v>83.832000000000008</v>
          </cell>
          <cell r="AA256">
            <v>772.452</v>
          </cell>
          <cell r="AB256">
            <v>3.86226</v>
          </cell>
        </row>
        <row r="257">
          <cell r="A257" t="str">
            <v>Spray (Broadcast)40'</v>
          </cell>
          <cell r="B257" t="str">
            <v>Spray (Broadcast)</v>
          </cell>
          <cell r="C257" t="str">
            <v>40'</v>
          </cell>
          <cell r="D257">
            <v>40</v>
          </cell>
          <cell r="E257">
            <v>7.5</v>
          </cell>
          <cell r="F257">
            <v>0.65</v>
          </cell>
          <cell r="G257">
            <v>4.230769230769231E-2</v>
          </cell>
          <cell r="H257">
            <v>6560</v>
          </cell>
          <cell r="I257">
            <v>40</v>
          </cell>
          <cell r="J257">
            <v>75</v>
          </cell>
          <cell r="K257">
            <v>8</v>
          </cell>
          <cell r="L257">
            <v>200</v>
          </cell>
          <cell r="M257">
            <v>0</v>
          </cell>
          <cell r="N257">
            <v>1600</v>
          </cell>
          <cell r="O257">
            <v>1</v>
          </cell>
          <cell r="P257">
            <v>0.27</v>
          </cell>
          <cell r="Q257">
            <v>1.4</v>
          </cell>
          <cell r="R257">
            <v>186.08424188639813</v>
          </cell>
          <cell r="S257">
            <v>0.93042120943199069</v>
          </cell>
          <cell r="T257">
            <v>615</v>
          </cell>
          <cell r="U257">
            <v>3.0750000000000002</v>
          </cell>
          <cell r="V257">
            <v>2624</v>
          </cell>
          <cell r="W257">
            <v>492</v>
          </cell>
          <cell r="X257">
            <v>4592</v>
          </cell>
          <cell r="Y257">
            <v>413.28</v>
          </cell>
          <cell r="Z257">
            <v>110.208</v>
          </cell>
          <cell r="AA257">
            <v>1015.4879999999999</v>
          </cell>
          <cell r="AB257">
            <v>5.0774399999999993</v>
          </cell>
        </row>
        <row r="258">
          <cell r="A258" t="str">
            <v>Spray (Broadcast)50'</v>
          </cell>
          <cell r="B258" t="str">
            <v>Spray (Broadcast)</v>
          </cell>
          <cell r="C258" t="str">
            <v>50'</v>
          </cell>
          <cell r="D258">
            <v>50</v>
          </cell>
          <cell r="E258">
            <v>7.5</v>
          </cell>
          <cell r="F258">
            <v>0.65</v>
          </cell>
          <cell r="G258">
            <v>3.3846153846153845E-2</v>
          </cell>
          <cell r="H258">
            <v>7140</v>
          </cell>
          <cell r="I258">
            <v>40</v>
          </cell>
          <cell r="J258">
            <v>75</v>
          </cell>
          <cell r="K258">
            <v>8</v>
          </cell>
          <cell r="L258">
            <v>200</v>
          </cell>
          <cell r="M258">
            <v>0</v>
          </cell>
          <cell r="N258">
            <v>1600</v>
          </cell>
          <cell r="O258">
            <v>1</v>
          </cell>
          <cell r="P258">
            <v>0.27</v>
          </cell>
          <cell r="Q258">
            <v>1.4</v>
          </cell>
          <cell r="R258">
            <v>202.53681205318335</v>
          </cell>
          <cell r="S258">
            <v>1.0126840602659168</v>
          </cell>
          <cell r="T258">
            <v>669.375</v>
          </cell>
          <cell r="U258">
            <v>3.3468749999999998</v>
          </cell>
          <cell r="V258">
            <v>2856</v>
          </cell>
          <cell r="W258">
            <v>535.5</v>
          </cell>
          <cell r="X258">
            <v>4998</v>
          </cell>
          <cell r="Y258">
            <v>449.82</v>
          </cell>
          <cell r="Z258">
            <v>119.952</v>
          </cell>
          <cell r="AA258">
            <v>1105.2719999999999</v>
          </cell>
          <cell r="AB258">
            <v>5.5263599999999995</v>
          </cell>
        </row>
        <row r="259">
          <cell r="A259" t="str">
            <v>Spray (Broadcast)53'</v>
          </cell>
          <cell r="B259" t="str">
            <v>Spray (Broadcast)</v>
          </cell>
          <cell r="C259" t="str">
            <v>53'</v>
          </cell>
          <cell r="D259">
            <v>53</v>
          </cell>
          <cell r="E259">
            <v>7.5</v>
          </cell>
          <cell r="F259">
            <v>0.65</v>
          </cell>
          <cell r="G259">
            <v>3.1930333817126275E-2</v>
          </cell>
          <cell r="H259">
            <v>7500</v>
          </cell>
          <cell r="I259">
            <v>40</v>
          </cell>
          <cell r="J259">
            <v>75</v>
          </cell>
          <cell r="K259">
            <v>8</v>
          </cell>
          <cell r="L259">
            <v>200</v>
          </cell>
          <cell r="M259">
            <v>0</v>
          </cell>
          <cell r="N259">
            <v>1600</v>
          </cell>
          <cell r="O259">
            <v>1</v>
          </cell>
          <cell r="P259">
            <v>0.27</v>
          </cell>
          <cell r="Q259">
            <v>1.4</v>
          </cell>
          <cell r="R259">
            <v>212.74875215670519</v>
          </cell>
          <cell r="S259">
            <v>1.0637437607835261</v>
          </cell>
          <cell r="T259">
            <v>703.125</v>
          </cell>
          <cell r="U259">
            <v>3.515625</v>
          </cell>
          <cell r="V259">
            <v>3000</v>
          </cell>
          <cell r="W259">
            <v>562.5</v>
          </cell>
          <cell r="X259">
            <v>5250</v>
          </cell>
          <cell r="Y259">
            <v>472.5</v>
          </cell>
          <cell r="Z259">
            <v>126</v>
          </cell>
          <cell r="AA259">
            <v>1161</v>
          </cell>
          <cell r="AB259">
            <v>5.8049999999999997</v>
          </cell>
        </row>
        <row r="260">
          <cell r="A260" t="str">
            <v>Spray (Broadcast)60'</v>
          </cell>
          <cell r="B260" t="str">
            <v>Spray (Broadcast)</v>
          </cell>
          <cell r="C260" t="str">
            <v>60'</v>
          </cell>
          <cell r="D260">
            <v>60</v>
          </cell>
          <cell r="E260">
            <v>7.5</v>
          </cell>
          <cell r="F260">
            <v>0.65</v>
          </cell>
          <cell r="G260">
            <v>2.8205128205128206E-2</v>
          </cell>
          <cell r="H260">
            <v>9580</v>
          </cell>
          <cell r="I260">
            <v>40</v>
          </cell>
          <cell r="J260">
            <v>75</v>
          </cell>
          <cell r="K260">
            <v>8</v>
          </cell>
          <cell r="L260">
            <v>200</v>
          </cell>
          <cell r="M260">
            <v>0</v>
          </cell>
          <cell r="N260">
            <v>1600</v>
          </cell>
          <cell r="O260">
            <v>1</v>
          </cell>
          <cell r="P260">
            <v>0.27</v>
          </cell>
          <cell r="Q260">
            <v>1.4</v>
          </cell>
          <cell r="R260">
            <v>271.75107275483145</v>
          </cell>
          <cell r="S260">
            <v>1.3587553637741572</v>
          </cell>
          <cell r="T260">
            <v>898.125</v>
          </cell>
          <cell r="U260">
            <v>4.4906249999999996</v>
          </cell>
          <cell r="V260">
            <v>3832</v>
          </cell>
          <cell r="W260">
            <v>718.5</v>
          </cell>
          <cell r="X260">
            <v>6706</v>
          </cell>
          <cell r="Y260">
            <v>603.54</v>
          </cell>
          <cell r="Z260">
            <v>160.94400000000002</v>
          </cell>
          <cell r="AA260">
            <v>1482.9839999999999</v>
          </cell>
          <cell r="AB260">
            <v>7.4149199999999995</v>
          </cell>
        </row>
        <row r="261">
          <cell r="A261" t="str">
            <v>Spray (Direct/Hood)8R-30</v>
          </cell>
          <cell r="B261" t="str">
            <v>Spray (Direct/Hood)</v>
          </cell>
          <cell r="C261" t="str">
            <v>8R-30</v>
          </cell>
          <cell r="D261">
            <v>20</v>
          </cell>
          <cell r="E261">
            <v>7.5</v>
          </cell>
          <cell r="F261">
            <v>0.65</v>
          </cell>
          <cell r="G261">
            <v>8.461538461538462E-2</v>
          </cell>
          <cell r="H261">
            <v>14500</v>
          </cell>
          <cell r="I261">
            <v>40</v>
          </cell>
          <cell r="J261">
            <v>75</v>
          </cell>
          <cell r="K261">
            <v>8</v>
          </cell>
          <cell r="L261">
            <v>200</v>
          </cell>
          <cell r="M261">
            <v>0</v>
          </cell>
          <cell r="N261">
            <v>1600</v>
          </cell>
          <cell r="O261">
            <v>1</v>
          </cell>
          <cell r="P261">
            <v>0.27</v>
          </cell>
          <cell r="Q261">
            <v>1.4</v>
          </cell>
          <cell r="R261">
            <v>411.31425416963003</v>
          </cell>
          <cell r="S261">
            <v>2.0565712708481501</v>
          </cell>
          <cell r="T261">
            <v>1359.375</v>
          </cell>
          <cell r="U261">
            <v>6.796875</v>
          </cell>
          <cell r="V261">
            <v>5800</v>
          </cell>
          <cell r="W261">
            <v>1087.5</v>
          </cell>
          <cell r="X261">
            <v>10150</v>
          </cell>
          <cell r="Y261">
            <v>913.5</v>
          </cell>
          <cell r="Z261">
            <v>243.6</v>
          </cell>
          <cell r="AA261">
            <v>2244.6</v>
          </cell>
          <cell r="AB261">
            <v>11.222999999999999</v>
          </cell>
        </row>
        <row r="262">
          <cell r="A262" t="str">
            <v>Spray (Direct/Hood)8R-36</v>
          </cell>
          <cell r="B262" t="str">
            <v>Spray (Direct/Hood)</v>
          </cell>
          <cell r="C262" t="str">
            <v>8R-36</v>
          </cell>
          <cell r="D262">
            <v>24</v>
          </cell>
          <cell r="E262">
            <v>7.5</v>
          </cell>
          <cell r="F262">
            <v>0.65</v>
          </cell>
          <cell r="G262">
            <v>7.0512820512820512E-2</v>
          </cell>
          <cell r="H262">
            <v>15700</v>
          </cell>
          <cell r="I262">
            <v>40</v>
          </cell>
          <cell r="J262">
            <v>75</v>
          </cell>
          <cell r="K262">
            <v>8</v>
          </cell>
          <cell r="L262">
            <v>200</v>
          </cell>
          <cell r="M262">
            <v>0</v>
          </cell>
          <cell r="N262">
            <v>1600</v>
          </cell>
          <cell r="O262">
            <v>1</v>
          </cell>
          <cell r="P262">
            <v>0.27</v>
          </cell>
          <cell r="Q262">
            <v>1.4</v>
          </cell>
          <cell r="R262">
            <v>445.35405451470285</v>
          </cell>
          <cell r="S262">
            <v>2.2267702725735141</v>
          </cell>
          <cell r="T262">
            <v>1471.875</v>
          </cell>
          <cell r="U262">
            <v>7.359375</v>
          </cell>
          <cell r="V262">
            <v>6280</v>
          </cell>
          <cell r="W262">
            <v>1177.5</v>
          </cell>
          <cell r="X262">
            <v>10990</v>
          </cell>
          <cell r="Y262">
            <v>989.09999999999991</v>
          </cell>
          <cell r="Z262">
            <v>263.76</v>
          </cell>
          <cell r="AA262">
            <v>2430.3599999999997</v>
          </cell>
          <cell r="AB262">
            <v>12.151799999999998</v>
          </cell>
        </row>
        <row r="263">
          <cell r="A263" t="str">
            <v>Spray (Direct/Hood)12R-30</v>
          </cell>
          <cell r="B263" t="str">
            <v>Spray (Direct/Hood)</v>
          </cell>
          <cell r="C263" t="str">
            <v>12R-30</v>
          </cell>
          <cell r="D263">
            <v>30</v>
          </cell>
          <cell r="E263">
            <v>7.5</v>
          </cell>
          <cell r="F263">
            <v>0.65</v>
          </cell>
          <cell r="G263">
            <v>5.6410256410256411E-2</v>
          </cell>
          <cell r="H263">
            <v>18400</v>
          </cell>
          <cell r="I263">
            <v>40</v>
          </cell>
          <cell r="J263">
            <v>75</v>
          </cell>
          <cell r="K263">
            <v>8</v>
          </cell>
          <cell r="L263">
            <v>200</v>
          </cell>
          <cell r="M263">
            <v>0</v>
          </cell>
          <cell r="N263">
            <v>1600</v>
          </cell>
          <cell r="O263">
            <v>1</v>
          </cell>
          <cell r="P263">
            <v>0.27</v>
          </cell>
          <cell r="Q263">
            <v>1.4</v>
          </cell>
          <cell r="R263">
            <v>521.94360529111668</v>
          </cell>
          <cell r="S263">
            <v>2.6097180264555835</v>
          </cell>
          <cell r="T263">
            <v>1725</v>
          </cell>
          <cell r="U263">
            <v>8.625</v>
          </cell>
          <cell r="V263">
            <v>7360</v>
          </cell>
          <cell r="W263">
            <v>1380</v>
          </cell>
          <cell r="X263">
            <v>12880</v>
          </cell>
          <cell r="Y263">
            <v>1159.2</v>
          </cell>
          <cell r="Z263">
            <v>309.12</v>
          </cell>
          <cell r="AA263">
            <v>2848.32</v>
          </cell>
          <cell r="AB263">
            <v>14.2416</v>
          </cell>
        </row>
        <row r="264">
          <cell r="A264" t="str">
            <v>Spray (Direct/Hood)12R-36</v>
          </cell>
          <cell r="B264" t="str">
            <v>Spray (Direct/Hood)</v>
          </cell>
          <cell r="C264" t="str">
            <v>12R-36</v>
          </cell>
          <cell r="D264">
            <v>36</v>
          </cell>
          <cell r="E264">
            <v>7.5</v>
          </cell>
          <cell r="F264">
            <v>0.65</v>
          </cell>
          <cell r="G264">
            <v>4.7008547008547008E-2</v>
          </cell>
          <cell r="H264">
            <v>18800</v>
          </cell>
          <cell r="I264">
            <v>40</v>
          </cell>
          <cell r="J264">
            <v>75</v>
          </cell>
          <cell r="K264">
            <v>8</v>
          </cell>
          <cell r="L264">
            <v>200</v>
          </cell>
          <cell r="M264">
            <v>0</v>
          </cell>
          <cell r="N264">
            <v>1600</v>
          </cell>
          <cell r="O264">
            <v>1</v>
          </cell>
          <cell r="P264">
            <v>0.27</v>
          </cell>
          <cell r="Q264">
            <v>1.4</v>
          </cell>
          <cell r="R264">
            <v>533.29020540614101</v>
          </cell>
          <cell r="S264">
            <v>2.6664510270307051</v>
          </cell>
          <cell r="T264">
            <v>1762.5</v>
          </cell>
          <cell r="U264">
            <v>8.8125</v>
          </cell>
          <cell r="V264">
            <v>7520</v>
          </cell>
          <cell r="W264">
            <v>1410</v>
          </cell>
          <cell r="X264">
            <v>13160</v>
          </cell>
          <cell r="Y264">
            <v>1184.3999999999999</v>
          </cell>
          <cell r="Z264">
            <v>315.84000000000003</v>
          </cell>
          <cell r="AA264">
            <v>2910.24</v>
          </cell>
          <cell r="AB264">
            <v>14.5512</v>
          </cell>
        </row>
        <row r="265">
          <cell r="A265" t="str">
            <v>Spray (Direct/Layby)8R-30</v>
          </cell>
          <cell r="B265" t="str">
            <v>Spray (Direct/Layby)</v>
          </cell>
          <cell r="C265" t="str">
            <v>8R-30</v>
          </cell>
          <cell r="D265">
            <v>20</v>
          </cell>
          <cell r="E265">
            <v>7.5</v>
          </cell>
          <cell r="F265">
            <v>0.65</v>
          </cell>
          <cell r="G265">
            <v>8.461538461538462E-2</v>
          </cell>
          <cell r="H265">
            <v>10500</v>
          </cell>
          <cell r="I265">
            <v>40</v>
          </cell>
          <cell r="J265">
            <v>75</v>
          </cell>
          <cell r="K265">
            <v>8</v>
          </cell>
          <cell r="L265">
            <v>200</v>
          </cell>
          <cell r="M265">
            <v>0</v>
          </cell>
          <cell r="N265">
            <v>1600</v>
          </cell>
          <cell r="O265">
            <v>1</v>
          </cell>
          <cell r="P265">
            <v>0.27</v>
          </cell>
          <cell r="Q265">
            <v>1.4</v>
          </cell>
          <cell r="R265">
            <v>297.84825301938724</v>
          </cell>
          <cell r="S265">
            <v>1.4892412650969362</v>
          </cell>
          <cell r="T265">
            <v>984.375</v>
          </cell>
          <cell r="U265">
            <v>4.921875</v>
          </cell>
          <cell r="V265">
            <v>4200</v>
          </cell>
          <cell r="W265">
            <v>787.5</v>
          </cell>
          <cell r="X265">
            <v>7350</v>
          </cell>
          <cell r="Y265">
            <v>661.5</v>
          </cell>
          <cell r="Z265">
            <v>176.4</v>
          </cell>
          <cell r="AA265">
            <v>1625.4</v>
          </cell>
          <cell r="AB265">
            <v>8.1270000000000007</v>
          </cell>
        </row>
        <row r="266">
          <cell r="A266" t="str">
            <v>Spray (Direct/Layby)8R-36</v>
          </cell>
          <cell r="B266" t="str">
            <v>Spray (Direct/Layby)</v>
          </cell>
          <cell r="C266" t="str">
            <v>8R-36</v>
          </cell>
          <cell r="D266">
            <v>24</v>
          </cell>
          <cell r="E266">
            <v>7.5</v>
          </cell>
          <cell r="F266">
            <v>0.65</v>
          </cell>
          <cell r="G266">
            <v>7.0512820512820512E-2</v>
          </cell>
          <cell r="H266">
            <v>11000</v>
          </cell>
          <cell r="I266">
            <v>40</v>
          </cell>
          <cell r="J266">
            <v>75</v>
          </cell>
          <cell r="K266">
            <v>8</v>
          </cell>
          <cell r="L266">
            <v>200</v>
          </cell>
          <cell r="M266">
            <v>0</v>
          </cell>
          <cell r="N266">
            <v>1600</v>
          </cell>
          <cell r="O266">
            <v>1</v>
          </cell>
          <cell r="P266">
            <v>0.27</v>
          </cell>
          <cell r="Q266">
            <v>1.4</v>
          </cell>
          <cell r="R266">
            <v>312.0315031631676</v>
          </cell>
          <cell r="S266">
            <v>1.5601575158158381</v>
          </cell>
          <cell r="T266">
            <v>1031.25</v>
          </cell>
          <cell r="U266">
            <v>5.15625</v>
          </cell>
          <cell r="V266">
            <v>4400</v>
          </cell>
          <cell r="W266">
            <v>825</v>
          </cell>
          <cell r="X266">
            <v>7700</v>
          </cell>
          <cell r="Y266">
            <v>693</v>
          </cell>
          <cell r="Z266">
            <v>184.8</v>
          </cell>
          <cell r="AA266">
            <v>1702.8</v>
          </cell>
          <cell r="AB266">
            <v>8.5139999999999993</v>
          </cell>
        </row>
        <row r="267">
          <cell r="A267" t="str">
            <v>Spray (Direct/Layby)10R-30</v>
          </cell>
          <cell r="B267" t="str">
            <v>Spray (Direct/Layby)</v>
          </cell>
          <cell r="C267" t="str">
            <v>10R-30</v>
          </cell>
          <cell r="D267">
            <v>25</v>
          </cell>
          <cell r="E267">
            <v>7.5</v>
          </cell>
          <cell r="F267">
            <v>0.65</v>
          </cell>
          <cell r="G267">
            <v>6.7692307692307691E-2</v>
          </cell>
          <cell r="H267">
            <v>10489</v>
          </cell>
          <cell r="I267">
            <v>40</v>
          </cell>
          <cell r="J267">
            <v>75</v>
          </cell>
          <cell r="K267">
            <v>8</v>
          </cell>
          <cell r="L267">
            <v>200</v>
          </cell>
          <cell r="M267">
            <v>0</v>
          </cell>
          <cell r="N267">
            <v>1600</v>
          </cell>
          <cell r="O267">
            <v>1</v>
          </cell>
          <cell r="P267">
            <v>0.27</v>
          </cell>
          <cell r="Q267">
            <v>1.4</v>
          </cell>
          <cell r="R267">
            <v>297.53622151622409</v>
          </cell>
          <cell r="S267">
            <v>1.4876811075811205</v>
          </cell>
          <cell r="T267">
            <v>983.34375</v>
          </cell>
          <cell r="U267">
            <v>4.9167187500000002</v>
          </cell>
          <cell r="V267">
            <v>4195.6000000000004</v>
          </cell>
          <cell r="W267">
            <v>786.67499999999995</v>
          </cell>
          <cell r="X267">
            <v>7342.3</v>
          </cell>
          <cell r="Y267">
            <v>660.80700000000002</v>
          </cell>
          <cell r="Z267">
            <v>176.21520000000001</v>
          </cell>
          <cell r="AA267">
            <v>1623.6972000000001</v>
          </cell>
          <cell r="AB267">
            <v>8.1184860000000008</v>
          </cell>
        </row>
        <row r="268">
          <cell r="A268" t="str">
            <v>Spray (Direct/Layby)16R-20</v>
          </cell>
          <cell r="B268" t="str">
            <v>Spray (Direct/Layby)</v>
          </cell>
          <cell r="C268" t="str">
            <v>16R-20</v>
          </cell>
          <cell r="D268">
            <v>26.7</v>
          </cell>
          <cell r="E268">
            <v>7.5</v>
          </cell>
          <cell r="F268">
            <v>0.65</v>
          </cell>
          <cell r="G268">
            <v>6.3382310573321804E-2</v>
          </cell>
          <cell r="H268">
            <v>9840</v>
          </cell>
          <cell r="I268">
            <v>40</v>
          </cell>
          <cell r="J268">
            <v>75</v>
          </cell>
          <cell r="K268">
            <v>8</v>
          </cell>
          <cell r="L268">
            <v>200</v>
          </cell>
          <cell r="M268">
            <v>0</v>
          </cell>
          <cell r="N268">
            <v>1600</v>
          </cell>
          <cell r="O268">
            <v>1</v>
          </cell>
          <cell r="P268">
            <v>0.27</v>
          </cell>
          <cell r="Q268">
            <v>1.4</v>
          </cell>
          <cell r="R268">
            <v>279.12636282959721</v>
          </cell>
          <cell r="S268">
            <v>1.395631814147986</v>
          </cell>
          <cell r="T268">
            <v>922.5</v>
          </cell>
          <cell r="U268">
            <v>4.6124999999999998</v>
          </cell>
          <cell r="V268">
            <v>3936</v>
          </cell>
          <cell r="W268">
            <v>738</v>
          </cell>
          <cell r="X268">
            <v>6888</v>
          </cell>
          <cell r="Y268">
            <v>619.91999999999996</v>
          </cell>
          <cell r="Z268">
            <v>165.31200000000001</v>
          </cell>
          <cell r="AA268">
            <v>1523.232</v>
          </cell>
          <cell r="AB268">
            <v>7.6161599999999998</v>
          </cell>
        </row>
        <row r="269">
          <cell r="A269" t="str">
            <v>Spray (Direct/Layby)12R-30</v>
          </cell>
          <cell r="B269" t="str">
            <v>Spray (Direct/Layby)</v>
          </cell>
          <cell r="C269" t="str">
            <v>12R-30</v>
          </cell>
          <cell r="D269">
            <v>30</v>
          </cell>
          <cell r="E269">
            <v>7.5</v>
          </cell>
          <cell r="F269">
            <v>0.65</v>
          </cell>
          <cell r="G269">
            <v>5.6410256410256411E-2</v>
          </cell>
          <cell r="H269">
            <v>15400</v>
          </cell>
          <cell r="I269">
            <v>40</v>
          </cell>
          <cell r="J269">
            <v>75</v>
          </cell>
          <cell r="K269">
            <v>8</v>
          </cell>
          <cell r="L269">
            <v>200</v>
          </cell>
          <cell r="M269">
            <v>0</v>
          </cell>
          <cell r="N269">
            <v>1600</v>
          </cell>
          <cell r="O269">
            <v>1</v>
          </cell>
          <cell r="P269">
            <v>0.27</v>
          </cell>
          <cell r="Q269">
            <v>1.4</v>
          </cell>
          <cell r="R269">
            <v>436.8441044284346</v>
          </cell>
          <cell r="S269">
            <v>2.1842205221421729</v>
          </cell>
          <cell r="T269">
            <v>1443.75</v>
          </cell>
          <cell r="U269">
            <v>7.21875</v>
          </cell>
          <cell r="V269">
            <v>6160</v>
          </cell>
          <cell r="W269">
            <v>1155</v>
          </cell>
          <cell r="X269">
            <v>10780</v>
          </cell>
          <cell r="Y269">
            <v>970.19999999999993</v>
          </cell>
          <cell r="Z269">
            <v>258.72000000000003</v>
          </cell>
          <cell r="AA269">
            <v>2383.92</v>
          </cell>
          <cell r="AB269">
            <v>11.919600000000001</v>
          </cell>
        </row>
        <row r="270">
          <cell r="A270" t="str">
            <v>Spray (Direct/Layby)12R-36</v>
          </cell>
          <cell r="B270" t="str">
            <v>Spray (Direct/Layby)</v>
          </cell>
          <cell r="C270" t="str">
            <v>12R-36</v>
          </cell>
          <cell r="D270">
            <v>36</v>
          </cell>
          <cell r="E270">
            <v>7.5</v>
          </cell>
          <cell r="F270">
            <v>0.65</v>
          </cell>
          <cell r="G270">
            <v>4.7008547008547008E-2</v>
          </cell>
          <cell r="H270">
            <v>21100</v>
          </cell>
          <cell r="I270">
            <v>40</v>
          </cell>
          <cell r="J270">
            <v>75</v>
          </cell>
          <cell r="K270">
            <v>8</v>
          </cell>
          <cell r="L270">
            <v>200</v>
          </cell>
          <cell r="M270">
            <v>0</v>
          </cell>
          <cell r="N270">
            <v>1600</v>
          </cell>
          <cell r="O270">
            <v>1</v>
          </cell>
          <cell r="P270">
            <v>0.27</v>
          </cell>
          <cell r="Q270">
            <v>1.4</v>
          </cell>
          <cell r="R270">
            <v>598.53315606753051</v>
          </cell>
          <cell r="S270">
            <v>2.9926657803376524</v>
          </cell>
          <cell r="T270">
            <v>1978.125</v>
          </cell>
          <cell r="U270">
            <v>9.890625</v>
          </cell>
          <cell r="V270">
            <v>8440</v>
          </cell>
          <cell r="W270">
            <v>1582.5</v>
          </cell>
          <cell r="X270">
            <v>14770</v>
          </cell>
          <cell r="Y270">
            <v>1329.3</v>
          </cell>
          <cell r="Z270">
            <v>354.48</v>
          </cell>
          <cell r="AA270">
            <v>3266.2799999999997</v>
          </cell>
          <cell r="AB270">
            <v>16.331399999999999</v>
          </cell>
        </row>
        <row r="271">
          <cell r="A271" t="str">
            <v>Spray (Direct/Layby)8R-40 2x1</v>
          </cell>
          <cell r="B271" t="str">
            <v>Spray (Direct/Layby)</v>
          </cell>
          <cell r="C271" t="str">
            <v>8R-40 2x1</v>
          </cell>
          <cell r="D271">
            <v>40</v>
          </cell>
          <cell r="E271">
            <v>7.5</v>
          </cell>
          <cell r="F271">
            <v>0.65</v>
          </cell>
          <cell r="G271">
            <v>4.230769230769231E-2</v>
          </cell>
          <cell r="H271">
            <v>21100</v>
          </cell>
          <cell r="I271">
            <v>40</v>
          </cell>
          <cell r="J271">
            <v>75</v>
          </cell>
          <cell r="K271">
            <v>8</v>
          </cell>
          <cell r="L271">
            <v>200</v>
          </cell>
          <cell r="M271">
            <v>0</v>
          </cell>
          <cell r="N271">
            <v>1600</v>
          </cell>
          <cell r="O271">
            <v>1</v>
          </cell>
          <cell r="P271">
            <v>0.27</v>
          </cell>
          <cell r="Q271">
            <v>1.4</v>
          </cell>
          <cell r="R271">
            <v>598.53315606753051</v>
          </cell>
          <cell r="S271">
            <v>2.9926657803376524</v>
          </cell>
          <cell r="T271">
            <v>1978.125</v>
          </cell>
          <cell r="U271">
            <v>9.890625</v>
          </cell>
          <cell r="V271">
            <v>8440</v>
          </cell>
          <cell r="W271">
            <v>1582.5</v>
          </cell>
          <cell r="X271">
            <v>14770</v>
          </cell>
          <cell r="Y271">
            <v>1329.3</v>
          </cell>
          <cell r="Z271">
            <v>354.48</v>
          </cell>
          <cell r="AA271">
            <v>3266.2799999999997</v>
          </cell>
          <cell r="AB271">
            <v>16.331399999999999</v>
          </cell>
        </row>
        <row r="272">
          <cell r="A272" t="str">
            <v>Spray (Spot)27'</v>
          </cell>
          <cell r="B272" t="str">
            <v>Spray (Spot)</v>
          </cell>
          <cell r="C272" t="str">
            <v>27'</v>
          </cell>
          <cell r="D272">
            <v>27</v>
          </cell>
          <cell r="E272">
            <v>7.5</v>
          </cell>
          <cell r="F272">
            <v>0.65</v>
          </cell>
          <cell r="G272">
            <v>6.2678062678062682E-2</v>
          </cell>
          <cell r="H272">
            <v>4990</v>
          </cell>
          <cell r="I272">
            <v>40</v>
          </cell>
          <cell r="J272">
            <v>75</v>
          </cell>
          <cell r="K272">
            <v>8</v>
          </cell>
          <cell r="L272">
            <v>200</v>
          </cell>
          <cell r="M272">
            <v>0</v>
          </cell>
          <cell r="N272">
            <v>1600</v>
          </cell>
          <cell r="O272">
            <v>1</v>
          </cell>
          <cell r="P272">
            <v>0.27</v>
          </cell>
          <cell r="Q272">
            <v>1.4</v>
          </cell>
          <cell r="R272">
            <v>141.54883643492786</v>
          </cell>
          <cell r="S272">
            <v>0.7077441821746393</v>
          </cell>
          <cell r="T272">
            <v>467.8125</v>
          </cell>
          <cell r="U272">
            <v>2.3390624999999998</v>
          </cell>
          <cell r="V272">
            <v>1996</v>
          </cell>
          <cell r="W272">
            <v>374.25</v>
          </cell>
          <cell r="X272">
            <v>3493</v>
          </cell>
          <cell r="Y272">
            <v>314.37</v>
          </cell>
          <cell r="Z272">
            <v>83.832000000000008</v>
          </cell>
          <cell r="AA272">
            <v>772.452</v>
          </cell>
          <cell r="AB272">
            <v>3.86226</v>
          </cell>
        </row>
        <row r="273">
          <cell r="A273" t="str">
            <v>Spray (Spot)40'</v>
          </cell>
          <cell r="B273" t="str">
            <v>Spray (Spot)</v>
          </cell>
          <cell r="C273" t="str">
            <v>40'</v>
          </cell>
          <cell r="D273">
            <v>40</v>
          </cell>
          <cell r="E273">
            <v>7.5</v>
          </cell>
          <cell r="F273">
            <v>0.65</v>
          </cell>
          <cell r="G273">
            <v>4.230769230769231E-2</v>
          </cell>
          <cell r="H273">
            <v>6560</v>
          </cell>
          <cell r="I273">
            <v>40</v>
          </cell>
          <cell r="J273">
            <v>75</v>
          </cell>
          <cell r="K273">
            <v>8</v>
          </cell>
          <cell r="L273">
            <v>200</v>
          </cell>
          <cell r="M273">
            <v>0</v>
          </cell>
          <cell r="N273">
            <v>1600</v>
          </cell>
          <cell r="O273">
            <v>1</v>
          </cell>
          <cell r="P273">
            <v>0.27</v>
          </cell>
          <cell r="Q273">
            <v>1.4</v>
          </cell>
          <cell r="R273">
            <v>186.08424188639813</v>
          </cell>
          <cell r="S273">
            <v>0.93042120943199069</v>
          </cell>
          <cell r="T273">
            <v>615</v>
          </cell>
          <cell r="U273">
            <v>3.0750000000000002</v>
          </cell>
          <cell r="V273">
            <v>2624</v>
          </cell>
          <cell r="W273">
            <v>492</v>
          </cell>
          <cell r="X273">
            <v>4592</v>
          </cell>
          <cell r="Y273">
            <v>413.28</v>
          </cell>
          <cell r="Z273">
            <v>110.208</v>
          </cell>
          <cell r="AA273">
            <v>1015.4879999999999</v>
          </cell>
          <cell r="AB273">
            <v>5.0774399999999993</v>
          </cell>
        </row>
        <row r="274">
          <cell r="A274" t="str">
            <v>Spray (Spot)50'</v>
          </cell>
          <cell r="B274" t="str">
            <v>Spray (Spot)</v>
          </cell>
          <cell r="C274" t="str">
            <v>50'</v>
          </cell>
          <cell r="D274">
            <v>50</v>
          </cell>
          <cell r="E274">
            <v>7.5</v>
          </cell>
          <cell r="F274">
            <v>0.65</v>
          </cell>
          <cell r="G274">
            <v>3.3846153846153845E-2</v>
          </cell>
          <cell r="H274">
            <v>7140</v>
          </cell>
          <cell r="I274">
            <v>40</v>
          </cell>
          <cell r="J274">
            <v>75</v>
          </cell>
          <cell r="K274">
            <v>8</v>
          </cell>
          <cell r="L274">
            <v>200</v>
          </cell>
          <cell r="M274">
            <v>0</v>
          </cell>
          <cell r="N274">
            <v>1600</v>
          </cell>
          <cell r="O274">
            <v>1</v>
          </cell>
          <cell r="P274">
            <v>0.27</v>
          </cell>
          <cell r="Q274">
            <v>1.4</v>
          </cell>
          <cell r="R274">
            <v>202.53681205318335</v>
          </cell>
          <cell r="S274">
            <v>1.0126840602659168</v>
          </cell>
          <cell r="T274">
            <v>669.375</v>
          </cell>
          <cell r="U274">
            <v>3.3468749999999998</v>
          </cell>
          <cell r="V274">
            <v>2856</v>
          </cell>
          <cell r="W274">
            <v>535.5</v>
          </cell>
          <cell r="X274">
            <v>4998</v>
          </cell>
          <cell r="Y274">
            <v>449.82</v>
          </cell>
          <cell r="Z274">
            <v>119.952</v>
          </cell>
          <cell r="AA274">
            <v>1105.2719999999999</v>
          </cell>
          <cell r="AB274">
            <v>5.5263599999999995</v>
          </cell>
        </row>
        <row r="275">
          <cell r="A275" t="str">
            <v>Spray (Spot)53'</v>
          </cell>
          <cell r="B275" t="str">
            <v>Spray (Spot)</v>
          </cell>
          <cell r="C275" t="str">
            <v>53'</v>
          </cell>
          <cell r="D275">
            <v>53</v>
          </cell>
          <cell r="E275">
            <v>7.5</v>
          </cell>
          <cell r="F275">
            <v>0.65</v>
          </cell>
          <cell r="G275">
            <v>3.1930333817126275E-2</v>
          </cell>
          <cell r="H275">
            <v>7500</v>
          </cell>
          <cell r="I275">
            <v>40</v>
          </cell>
          <cell r="J275">
            <v>75</v>
          </cell>
          <cell r="K275">
            <v>8</v>
          </cell>
          <cell r="L275">
            <v>200</v>
          </cell>
          <cell r="M275">
            <v>0</v>
          </cell>
          <cell r="N275">
            <v>1600</v>
          </cell>
          <cell r="O275">
            <v>1</v>
          </cell>
          <cell r="P275">
            <v>0.27</v>
          </cell>
          <cell r="Q275">
            <v>1.4</v>
          </cell>
          <cell r="R275">
            <v>212.74875215670519</v>
          </cell>
          <cell r="S275">
            <v>1.0637437607835261</v>
          </cell>
          <cell r="T275">
            <v>703.125</v>
          </cell>
          <cell r="U275">
            <v>3.515625</v>
          </cell>
          <cell r="V275">
            <v>3000</v>
          </cell>
          <cell r="W275">
            <v>562.5</v>
          </cell>
          <cell r="X275">
            <v>5250</v>
          </cell>
          <cell r="Y275">
            <v>472.5</v>
          </cell>
          <cell r="Z275">
            <v>126</v>
          </cell>
          <cell r="AA275">
            <v>1161</v>
          </cell>
          <cell r="AB275">
            <v>5.8049999999999997</v>
          </cell>
        </row>
        <row r="276">
          <cell r="A276" t="str">
            <v>Spray (Spot)60'</v>
          </cell>
          <cell r="B276" t="str">
            <v>Spray (Spot)</v>
          </cell>
          <cell r="C276" t="str">
            <v>60'</v>
          </cell>
          <cell r="D276">
            <v>60</v>
          </cell>
          <cell r="E276">
            <v>7.5</v>
          </cell>
          <cell r="F276">
            <v>0.65</v>
          </cell>
          <cell r="G276">
            <v>2.8205128205128206E-2</v>
          </cell>
          <cell r="H276">
            <v>9580</v>
          </cell>
          <cell r="I276">
            <v>40</v>
          </cell>
          <cell r="J276">
            <v>75</v>
          </cell>
          <cell r="K276">
            <v>8</v>
          </cell>
          <cell r="L276">
            <v>200</v>
          </cell>
          <cell r="M276">
            <v>0</v>
          </cell>
          <cell r="N276">
            <v>1600</v>
          </cell>
          <cell r="O276">
            <v>1</v>
          </cell>
          <cell r="P276">
            <v>0.27</v>
          </cell>
          <cell r="Q276">
            <v>1.4</v>
          </cell>
          <cell r="R276">
            <v>271.75107275483145</v>
          </cell>
          <cell r="S276">
            <v>1.3587553637741572</v>
          </cell>
          <cell r="T276">
            <v>898.125</v>
          </cell>
          <cell r="U276">
            <v>4.4906249999999996</v>
          </cell>
          <cell r="V276">
            <v>3832</v>
          </cell>
          <cell r="W276">
            <v>718.5</v>
          </cell>
          <cell r="X276">
            <v>6706</v>
          </cell>
          <cell r="Y276">
            <v>603.54</v>
          </cell>
          <cell r="Z276">
            <v>160.94400000000002</v>
          </cell>
          <cell r="AA276">
            <v>1482.9839999999999</v>
          </cell>
          <cell r="AB276">
            <v>7.4149199999999995</v>
          </cell>
        </row>
        <row r="277">
          <cell r="A277" t="str">
            <v>Stalk Shredder14'</v>
          </cell>
          <cell r="B277" t="str">
            <v>Stalk Shredder</v>
          </cell>
          <cell r="C277" t="str">
            <v>14'</v>
          </cell>
          <cell r="D277">
            <v>14</v>
          </cell>
          <cell r="E277">
            <v>6.25</v>
          </cell>
          <cell r="F277">
            <v>0.8</v>
          </cell>
          <cell r="G277">
            <v>0.11785714285714287</v>
          </cell>
          <cell r="H277">
            <v>12000</v>
          </cell>
          <cell r="I277">
            <v>30</v>
          </cell>
          <cell r="J277">
            <v>175</v>
          </cell>
          <cell r="K277">
            <v>10</v>
          </cell>
          <cell r="L277">
            <v>200</v>
          </cell>
          <cell r="M277">
            <v>0</v>
          </cell>
          <cell r="N277">
            <v>2000</v>
          </cell>
          <cell r="O277">
            <v>1</v>
          </cell>
          <cell r="P277">
            <v>0.27</v>
          </cell>
          <cell r="Q277">
            <v>1.4</v>
          </cell>
          <cell r="R277">
            <v>340.39800345072825</v>
          </cell>
          <cell r="S277">
            <v>1.7019900172536413</v>
          </cell>
          <cell r="T277">
            <v>2100</v>
          </cell>
          <cell r="U277">
            <v>10.5</v>
          </cell>
          <cell r="V277">
            <v>3600</v>
          </cell>
          <cell r="W277">
            <v>840</v>
          </cell>
          <cell r="X277">
            <v>7800</v>
          </cell>
          <cell r="Y277">
            <v>702</v>
          </cell>
          <cell r="Z277">
            <v>187.20000000000002</v>
          </cell>
          <cell r="AA277">
            <v>1729.2</v>
          </cell>
          <cell r="AB277">
            <v>8.6460000000000008</v>
          </cell>
        </row>
        <row r="278">
          <cell r="A278" t="str">
            <v>Stalk Shredder20'</v>
          </cell>
          <cell r="B278" t="str">
            <v>Stalk Shredder</v>
          </cell>
          <cell r="C278" t="str">
            <v>20'</v>
          </cell>
          <cell r="D278">
            <v>20</v>
          </cell>
          <cell r="E278">
            <v>6.25</v>
          </cell>
          <cell r="F278">
            <v>0.8</v>
          </cell>
          <cell r="G278">
            <v>8.2500000000000004E-2</v>
          </cell>
          <cell r="H278">
            <v>30200</v>
          </cell>
          <cell r="I278">
            <v>30</v>
          </cell>
          <cell r="J278">
            <v>175</v>
          </cell>
          <cell r="K278">
            <v>10</v>
          </cell>
          <cell r="L278">
            <v>200</v>
          </cell>
          <cell r="M278">
            <v>0</v>
          </cell>
          <cell r="N278">
            <v>2000</v>
          </cell>
          <cell r="O278">
            <v>1</v>
          </cell>
          <cell r="P278">
            <v>0.27</v>
          </cell>
          <cell r="Q278">
            <v>1.4</v>
          </cell>
          <cell r="R278">
            <v>856.66830868433294</v>
          </cell>
          <cell r="S278">
            <v>4.2833415434216651</v>
          </cell>
          <cell r="T278">
            <v>5285</v>
          </cell>
          <cell r="U278">
            <v>26.425000000000001</v>
          </cell>
          <cell r="V278">
            <v>9060</v>
          </cell>
          <cell r="W278">
            <v>2114</v>
          </cell>
          <cell r="X278">
            <v>19630</v>
          </cell>
          <cell r="Y278">
            <v>1766.7</v>
          </cell>
          <cell r="Z278">
            <v>471.12</v>
          </cell>
          <cell r="AA278">
            <v>4351.82</v>
          </cell>
          <cell r="AB278">
            <v>21.7591</v>
          </cell>
        </row>
        <row r="279">
          <cell r="A279" t="str">
            <v>Stalk Shredder-Flail12'</v>
          </cell>
          <cell r="B279" t="str">
            <v>Stalk Shredder-Flail</v>
          </cell>
          <cell r="C279" t="str">
            <v>12'</v>
          </cell>
          <cell r="D279">
            <v>12</v>
          </cell>
          <cell r="E279">
            <v>6.25</v>
          </cell>
          <cell r="F279">
            <v>0.8</v>
          </cell>
          <cell r="G279">
            <v>0.13750000000000001</v>
          </cell>
          <cell r="H279">
            <v>14400</v>
          </cell>
          <cell r="I279">
            <v>30</v>
          </cell>
          <cell r="J279">
            <v>175</v>
          </cell>
          <cell r="K279">
            <v>10</v>
          </cell>
          <cell r="L279">
            <v>200</v>
          </cell>
          <cell r="M279">
            <v>0</v>
          </cell>
          <cell r="N279">
            <v>2000</v>
          </cell>
          <cell r="O279">
            <v>1</v>
          </cell>
          <cell r="P279">
            <v>0.27</v>
          </cell>
          <cell r="Q279">
            <v>1.4</v>
          </cell>
          <cell r="R279">
            <v>408.47760414087401</v>
          </cell>
          <cell r="S279">
            <v>2.0423880207043701</v>
          </cell>
          <cell r="T279">
            <v>2520</v>
          </cell>
          <cell r="U279">
            <v>12.6</v>
          </cell>
          <cell r="V279">
            <v>4320</v>
          </cell>
          <cell r="W279">
            <v>1008</v>
          </cell>
          <cell r="X279">
            <v>9360</v>
          </cell>
          <cell r="Y279">
            <v>842.4</v>
          </cell>
          <cell r="Z279">
            <v>224.64000000000001</v>
          </cell>
          <cell r="AA279">
            <v>2075.04</v>
          </cell>
          <cell r="AB279">
            <v>10.3752</v>
          </cell>
        </row>
        <row r="280">
          <cell r="A280" t="str">
            <v>Stalk Shredder-Flail20'</v>
          </cell>
          <cell r="B280" t="str">
            <v>Stalk Shredder-Flail</v>
          </cell>
          <cell r="C280" t="str">
            <v>20'</v>
          </cell>
          <cell r="D280">
            <v>20</v>
          </cell>
          <cell r="E280">
            <v>6.25</v>
          </cell>
          <cell r="F280">
            <v>0.8</v>
          </cell>
          <cell r="G280">
            <v>8.2500000000000004E-2</v>
          </cell>
          <cell r="H280">
            <v>23100</v>
          </cell>
          <cell r="I280">
            <v>30</v>
          </cell>
          <cell r="J280">
            <v>175</v>
          </cell>
          <cell r="K280">
            <v>10</v>
          </cell>
          <cell r="L280">
            <v>200</v>
          </cell>
          <cell r="M280">
            <v>0</v>
          </cell>
          <cell r="N280">
            <v>2000</v>
          </cell>
          <cell r="O280">
            <v>1</v>
          </cell>
          <cell r="P280">
            <v>0.27</v>
          </cell>
          <cell r="Q280">
            <v>1.4</v>
          </cell>
          <cell r="R280">
            <v>655.26615664265194</v>
          </cell>
          <cell r="S280">
            <v>3.2763307832132598</v>
          </cell>
          <cell r="T280">
            <v>4042.5</v>
          </cell>
          <cell r="U280">
            <v>20.212499999999999</v>
          </cell>
          <cell r="V280">
            <v>6930</v>
          </cell>
          <cell r="W280">
            <v>1617</v>
          </cell>
          <cell r="X280">
            <v>15015</v>
          </cell>
          <cell r="Y280">
            <v>1351.35</v>
          </cell>
          <cell r="Z280">
            <v>360.36</v>
          </cell>
          <cell r="AA280">
            <v>3328.71</v>
          </cell>
          <cell r="AB280">
            <v>16.643550000000001</v>
          </cell>
        </row>
        <row r="281">
          <cell r="A281" t="str">
            <v>Subsoiler3 shank</v>
          </cell>
          <cell r="B281" t="str">
            <v>Subsoiler</v>
          </cell>
          <cell r="C281" t="str">
            <v>3 shank</v>
          </cell>
          <cell r="D281">
            <v>9</v>
          </cell>
          <cell r="E281">
            <v>4.75</v>
          </cell>
          <cell r="F281">
            <v>0.85</v>
          </cell>
          <cell r="G281">
            <v>0.22703818369453047</v>
          </cell>
          <cell r="H281">
            <v>3360</v>
          </cell>
          <cell r="I281">
            <v>30</v>
          </cell>
          <cell r="J281">
            <v>50</v>
          </cell>
          <cell r="K281">
            <v>15</v>
          </cell>
          <cell r="L281">
            <v>100</v>
          </cell>
          <cell r="M281">
            <v>0</v>
          </cell>
          <cell r="N281">
            <v>1500</v>
          </cell>
          <cell r="O281">
            <v>1</v>
          </cell>
          <cell r="P281">
            <v>0.27</v>
          </cell>
          <cell r="Q281">
            <v>1.4</v>
          </cell>
          <cell r="R281">
            <v>36.116282512613296</v>
          </cell>
          <cell r="S281">
            <v>0.36116282512613296</v>
          </cell>
          <cell r="T281">
            <v>112</v>
          </cell>
          <cell r="U281">
            <v>1.1200000000000001</v>
          </cell>
          <cell r="V281">
            <v>1008</v>
          </cell>
          <cell r="W281">
            <v>156.80000000000001</v>
          </cell>
          <cell r="X281">
            <v>2184</v>
          </cell>
          <cell r="Y281">
            <v>196.56</v>
          </cell>
          <cell r="Z281">
            <v>52.416000000000004</v>
          </cell>
          <cell r="AA281">
            <v>405.77600000000001</v>
          </cell>
          <cell r="AB281">
            <v>4.05776</v>
          </cell>
        </row>
        <row r="282">
          <cell r="A282" t="str">
            <v>Subsoiler4 shank</v>
          </cell>
          <cell r="B282" t="str">
            <v>Subsoiler</v>
          </cell>
          <cell r="C282" t="str">
            <v>4 shank</v>
          </cell>
          <cell r="D282">
            <v>12</v>
          </cell>
          <cell r="E282">
            <v>4.75</v>
          </cell>
          <cell r="F282">
            <v>0.85</v>
          </cell>
          <cell r="G282">
            <v>0.17027863777089783</v>
          </cell>
          <cell r="H282">
            <v>6390</v>
          </cell>
          <cell r="I282">
            <v>30</v>
          </cell>
          <cell r="J282">
            <v>50</v>
          </cell>
          <cell r="K282">
            <v>15</v>
          </cell>
          <cell r="L282">
            <v>100</v>
          </cell>
          <cell r="M282">
            <v>0</v>
          </cell>
          <cell r="N282">
            <v>1500</v>
          </cell>
          <cell r="O282">
            <v>1</v>
          </cell>
          <cell r="P282">
            <v>0.27</v>
          </cell>
          <cell r="Q282">
            <v>1.4</v>
          </cell>
          <cell r="R282">
            <v>68.685430135594927</v>
          </cell>
          <cell r="S282">
            <v>0.68685430135594927</v>
          </cell>
          <cell r="T282">
            <v>213</v>
          </cell>
          <cell r="U282">
            <v>2.13</v>
          </cell>
          <cell r="V282">
            <v>1917</v>
          </cell>
          <cell r="W282">
            <v>298.2</v>
          </cell>
          <cell r="X282">
            <v>4153.5</v>
          </cell>
          <cell r="Y282">
            <v>373.815</v>
          </cell>
          <cell r="Z282">
            <v>99.683999999999997</v>
          </cell>
          <cell r="AA282">
            <v>771.69900000000007</v>
          </cell>
          <cell r="AB282">
            <v>7.7169900000000009</v>
          </cell>
        </row>
        <row r="283">
          <cell r="A283" t="str">
            <v>Subsoiler5 shank</v>
          </cell>
          <cell r="B283" t="str">
            <v>Subsoiler</v>
          </cell>
          <cell r="C283" t="str">
            <v>5 shank</v>
          </cell>
          <cell r="D283">
            <v>15</v>
          </cell>
          <cell r="E283">
            <v>4.75</v>
          </cell>
          <cell r="F283">
            <v>0.85</v>
          </cell>
          <cell r="G283">
            <v>0.13622291021671826</v>
          </cell>
          <cell r="H283">
            <v>6610</v>
          </cell>
          <cell r="I283">
            <v>30</v>
          </cell>
          <cell r="J283">
            <v>50</v>
          </cell>
          <cell r="K283">
            <v>15</v>
          </cell>
          <cell r="L283">
            <v>100</v>
          </cell>
          <cell r="M283">
            <v>0</v>
          </cell>
          <cell r="N283">
            <v>1500</v>
          </cell>
          <cell r="O283">
            <v>1</v>
          </cell>
          <cell r="P283">
            <v>0.27</v>
          </cell>
          <cell r="Q283">
            <v>1.4</v>
          </cell>
          <cell r="R283">
            <v>71.050186728682704</v>
          </cell>
          <cell r="S283">
            <v>0.71050186728682707</v>
          </cell>
          <cell r="T283">
            <v>220.33333333333334</v>
          </cell>
          <cell r="U283">
            <v>2.2033333333333336</v>
          </cell>
          <cell r="V283">
            <v>1983</v>
          </cell>
          <cell r="W283">
            <v>308.46666666666664</v>
          </cell>
          <cell r="X283">
            <v>4296.5</v>
          </cell>
          <cell r="Y283">
            <v>386.685</v>
          </cell>
          <cell r="Z283">
            <v>103.116</v>
          </cell>
          <cell r="AA283">
            <v>798.26766666666663</v>
          </cell>
          <cell r="AB283">
            <v>7.9826766666666664</v>
          </cell>
        </row>
        <row r="284">
          <cell r="A284" t="str">
            <v>Subsoiler low-till4 shank</v>
          </cell>
          <cell r="B284" t="str">
            <v>Subsoiler low-till</v>
          </cell>
          <cell r="C284" t="str">
            <v>4 shank</v>
          </cell>
          <cell r="D284">
            <v>12</v>
          </cell>
          <cell r="E284">
            <v>4.75</v>
          </cell>
          <cell r="F284">
            <v>0.85</v>
          </cell>
          <cell r="G284">
            <v>0.17027863777089783</v>
          </cell>
          <cell r="H284">
            <v>1060</v>
          </cell>
          <cell r="I284">
            <v>30</v>
          </cell>
          <cell r="J284">
            <v>50</v>
          </cell>
          <cell r="K284">
            <v>15</v>
          </cell>
          <cell r="L284">
            <v>100</v>
          </cell>
          <cell r="M284">
            <v>0</v>
          </cell>
          <cell r="N284">
            <v>1500</v>
          </cell>
          <cell r="O284">
            <v>1</v>
          </cell>
          <cell r="P284">
            <v>0.27</v>
          </cell>
          <cell r="Q284">
            <v>1.4</v>
          </cell>
          <cell r="R284">
            <v>11.3938272212411</v>
          </cell>
          <cell r="S284">
            <v>0.113938272212411</v>
          </cell>
          <cell r="T284">
            <v>35.333333333333336</v>
          </cell>
          <cell r="U284">
            <v>0.35333333333333333</v>
          </cell>
          <cell r="V284">
            <v>318</v>
          </cell>
          <cell r="W284">
            <v>49.466666666666669</v>
          </cell>
          <cell r="X284">
            <v>689</v>
          </cell>
          <cell r="Y284">
            <v>62.01</v>
          </cell>
          <cell r="Z284">
            <v>16.536000000000001</v>
          </cell>
          <cell r="AA284">
            <v>128.01266666666666</v>
          </cell>
          <cell r="AB284">
            <v>1.2801266666666666</v>
          </cell>
        </row>
        <row r="285">
          <cell r="A285" t="str">
            <v>Subsoiler low-till6 shank</v>
          </cell>
          <cell r="B285" t="str">
            <v>Subsoiler low-till</v>
          </cell>
          <cell r="C285" t="str">
            <v>6 shank</v>
          </cell>
          <cell r="D285">
            <v>18</v>
          </cell>
          <cell r="E285">
            <v>4.75</v>
          </cell>
          <cell r="F285">
            <v>0.85</v>
          </cell>
          <cell r="G285">
            <v>0.11351909184726523</v>
          </cell>
          <cell r="H285">
            <v>15100</v>
          </cell>
          <cell r="I285">
            <v>30</v>
          </cell>
          <cell r="J285">
            <v>50</v>
          </cell>
          <cell r="K285">
            <v>15</v>
          </cell>
          <cell r="L285">
            <v>100</v>
          </cell>
          <cell r="M285">
            <v>0</v>
          </cell>
          <cell r="N285">
            <v>1500</v>
          </cell>
          <cell r="O285">
            <v>1</v>
          </cell>
          <cell r="P285">
            <v>0.27</v>
          </cell>
          <cell r="Q285">
            <v>1.4</v>
          </cell>
          <cell r="R285">
            <v>162.30829343466095</v>
          </cell>
          <cell r="S285">
            <v>1.6230829343466096</v>
          </cell>
          <cell r="T285">
            <v>503.33333333333331</v>
          </cell>
          <cell r="U285">
            <v>5.0333333333333332</v>
          </cell>
          <cell r="V285">
            <v>4530</v>
          </cell>
          <cell r="W285">
            <v>704.66666666666663</v>
          </cell>
          <cell r="X285">
            <v>9815</v>
          </cell>
          <cell r="Y285">
            <v>883.35</v>
          </cell>
          <cell r="Z285">
            <v>235.56</v>
          </cell>
          <cell r="AA285">
            <v>1823.5766666666668</v>
          </cell>
          <cell r="AB285">
            <v>18.235766666666667</v>
          </cell>
        </row>
        <row r="286">
          <cell r="A286" t="str">
            <v>Subsoiler low-till8 shank</v>
          </cell>
          <cell r="B286" t="str">
            <v>Subsoiler low-till</v>
          </cell>
          <cell r="C286" t="str">
            <v>8 shank</v>
          </cell>
          <cell r="D286">
            <v>24</v>
          </cell>
          <cell r="E286">
            <v>4.75</v>
          </cell>
          <cell r="F286">
            <v>0.85</v>
          </cell>
          <cell r="G286">
            <v>8.5139318885448914E-2</v>
          </cell>
          <cell r="H286">
            <v>18000</v>
          </cell>
          <cell r="I286">
            <v>30</v>
          </cell>
          <cell r="J286">
            <v>50</v>
          </cell>
          <cell r="K286">
            <v>15</v>
          </cell>
          <cell r="L286">
            <v>100</v>
          </cell>
          <cell r="M286">
            <v>0</v>
          </cell>
          <cell r="N286">
            <v>1500</v>
          </cell>
          <cell r="O286">
            <v>1</v>
          </cell>
          <cell r="P286">
            <v>0.27</v>
          </cell>
          <cell r="Q286">
            <v>1.4</v>
          </cell>
          <cell r="R286">
            <v>193.48008488899978</v>
          </cell>
          <cell r="S286">
            <v>1.9348008488899979</v>
          </cell>
          <cell r="T286">
            <v>600</v>
          </cell>
          <cell r="U286">
            <v>6</v>
          </cell>
          <cell r="V286">
            <v>5400</v>
          </cell>
          <cell r="W286">
            <v>840</v>
          </cell>
          <cell r="X286">
            <v>11700</v>
          </cell>
          <cell r="Y286">
            <v>1053</v>
          </cell>
          <cell r="Z286">
            <v>280.8</v>
          </cell>
          <cell r="AA286">
            <v>2173.8000000000002</v>
          </cell>
          <cell r="AB286">
            <v>21.738000000000003</v>
          </cell>
        </row>
        <row r="287">
          <cell r="A287" t="str">
            <v>TerraTill Bed w/roll4R30</v>
          </cell>
          <cell r="B287" t="str">
            <v>TerraTill Bed w/roll</v>
          </cell>
          <cell r="C287" t="str">
            <v>4R30</v>
          </cell>
          <cell r="D287">
            <v>10</v>
          </cell>
          <cell r="E287">
            <v>4.75</v>
          </cell>
          <cell r="F287">
            <v>0.85</v>
          </cell>
          <cell r="G287">
            <v>0.20433436532507743</v>
          </cell>
          <cell r="H287">
            <v>14300</v>
          </cell>
          <cell r="I287">
            <v>30</v>
          </cell>
          <cell r="J287">
            <v>65</v>
          </cell>
          <cell r="K287">
            <v>12</v>
          </cell>
          <cell r="L287">
            <v>150</v>
          </cell>
          <cell r="M287">
            <v>0</v>
          </cell>
          <cell r="N287">
            <v>1800</v>
          </cell>
          <cell r="O287">
            <v>1</v>
          </cell>
          <cell r="P287">
            <v>0.27</v>
          </cell>
          <cell r="Q287">
            <v>1.4</v>
          </cell>
          <cell r="R287">
            <v>271.16121069447604</v>
          </cell>
          <cell r="S287">
            <v>1.8077414046298403</v>
          </cell>
          <cell r="T287">
            <v>774.58333333333337</v>
          </cell>
          <cell r="U287">
            <v>5.1638888888888888</v>
          </cell>
          <cell r="V287">
            <v>4290</v>
          </cell>
          <cell r="W287">
            <v>834.16666666666663</v>
          </cell>
          <cell r="X287">
            <v>9295</v>
          </cell>
          <cell r="Y287">
            <v>836.55</v>
          </cell>
          <cell r="Z287">
            <v>223.08</v>
          </cell>
          <cell r="AA287">
            <v>1893.7966666666666</v>
          </cell>
          <cell r="AB287">
            <v>12.625311111111111</v>
          </cell>
        </row>
        <row r="288">
          <cell r="A288" t="str">
            <v>TerraTill Bed w/roll4R-36</v>
          </cell>
          <cell r="B288" t="str">
            <v>TerraTill Bed w/roll</v>
          </cell>
          <cell r="C288" t="str">
            <v>4R-36</v>
          </cell>
          <cell r="D288">
            <v>12</v>
          </cell>
          <cell r="E288">
            <v>4.75</v>
          </cell>
          <cell r="F288">
            <v>0.85</v>
          </cell>
          <cell r="G288">
            <v>0.17027863777089783</v>
          </cell>
          <cell r="H288">
            <v>14300</v>
          </cell>
          <cell r="I288">
            <v>30</v>
          </cell>
          <cell r="J288">
            <v>65</v>
          </cell>
          <cell r="K288">
            <v>12</v>
          </cell>
          <cell r="L288">
            <v>150</v>
          </cell>
          <cell r="M288">
            <v>0</v>
          </cell>
          <cell r="N288">
            <v>1800</v>
          </cell>
          <cell r="O288">
            <v>1</v>
          </cell>
          <cell r="P288">
            <v>0.27</v>
          </cell>
          <cell r="Q288">
            <v>1.4</v>
          </cell>
          <cell r="R288">
            <v>271.16121069447604</v>
          </cell>
          <cell r="S288">
            <v>1.8077414046298403</v>
          </cell>
          <cell r="T288">
            <v>774.58333333333337</v>
          </cell>
          <cell r="U288">
            <v>5.1638888888888888</v>
          </cell>
          <cell r="V288">
            <v>4290</v>
          </cell>
          <cell r="W288">
            <v>834.16666666666663</v>
          </cell>
          <cell r="X288">
            <v>9295</v>
          </cell>
          <cell r="Y288">
            <v>836.55</v>
          </cell>
          <cell r="Z288">
            <v>223.08</v>
          </cell>
          <cell r="AA288">
            <v>1893.7966666666666</v>
          </cell>
          <cell r="AB288">
            <v>12.625311111111111</v>
          </cell>
        </row>
        <row r="289">
          <cell r="A289" t="str">
            <v>TerraTill Bed w/roll6R30</v>
          </cell>
          <cell r="B289" t="str">
            <v>TerraTill Bed w/roll</v>
          </cell>
          <cell r="C289" t="str">
            <v>6R30</v>
          </cell>
          <cell r="D289">
            <v>15</v>
          </cell>
          <cell r="E289">
            <v>4.75</v>
          </cell>
          <cell r="F289">
            <v>0.85</v>
          </cell>
          <cell r="G289">
            <v>0.13622291021671826</v>
          </cell>
          <cell r="H289">
            <v>16619</v>
          </cell>
          <cell r="I289">
            <v>30</v>
          </cell>
          <cell r="J289">
            <v>65</v>
          </cell>
          <cell r="K289">
            <v>12</v>
          </cell>
          <cell r="L289">
            <v>150</v>
          </cell>
          <cell r="M289">
            <v>0</v>
          </cell>
          <cell r="N289">
            <v>1800</v>
          </cell>
          <cell r="O289">
            <v>1</v>
          </cell>
          <cell r="P289">
            <v>0.27</v>
          </cell>
          <cell r="Q289">
            <v>1.4</v>
          </cell>
          <cell r="R289">
            <v>315.13483640080403</v>
          </cell>
          <cell r="S289">
            <v>2.1008989093386936</v>
          </cell>
          <cell r="T289">
            <v>900.19583333333333</v>
          </cell>
          <cell r="U289">
            <v>6.0013055555555557</v>
          </cell>
          <cell r="V289">
            <v>4985.7</v>
          </cell>
          <cell r="W289">
            <v>969.44166666666661</v>
          </cell>
          <cell r="X289">
            <v>10802.35</v>
          </cell>
          <cell r="Y289">
            <v>972.2115</v>
          </cell>
          <cell r="Z289">
            <v>259.25640000000004</v>
          </cell>
          <cell r="AA289">
            <v>2200.9095666666667</v>
          </cell>
          <cell r="AB289">
            <v>14.672730444444445</v>
          </cell>
        </row>
        <row r="290">
          <cell r="A290" t="str">
            <v>TerraTill Bed w/roll6R-36</v>
          </cell>
          <cell r="B290" t="str">
            <v>TerraTill Bed w/roll</v>
          </cell>
          <cell r="C290" t="str">
            <v>6R-36</v>
          </cell>
          <cell r="D290">
            <v>18</v>
          </cell>
          <cell r="E290">
            <v>4.75</v>
          </cell>
          <cell r="F290">
            <v>0.85</v>
          </cell>
          <cell r="G290">
            <v>0.11351909184726523</v>
          </cell>
          <cell r="H290">
            <v>19400</v>
          </cell>
          <cell r="I290">
            <v>30</v>
          </cell>
          <cell r="J290">
            <v>65</v>
          </cell>
          <cell r="K290">
            <v>12</v>
          </cell>
          <cell r="L290">
            <v>150</v>
          </cell>
          <cell r="M290">
            <v>0</v>
          </cell>
          <cell r="N290">
            <v>1800</v>
          </cell>
          <cell r="O290">
            <v>1</v>
          </cell>
          <cell r="P290">
            <v>0.27</v>
          </cell>
          <cell r="Q290">
            <v>1.4</v>
          </cell>
          <cell r="R290">
            <v>367.86905506803043</v>
          </cell>
          <cell r="S290">
            <v>2.452460367120203</v>
          </cell>
          <cell r="T290">
            <v>1050.8333333333333</v>
          </cell>
          <cell r="U290">
            <v>7.0055555555555546</v>
          </cell>
          <cell r="V290">
            <v>5820</v>
          </cell>
          <cell r="W290">
            <v>1131.6666666666667</v>
          </cell>
          <cell r="X290">
            <v>12610</v>
          </cell>
          <cell r="Y290">
            <v>1134.8999999999999</v>
          </cell>
          <cell r="Z290">
            <v>302.64</v>
          </cell>
          <cell r="AA290">
            <v>2569.2066666666669</v>
          </cell>
          <cell r="AB290">
            <v>17.128044444444445</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6">
          <cell r="A306">
            <v>0</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row>
        <row r="307">
          <cell r="A307" t="str">
            <v>Boll Buggy 2R 40"</v>
          </cell>
          <cell r="B307" t="str">
            <v>Boll Buggy</v>
          </cell>
          <cell r="C307" t="str">
            <v>2R 40"</v>
          </cell>
          <cell r="D307">
            <v>6.666666666666667</v>
          </cell>
          <cell r="E307">
            <v>3.6</v>
          </cell>
          <cell r="F307">
            <v>0.7</v>
          </cell>
          <cell r="G307">
            <v>2.0363636363636362E-2</v>
          </cell>
          <cell r="H307">
            <v>26045</v>
          </cell>
          <cell r="I307">
            <v>35</v>
          </cell>
          <cell r="J307">
            <v>50</v>
          </cell>
          <cell r="K307">
            <v>10</v>
          </cell>
          <cell r="L307">
            <v>200</v>
          </cell>
          <cell r="N307">
            <v>2000</v>
          </cell>
          <cell r="O307">
            <v>1</v>
          </cell>
          <cell r="P307">
            <v>0.32</v>
          </cell>
          <cell r="Q307">
            <v>2.1</v>
          </cell>
          <cell r="R307">
            <v>283.81629801028913</v>
          </cell>
          <cell r="S307">
            <v>1.4190814900514457</v>
          </cell>
          <cell r="T307">
            <v>1302.25</v>
          </cell>
          <cell r="U307">
            <v>6.5112500000000004</v>
          </cell>
          <cell r="V307">
            <v>9115.75</v>
          </cell>
          <cell r="W307">
            <v>1692.925</v>
          </cell>
          <cell r="X307">
            <v>17580.375</v>
          </cell>
          <cell r="Y307">
            <v>1582.2337499999999</v>
          </cell>
          <cell r="Z307">
            <v>421.92900000000003</v>
          </cell>
          <cell r="AA307">
            <v>3697.0877499999997</v>
          </cell>
          <cell r="AB307">
            <v>18.48543875</v>
          </cell>
        </row>
        <row r="308">
          <cell r="A308" t="str">
            <v>Boll Buggy 4R 30"</v>
          </cell>
          <cell r="B308" t="str">
            <v>Boll Buggy</v>
          </cell>
          <cell r="C308" t="str">
            <v>4R 30"</v>
          </cell>
          <cell r="D308">
            <v>10</v>
          </cell>
          <cell r="E308">
            <v>3.6</v>
          </cell>
          <cell r="F308">
            <v>0.7</v>
          </cell>
          <cell r="G308">
            <v>3.0545454545454546E-2</v>
          </cell>
          <cell r="H308">
            <v>23000</v>
          </cell>
          <cell r="I308">
            <v>35</v>
          </cell>
          <cell r="J308">
            <v>50</v>
          </cell>
          <cell r="K308">
            <v>10</v>
          </cell>
          <cell r="L308">
            <v>200</v>
          </cell>
          <cell r="N308">
            <v>2000</v>
          </cell>
          <cell r="O308">
            <v>1</v>
          </cell>
          <cell r="P308">
            <v>0.32</v>
          </cell>
          <cell r="Q308">
            <v>2.1</v>
          </cell>
          <cell r="R308">
            <v>250.63447319011905</v>
          </cell>
          <cell r="S308">
            <v>1.2531723659505953</v>
          </cell>
          <cell r="T308">
            <v>1150</v>
          </cell>
          <cell r="U308">
            <v>5.75</v>
          </cell>
          <cell r="V308">
            <v>8050</v>
          </cell>
          <cell r="W308">
            <v>1495</v>
          </cell>
          <cell r="X308">
            <v>15525</v>
          </cell>
          <cell r="Y308">
            <v>1397.25</v>
          </cell>
          <cell r="Z308">
            <v>372.6</v>
          </cell>
          <cell r="AA308">
            <v>3264.85</v>
          </cell>
          <cell r="AB308">
            <v>16.324249999999999</v>
          </cell>
        </row>
        <row r="309">
          <cell r="A309" t="str">
            <v>Boll Buggy 4R 40"</v>
          </cell>
          <cell r="B309" t="str">
            <v>Boll Buggy</v>
          </cell>
          <cell r="C309" t="str">
            <v>4R 40"</v>
          </cell>
          <cell r="D309">
            <v>13.333333333333334</v>
          </cell>
          <cell r="E309">
            <v>3.6</v>
          </cell>
          <cell r="F309">
            <v>0.7</v>
          </cell>
          <cell r="G309">
            <v>4.0727272727272723E-2</v>
          </cell>
          <cell r="H309">
            <v>23000</v>
          </cell>
          <cell r="I309">
            <v>35</v>
          </cell>
          <cell r="J309">
            <v>50</v>
          </cell>
          <cell r="K309">
            <v>10</v>
          </cell>
          <cell r="L309">
            <v>200</v>
          </cell>
          <cell r="N309">
            <v>2000</v>
          </cell>
          <cell r="O309">
            <v>1</v>
          </cell>
          <cell r="P309">
            <v>0.32</v>
          </cell>
          <cell r="Q309">
            <v>2.1</v>
          </cell>
          <cell r="R309">
            <v>250.63447319011905</v>
          </cell>
          <cell r="S309">
            <v>1.2531723659505953</v>
          </cell>
          <cell r="T309">
            <v>1150</v>
          </cell>
          <cell r="U309">
            <v>5.75</v>
          </cell>
          <cell r="V309">
            <v>8050</v>
          </cell>
          <cell r="W309">
            <v>1495</v>
          </cell>
          <cell r="X309">
            <v>15525</v>
          </cell>
          <cell r="Y309">
            <v>1397.25</v>
          </cell>
          <cell r="Z309">
            <v>372.6</v>
          </cell>
          <cell r="AA309">
            <v>3264.85</v>
          </cell>
          <cell r="AB309">
            <v>16.324249999999999</v>
          </cell>
        </row>
        <row r="310">
          <cell r="A310" t="str">
            <v>Boll Buggy 5R 30"</v>
          </cell>
          <cell r="B310" t="str">
            <v>Boll Buggy</v>
          </cell>
          <cell r="C310" t="str">
            <v>5R 30"</v>
          </cell>
          <cell r="D310">
            <v>12.5</v>
          </cell>
          <cell r="E310">
            <v>3.6</v>
          </cell>
          <cell r="F310">
            <v>0.7</v>
          </cell>
          <cell r="G310">
            <v>3.8181818181818185E-2</v>
          </cell>
          <cell r="H310">
            <v>23000</v>
          </cell>
          <cell r="I310">
            <v>35</v>
          </cell>
          <cell r="J310">
            <v>50</v>
          </cell>
          <cell r="K310">
            <v>10</v>
          </cell>
          <cell r="L310">
            <v>200</v>
          </cell>
          <cell r="N310">
            <v>2000</v>
          </cell>
          <cell r="O310">
            <v>1</v>
          </cell>
          <cell r="P310">
            <v>0.32</v>
          </cell>
          <cell r="Q310">
            <v>2.1</v>
          </cell>
          <cell r="R310">
            <v>250.63447319011905</v>
          </cell>
          <cell r="S310">
            <v>1.2531723659505953</v>
          </cell>
          <cell r="T310">
            <v>1150</v>
          </cell>
          <cell r="U310">
            <v>5.75</v>
          </cell>
          <cell r="V310">
            <v>8050</v>
          </cell>
          <cell r="W310">
            <v>1495</v>
          </cell>
          <cell r="X310">
            <v>15525</v>
          </cell>
          <cell r="Y310">
            <v>1397.25</v>
          </cell>
          <cell r="Z310">
            <v>372.6</v>
          </cell>
          <cell r="AA310">
            <v>3264.85</v>
          </cell>
          <cell r="AB310">
            <v>16.324249999999999</v>
          </cell>
        </row>
        <row r="311">
          <cell r="A311" t="str">
            <v>Boll Buggy 5R 40"</v>
          </cell>
          <cell r="B311" t="str">
            <v>Boll Buggy</v>
          </cell>
          <cell r="C311" t="str">
            <v>5R 40"</v>
          </cell>
          <cell r="D311">
            <v>16.666666666666668</v>
          </cell>
          <cell r="E311">
            <v>3.6</v>
          </cell>
          <cell r="F311">
            <v>0.7</v>
          </cell>
          <cell r="G311">
            <v>5.0909090909090918E-2</v>
          </cell>
          <cell r="H311">
            <v>23000</v>
          </cell>
          <cell r="I311">
            <v>35</v>
          </cell>
          <cell r="J311">
            <v>50</v>
          </cell>
          <cell r="K311">
            <v>10</v>
          </cell>
          <cell r="L311">
            <v>200</v>
          </cell>
          <cell r="N311">
            <v>2000</v>
          </cell>
          <cell r="O311">
            <v>1</v>
          </cell>
          <cell r="P311">
            <v>0.32</v>
          </cell>
          <cell r="Q311">
            <v>2.1</v>
          </cell>
          <cell r="R311">
            <v>250.63447319011905</v>
          </cell>
          <cell r="S311">
            <v>1.2531723659505953</v>
          </cell>
          <cell r="T311">
            <v>1150</v>
          </cell>
          <cell r="U311">
            <v>5.75</v>
          </cell>
          <cell r="V311">
            <v>8050</v>
          </cell>
          <cell r="W311">
            <v>1495</v>
          </cell>
          <cell r="X311">
            <v>15525</v>
          </cell>
          <cell r="Y311">
            <v>1397.25</v>
          </cell>
          <cell r="Z311">
            <v>372.6</v>
          </cell>
          <cell r="AA311">
            <v>3264.85</v>
          </cell>
          <cell r="AB311">
            <v>16.324249999999999</v>
          </cell>
        </row>
        <row r="312">
          <cell r="A312" t="str">
            <v>Boll Buggy 6R 30"</v>
          </cell>
          <cell r="B312" t="str">
            <v>Boll Buggy</v>
          </cell>
          <cell r="C312" t="str">
            <v>6R 30"</v>
          </cell>
          <cell r="D312">
            <v>15</v>
          </cell>
          <cell r="E312">
            <v>3.6</v>
          </cell>
          <cell r="F312">
            <v>0.7</v>
          </cell>
          <cell r="G312">
            <v>4.5818181818181813E-2</v>
          </cell>
          <cell r="H312">
            <v>23000</v>
          </cell>
          <cell r="I312">
            <v>35</v>
          </cell>
          <cell r="J312">
            <v>50</v>
          </cell>
          <cell r="K312">
            <v>10</v>
          </cell>
          <cell r="L312">
            <v>200</v>
          </cell>
          <cell r="N312">
            <v>2000</v>
          </cell>
          <cell r="O312">
            <v>1</v>
          </cell>
          <cell r="P312">
            <v>0.32</v>
          </cell>
          <cell r="Q312">
            <v>2.1</v>
          </cell>
          <cell r="R312">
            <v>250.63447319011905</v>
          </cell>
          <cell r="S312">
            <v>1.2531723659505953</v>
          </cell>
          <cell r="T312">
            <v>1150</v>
          </cell>
          <cell r="U312">
            <v>5.75</v>
          </cell>
          <cell r="V312">
            <v>8050</v>
          </cell>
          <cell r="W312">
            <v>1495</v>
          </cell>
          <cell r="X312">
            <v>15525</v>
          </cell>
          <cell r="Y312">
            <v>1397.25</v>
          </cell>
          <cell r="Z312">
            <v>372.6</v>
          </cell>
          <cell r="AA312">
            <v>3264.85</v>
          </cell>
          <cell r="AB312">
            <v>16.324249999999999</v>
          </cell>
        </row>
        <row r="313">
          <cell r="A313" t="str">
            <v>Boll Buggy 6R 40"</v>
          </cell>
          <cell r="B313" t="str">
            <v>Boll Buggy</v>
          </cell>
          <cell r="C313" t="str">
            <v>6R 40"</v>
          </cell>
          <cell r="D313">
            <v>20</v>
          </cell>
          <cell r="E313">
            <v>3.6</v>
          </cell>
          <cell r="F313">
            <v>0.7</v>
          </cell>
          <cell r="G313">
            <v>6.1090909090909092E-2</v>
          </cell>
          <cell r="H313">
            <v>23000</v>
          </cell>
          <cell r="I313">
            <v>35</v>
          </cell>
          <cell r="J313">
            <v>50</v>
          </cell>
          <cell r="K313">
            <v>10</v>
          </cell>
          <cell r="L313">
            <v>200</v>
          </cell>
          <cell r="N313">
            <v>2000</v>
          </cell>
          <cell r="O313">
            <v>1</v>
          </cell>
          <cell r="P313">
            <v>0.32</v>
          </cell>
          <cell r="Q313">
            <v>2.1</v>
          </cell>
          <cell r="R313">
            <v>250.63447319011905</v>
          </cell>
          <cell r="S313">
            <v>1.2531723659505953</v>
          </cell>
          <cell r="T313">
            <v>1150</v>
          </cell>
          <cell r="U313">
            <v>5.75</v>
          </cell>
          <cell r="V313">
            <v>8050</v>
          </cell>
          <cell r="W313">
            <v>1495</v>
          </cell>
          <cell r="X313">
            <v>15525</v>
          </cell>
          <cell r="Y313">
            <v>1397.25</v>
          </cell>
          <cell r="Z313">
            <v>372.6</v>
          </cell>
          <cell r="AA313">
            <v>3264.85</v>
          </cell>
          <cell r="AB313">
            <v>16.324249999999999</v>
          </cell>
        </row>
        <row r="314">
          <cell r="A314" t="str">
            <v>Corn Grain Cart 8R36500 bu</v>
          </cell>
          <cell r="B314" t="str">
            <v>Corn Grain Cart 8R36</v>
          </cell>
          <cell r="C314" t="str">
            <v>500 bu</v>
          </cell>
          <cell r="D314">
            <v>24</v>
          </cell>
          <cell r="E314">
            <v>3.8</v>
          </cell>
          <cell r="F314">
            <v>0.85</v>
          </cell>
          <cell r="G314">
            <v>9.3963636363636346E-2</v>
          </cell>
          <cell r="H314">
            <v>16979</v>
          </cell>
          <cell r="I314">
            <v>30</v>
          </cell>
          <cell r="J314">
            <v>65</v>
          </cell>
          <cell r="K314">
            <v>12</v>
          </cell>
          <cell r="L314">
            <v>200</v>
          </cell>
          <cell r="N314">
            <v>2400</v>
          </cell>
          <cell r="O314">
            <v>1</v>
          </cell>
          <cell r="P314">
            <v>0.32</v>
          </cell>
          <cell r="Q314">
            <v>2.1</v>
          </cell>
          <cell r="R314">
            <v>185.02272696934918</v>
          </cell>
          <cell r="S314">
            <v>0.92511363484674591</v>
          </cell>
          <cell r="T314">
            <v>919.69583333333333</v>
          </cell>
          <cell r="U314">
            <v>4.5984791666666665</v>
          </cell>
          <cell r="V314">
            <v>5093.7</v>
          </cell>
          <cell r="W314">
            <v>990.44166666666661</v>
          </cell>
          <cell r="X314">
            <v>11036.35</v>
          </cell>
          <cell r="Y314">
            <v>993.27149999999995</v>
          </cell>
          <cell r="Z314">
            <v>264.87240000000003</v>
          </cell>
          <cell r="AA314">
            <v>2248.5855666666666</v>
          </cell>
          <cell r="AB314">
            <v>11.242927833333333</v>
          </cell>
        </row>
        <row r="315">
          <cell r="A315" t="str">
            <v>Corn Grain Cart 8R36700bu</v>
          </cell>
          <cell r="B315" t="str">
            <v>Corn Grain Cart 8R36</v>
          </cell>
          <cell r="C315" t="str">
            <v>700bu</v>
          </cell>
          <cell r="D315">
            <v>24</v>
          </cell>
          <cell r="E315">
            <v>3.8</v>
          </cell>
          <cell r="F315">
            <v>0.85</v>
          </cell>
          <cell r="G315">
            <v>9.3963636363636346E-2</v>
          </cell>
          <cell r="H315">
            <v>23337</v>
          </cell>
          <cell r="I315">
            <v>30</v>
          </cell>
          <cell r="J315">
            <v>65</v>
          </cell>
          <cell r="K315">
            <v>12</v>
          </cell>
          <cell r="L315">
            <v>200</v>
          </cell>
          <cell r="N315">
            <v>2400</v>
          </cell>
          <cell r="O315">
            <v>1</v>
          </cell>
          <cell r="P315">
            <v>0.32</v>
          </cell>
          <cell r="Q315">
            <v>2.1</v>
          </cell>
          <cell r="R315">
            <v>254.30681307990471</v>
          </cell>
          <cell r="S315">
            <v>1.2715340653995235</v>
          </cell>
          <cell r="T315">
            <v>1264.0874999999999</v>
          </cell>
          <cell r="U315">
            <v>6.3204374999999997</v>
          </cell>
          <cell r="V315">
            <v>7001.1</v>
          </cell>
          <cell r="W315">
            <v>1361.325</v>
          </cell>
          <cell r="X315">
            <v>15169.05</v>
          </cell>
          <cell r="Y315">
            <v>1365.2144999999998</v>
          </cell>
          <cell r="Z315">
            <v>364.05719999999997</v>
          </cell>
          <cell r="AA315">
            <v>3090.5967000000001</v>
          </cell>
          <cell r="AB315">
            <v>15.4529835</v>
          </cell>
        </row>
        <row r="316">
          <cell r="A316" t="str">
            <v>Hay Baler-Lg Round</v>
          </cell>
          <cell r="B316" t="str">
            <v>Hay Baler-</v>
          </cell>
          <cell r="C316" t="str">
            <v>Lg Round</v>
          </cell>
          <cell r="D316">
            <v>0</v>
          </cell>
          <cell r="E316">
            <v>0</v>
          </cell>
          <cell r="F316">
            <v>0</v>
          </cell>
          <cell r="G316">
            <v>0</v>
          </cell>
          <cell r="H316">
            <v>17657</v>
          </cell>
          <cell r="I316">
            <v>30</v>
          </cell>
          <cell r="J316">
            <v>80</v>
          </cell>
          <cell r="K316">
            <v>8</v>
          </cell>
          <cell r="L316">
            <v>200</v>
          </cell>
          <cell r="M316">
            <v>330.04</v>
          </cell>
          <cell r="N316">
            <v>1600</v>
          </cell>
          <cell r="O316">
            <v>1</v>
          </cell>
          <cell r="P316">
            <v>0.32</v>
          </cell>
          <cell r="Q316">
            <v>2.1</v>
          </cell>
          <cell r="R316">
            <v>192.41099535295356</v>
          </cell>
          <cell r="S316">
            <v>0.96205497676476781</v>
          </cell>
          <cell r="T316">
            <v>1765.7</v>
          </cell>
          <cell r="U316">
            <v>8.8285</v>
          </cell>
          <cell r="V316">
            <v>5297.1</v>
          </cell>
          <cell r="W316">
            <v>1544.9875</v>
          </cell>
          <cell r="X316">
            <v>11477.05</v>
          </cell>
          <cell r="Y316">
            <v>1032.9344999999998</v>
          </cell>
          <cell r="Z316">
            <v>275.44919999999996</v>
          </cell>
          <cell r="AA316">
            <v>2853.3711999999996</v>
          </cell>
          <cell r="AB316">
            <v>14.266855999999997</v>
          </cell>
        </row>
        <row r="317">
          <cell r="A317" t="str">
            <v>Hay Baler-Med Rnd</v>
          </cell>
          <cell r="B317" t="str">
            <v>Hay Baler-</v>
          </cell>
          <cell r="C317" t="str">
            <v>Med Rnd</v>
          </cell>
          <cell r="D317">
            <v>0</v>
          </cell>
          <cell r="E317">
            <v>0</v>
          </cell>
          <cell r="F317">
            <v>0</v>
          </cell>
          <cell r="G317">
            <v>0</v>
          </cell>
          <cell r="H317">
            <v>14961</v>
          </cell>
          <cell r="I317">
            <v>30</v>
          </cell>
          <cell r="J317">
            <v>80</v>
          </cell>
          <cell r="K317">
            <v>8</v>
          </cell>
          <cell r="L317">
            <v>200</v>
          </cell>
          <cell r="M317">
            <v>0</v>
          </cell>
          <cell r="N317">
            <v>1600</v>
          </cell>
          <cell r="O317">
            <v>1</v>
          </cell>
          <cell r="P317">
            <v>0.32</v>
          </cell>
          <cell r="Q317">
            <v>2.1</v>
          </cell>
          <cell r="R317">
            <v>163.03227623466833</v>
          </cell>
          <cell r="S317">
            <v>0.81516138117334169</v>
          </cell>
          <cell r="T317">
            <v>1496.1</v>
          </cell>
          <cell r="U317">
            <v>7.4804999999999993</v>
          </cell>
          <cell r="V317">
            <v>4488.3</v>
          </cell>
          <cell r="W317">
            <v>1309.0875000000001</v>
          </cell>
          <cell r="X317">
            <v>9724.65</v>
          </cell>
          <cell r="Y317">
            <v>875.21849999999995</v>
          </cell>
          <cell r="Z317">
            <v>233.39159999999998</v>
          </cell>
          <cell r="AA317">
            <v>2417.6976</v>
          </cell>
          <cell r="AB317">
            <v>12.088488</v>
          </cell>
        </row>
        <row r="318">
          <cell r="A318" t="str">
            <v>Hay Baler-Sm Round</v>
          </cell>
          <cell r="B318" t="str">
            <v>Hay Baler-</v>
          </cell>
          <cell r="C318" t="str">
            <v>Sm Round</v>
          </cell>
          <cell r="D318">
            <v>0</v>
          </cell>
          <cell r="E318">
            <v>0</v>
          </cell>
          <cell r="F318">
            <v>0</v>
          </cell>
          <cell r="G318">
            <v>0</v>
          </cell>
          <cell r="H318">
            <v>0</v>
          </cell>
          <cell r="I318">
            <v>30</v>
          </cell>
          <cell r="J318">
            <v>80</v>
          </cell>
          <cell r="K318">
            <v>8</v>
          </cell>
          <cell r="L318">
            <v>200</v>
          </cell>
          <cell r="M318">
            <v>0</v>
          </cell>
          <cell r="N318">
            <v>1600</v>
          </cell>
          <cell r="O318">
            <v>1</v>
          </cell>
          <cell r="P318">
            <v>0.32</v>
          </cell>
          <cell r="Q318">
            <v>2.1</v>
          </cell>
          <cell r="R318">
            <v>0</v>
          </cell>
          <cell r="S318">
            <v>0</v>
          </cell>
          <cell r="T318">
            <v>0</v>
          </cell>
          <cell r="U318">
            <v>0</v>
          </cell>
          <cell r="V318">
            <v>0</v>
          </cell>
          <cell r="W318">
            <v>0</v>
          </cell>
          <cell r="X318">
            <v>0</v>
          </cell>
          <cell r="Y318">
            <v>0</v>
          </cell>
          <cell r="Z318">
            <v>0</v>
          </cell>
          <cell r="AA318">
            <v>0</v>
          </cell>
          <cell r="AB318">
            <v>0</v>
          </cell>
        </row>
        <row r="319">
          <cell r="A319" t="str">
            <v>Hay Baler-Square</v>
          </cell>
          <cell r="B319" t="str">
            <v>Hay Baler-</v>
          </cell>
          <cell r="C319" t="str">
            <v>Square</v>
          </cell>
          <cell r="D319">
            <v>0</v>
          </cell>
          <cell r="E319">
            <v>0</v>
          </cell>
          <cell r="F319">
            <v>0</v>
          </cell>
          <cell r="G319">
            <v>0</v>
          </cell>
          <cell r="H319">
            <v>12915</v>
          </cell>
          <cell r="I319">
            <v>30</v>
          </cell>
          <cell r="J319">
            <v>80</v>
          </cell>
          <cell r="K319">
            <v>8</v>
          </cell>
          <cell r="L319">
            <v>200</v>
          </cell>
          <cell r="M319">
            <v>303.73</v>
          </cell>
          <cell r="N319">
            <v>1600</v>
          </cell>
          <cell r="O319">
            <v>1</v>
          </cell>
          <cell r="P319">
            <v>0.32</v>
          </cell>
          <cell r="Q319">
            <v>2.1</v>
          </cell>
          <cell r="R319">
            <v>140.73670527175599</v>
          </cell>
          <cell r="S319">
            <v>0.70368352635877995</v>
          </cell>
          <cell r="T319">
            <v>1291.5</v>
          </cell>
          <cell r="U319">
            <v>6.4574999999999996</v>
          </cell>
          <cell r="V319">
            <v>3874.5</v>
          </cell>
          <cell r="W319">
            <v>1130.0625</v>
          </cell>
          <cell r="X319">
            <v>8394.75</v>
          </cell>
          <cell r="Y319">
            <v>755.52749999999992</v>
          </cell>
          <cell r="Z319">
            <v>201.47400000000002</v>
          </cell>
          <cell r="AA319">
            <v>2087.0639999999999</v>
          </cell>
          <cell r="AB319">
            <v>10.435319999999999</v>
          </cell>
        </row>
        <row r="320">
          <cell r="A320" t="str">
            <v>Hay Cut-Cond-12'</v>
          </cell>
          <cell r="B320" t="str">
            <v>Hay Cut-Cond-</v>
          </cell>
          <cell r="C320" t="str">
            <v>12'</v>
          </cell>
          <cell r="D320">
            <v>12</v>
          </cell>
          <cell r="E320">
            <v>0</v>
          </cell>
          <cell r="F320">
            <v>0</v>
          </cell>
          <cell r="G320">
            <v>0</v>
          </cell>
          <cell r="H320">
            <v>18375</v>
          </cell>
          <cell r="I320">
            <v>30</v>
          </cell>
          <cell r="J320">
            <v>100</v>
          </cell>
          <cell r="K320">
            <v>8</v>
          </cell>
          <cell r="L320">
            <v>200</v>
          </cell>
          <cell r="M320">
            <v>0</v>
          </cell>
          <cell r="N320">
            <v>1600</v>
          </cell>
          <cell r="O320">
            <v>1</v>
          </cell>
          <cell r="P320">
            <v>0.32</v>
          </cell>
          <cell r="Q320">
            <v>2.1</v>
          </cell>
          <cell r="R320">
            <v>200.23514977688859</v>
          </cell>
          <cell r="S320">
            <v>1.0011757488844431</v>
          </cell>
          <cell r="T320">
            <v>2296.875</v>
          </cell>
          <cell r="U320">
            <v>11.484375</v>
          </cell>
          <cell r="V320">
            <v>5512.5</v>
          </cell>
          <cell r="W320">
            <v>1607.8125</v>
          </cell>
          <cell r="X320">
            <v>11943.75</v>
          </cell>
          <cell r="Y320">
            <v>1074.9375</v>
          </cell>
          <cell r="Z320">
            <v>286.65000000000003</v>
          </cell>
          <cell r="AA320">
            <v>2969.4</v>
          </cell>
          <cell r="AB320">
            <v>14.847000000000001</v>
          </cell>
        </row>
        <row r="321">
          <cell r="A321" t="str">
            <v>Hay Cut-Cond-7'</v>
          </cell>
          <cell r="B321" t="str">
            <v>Hay Cut-Cond-</v>
          </cell>
          <cell r="C321" t="str">
            <v>7'</v>
          </cell>
          <cell r="D321">
            <v>7</v>
          </cell>
          <cell r="E321">
            <v>0</v>
          </cell>
          <cell r="F321">
            <v>0</v>
          </cell>
          <cell r="G321">
            <v>0</v>
          </cell>
          <cell r="H321">
            <v>0</v>
          </cell>
          <cell r="I321">
            <v>30</v>
          </cell>
          <cell r="J321">
            <v>100</v>
          </cell>
          <cell r="K321">
            <v>8</v>
          </cell>
          <cell r="L321">
            <v>200</v>
          </cell>
          <cell r="M321">
            <v>0</v>
          </cell>
          <cell r="N321">
            <v>1600</v>
          </cell>
          <cell r="O321">
            <v>1</v>
          </cell>
          <cell r="P321">
            <v>0.32</v>
          </cell>
          <cell r="Q321">
            <v>2.1</v>
          </cell>
          <cell r="R321">
            <v>0</v>
          </cell>
          <cell r="S321">
            <v>0</v>
          </cell>
          <cell r="T321">
            <v>0</v>
          </cell>
          <cell r="U321">
            <v>0</v>
          </cell>
          <cell r="V321">
            <v>0</v>
          </cell>
          <cell r="W321">
            <v>0</v>
          </cell>
          <cell r="X321">
            <v>0</v>
          </cell>
          <cell r="Y321">
            <v>0</v>
          </cell>
          <cell r="Z321">
            <v>0</v>
          </cell>
          <cell r="AA321">
            <v>0</v>
          </cell>
          <cell r="AB321">
            <v>0</v>
          </cell>
        </row>
        <row r="322">
          <cell r="A322" t="str">
            <v>Hay Cut-Cond-9'</v>
          </cell>
          <cell r="B322" t="str">
            <v>Hay Cut-Cond-</v>
          </cell>
          <cell r="C322" t="str">
            <v>9'</v>
          </cell>
          <cell r="D322">
            <v>9</v>
          </cell>
          <cell r="E322">
            <v>0</v>
          </cell>
          <cell r="F322">
            <v>0</v>
          </cell>
          <cell r="G322">
            <v>0</v>
          </cell>
          <cell r="H322">
            <v>12714</v>
          </cell>
          <cell r="I322">
            <v>30</v>
          </cell>
          <cell r="J322">
            <v>100</v>
          </cell>
          <cell r="K322">
            <v>8</v>
          </cell>
          <cell r="L322">
            <v>200</v>
          </cell>
          <cell r="M322">
            <v>603.75</v>
          </cell>
          <cell r="N322">
            <v>1600</v>
          </cell>
          <cell r="O322">
            <v>1</v>
          </cell>
          <cell r="P322">
            <v>0.32</v>
          </cell>
          <cell r="Q322">
            <v>2.1</v>
          </cell>
          <cell r="R322">
            <v>138.54637791909451</v>
          </cell>
          <cell r="S322">
            <v>0.69273188959547261</v>
          </cell>
          <cell r="T322">
            <v>1589.25</v>
          </cell>
          <cell r="U322">
            <v>7.94625</v>
          </cell>
          <cell r="V322">
            <v>3814.2</v>
          </cell>
          <cell r="W322">
            <v>1112.4749999999999</v>
          </cell>
          <cell r="X322">
            <v>8264.1</v>
          </cell>
          <cell r="Y322">
            <v>743.76900000000001</v>
          </cell>
          <cell r="Z322">
            <v>198.33840000000001</v>
          </cell>
          <cell r="AA322">
            <v>2054.5823999999998</v>
          </cell>
          <cell r="AB322">
            <v>10.272911999999998</v>
          </cell>
        </row>
        <row r="323">
          <cell r="A323" t="str">
            <v>Hay Disc Mower-8'</v>
          </cell>
          <cell r="B323" t="str">
            <v>Hay Disc Mower-</v>
          </cell>
          <cell r="C323" t="str">
            <v>8'</v>
          </cell>
          <cell r="D323">
            <v>8</v>
          </cell>
          <cell r="E323">
            <v>0</v>
          </cell>
          <cell r="F323">
            <v>0</v>
          </cell>
          <cell r="G323">
            <v>0</v>
          </cell>
          <cell r="H323">
            <v>6018</v>
          </cell>
          <cell r="I323">
            <v>30</v>
          </cell>
          <cell r="J323">
            <v>100</v>
          </cell>
          <cell r="K323">
            <v>8</v>
          </cell>
          <cell r="L323">
            <v>200</v>
          </cell>
          <cell r="M323">
            <v>0</v>
          </cell>
          <cell r="N323">
            <v>1600</v>
          </cell>
          <cell r="O323">
            <v>1</v>
          </cell>
          <cell r="P323">
            <v>0.32</v>
          </cell>
          <cell r="Q323">
            <v>2.1</v>
          </cell>
          <cell r="R323">
            <v>65.579054767745063</v>
          </cell>
          <cell r="S323">
            <v>0.3278952738387253</v>
          </cell>
          <cell r="T323">
            <v>752.25</v>
          </cell>
          <cell r="U323">
            <v>3.76125</v>
          </cell>
          <cell r="V323">
            <v>1805.4</v>
          </cell>
          <cell r="W323">
            <v>526.57500000000005</v>
          </cell>
          <cell r="X323">
            <v>3911.7</v>
          </cell>
          <cell r="Y323">
            <v>352.053</v>
          </cell>
          <cell r="Z323">
            <v>93.880799999999994</v>
          </cell>
          <cell r="AA323">
            <v>972.50880000000006</v>
          </cell>
          <cell r="AB323">
            <v>4.8625440000000006</v>
          </cell>
        </row>
        <row r="324">
          <cell r="A324" t="str">
            <v>Hay Loader-Pop-Up</v>
          </cell>
          <cell r="B324" t="str">
            <v>Hay Loader-</v>
          </cell>
          <cell r="C324" t="str">
            <v>Pop-Up</v>
          </cell>
          <cell r="D324">
            <v>0</v>
          </cell>
          <cell r="E324">
            <v>0</v>
          </cell>
          <cell r="F324">
            <v>0</v>
          </cell>
          <cell r="G324">
            <v>0</v>
          </cell>
          <cell r="H324">
            <v>0</v>
          </cell>
          <cell r="I324">
            <v>30</v>
          </cell>
          <cell r="J324">
            <v>80</v>
          </cell>
          <cell r="K324">
            <v>10</v>
          </cell>
          <cell r="L324">
            <v>200</v>
          </cell>
          <cell r="M324">
            <v>0</v>
          </cell>
          <cell r="N324">
            <v>2000</v>
          </cell>
          <cell r="O324">
            <v>1</v>
          </cell>
          <cell r="P324">
            <v>0.32</v>
          </cell>
          <cell r="Q324">
            <v>2.1</v>
          </cell>
          <cell r="R324">
            <v>0</v>
          </cell>
          <cell r="S324">
            <v>0</v>
          </cell>
          <cell r="T324">
            <v>0</v>
          </cell>
          <cell r="U324">
            <v>0</v>
          </cell>
          <cell r="V324">
            <v>0</v>
          </cell>
          <cell r="W324">
            <v>0</v>
          </cell>
          <cell r="X324">
            <v>0</v>
          </cell>
          <cell r="Y324">
            <v>0</v>
          </cell>
          <cell r="Z324">
            <v>0</v>
          </cell>
          <cell r="AA324">
            <v>0</v>
          </cell>
          <cell r="AB324">
            <v>0</v>
          </cell>
        </row>
        <row r="325">
          <cell r="A325" t="str">
            <v>Hay Mover-1B Lift</v>
          </cell>
          <cell r="B325" t="str">
            <v>Hay Mover-</v>
          </cell>
          <cell r="C325" t="str">
            <v>1B Lift</v>
          </cell>
          <cell r="D325">
            <v>0</v>
          </cell>
          <cell r="E325">
            <v>0</v>
          </cell>
          <cell r="F325">
            <v>0</v>
          </cell>
          <cell r="G325">
            <v>0</v>
          </cell>
          <cell r="H325">
            <v>305</v>
          </cell>
          <cell r="I325">
            <v>30</v>
          </cell>
          <cell r="J325">
            <v>50</v>
          </cell>
          <cell r="K325">
            <v>10</v>
          </cell>
          <cell r="L325">
            <v>200</v>
          </cell>
          <cell r="M325">
            <v>0</v>
          </cell>
          <cell r="N325">
            <v>2000</v>
          </cell>
          <cell r="O325">
            <v>1</v>
          </cell>
          <cell r="P325">
            <v>0.32</v>
          </cell>
          <cell r="Q325">
            <v>2.1</v>
          </cell>
          <cell r="R325">
            <v>3.3236310575211445</v>
          </cell>
          <cell r="S325">
            <v>1.6618155287605723E-2</v>
          </cell>
          <cell r="T325">
            <v>15.25</v>
          </cell>
          <cell r="U325">
            <v>7.6249999999999998E-2</v>
          </cell>
          <cell r="V325">
            <v>91.5</v>
          </cell>
          <cell r="W325">
            <v>21.35</v>
          </cell>
          <cell r="X325">
            <v>198.25</v>
          </cell>
          <cell r="Y325">
            <v>17.842499999999998</v>
          </cell>
          <cell r="Z325">
            <v>4.758</v>
          </cell>
          <cell r="AA325">
            <v>43.950499999999998</v>
          </cell>
          <cell r="AB325">
            <v>0.21975249999999999</v>
          </cell>
        </row>
        <row r="326">
          <cell r="A326" t="str">
            <v>Hay Mover-2 Bale</v>
          </cell>
          <cell r="B326" t="str">
            <v>Hay Mover-</v>
          </cell>
          <cell r="C326" t="str">
            <v>2 Bale</v>
          </cell>
          <cell r="D326">
            <v>0</v>
          </cell>
          <cell r="E326">
            <v>0</v>
          </cell>
          <cell r="F326">
            <v>0</v>
          </cell>
          <cell r="G326">
            <v>0</v>
          </cell>
          <cell r="H326">
            <v>1826</v>
          </cell>
          <cell r="I326">
            <v>30</v>
          </cell>
          <cell r="J326">
            <v>10</v>
          </cell>
          <cell r="K326">
            <v>15</v>
          </cell>
          <cell r="L326">
            <v>200</v>
          </cell>
          <cell r="M326">
            <v>0</v>
          </cell>
          <cell r="N326">
            <v>3000</v>
          </cell>
          <cell r="O326">
            <v>1</v>
          </cell>
          <cell r="P326">
            <v>0.32</v>
          </cell>
          <cell r="Q326">
            <v>2.1</v>
          </cell>
          <cell r="R326">
            <v>19.898197741093803</v>
          </cell>
          <cell r="S326">
            <v>9.9490988705469019E-2</v>
          </cell>
          <cell r="T326">
            <v>12.173333333333334</v>
          </cell>
          <cell r="U326">
            <v>6.0866666666666666E-2</v>
          </cell>
          <cell r="V326">
            <v>547.79999999999995</v>
          </cell>
          <cell r="W326">
            <v>85.213333333333338</v>
          </cell>
          <cell r="X326">
            <v>1186.9000000000001</v>
          </cell>
          <cell r="Y326">
            <v>106.821</v>
          </cell>
          <cell r="Z326">
            <v>28.485600000000002</v>
          </cell>
          <cell r="AA326">
            <v>220.51993333333334</v>
          </cell>
          <cell r="AB326">
            <v>1.1025996666666666</v>
          </cell>
        </row>
        <row r="327">
          <cell r="A327" t="str">
            <v>Hay Mower-6'</v>
          </cell>
          <cell r="B327" t="str">
            <v>Hay Mower-</v>
          </cell>
          <cell r="C327" t="str">
            <v>6'</v>
          </cell>
          <cell r="D327">
            <v>6</v>
          </cell>
          <cell r="E327">
            <v>0</v>
          </cell>
          <cell r="F327">
            <v>0</v>
          </cell>
          <cell r="G327">
            <v>0</v>
          </cell>
          <cell r="H327">
            <v>0</v>
          </cell>
          <cell r="I327">
            <v>30</v>
          </cell>
          <cell r="J327">
            <v>100</v>
          </cell>
          <cell r="K327">
            <v>8</v>
          </cell>
          <cell r="L327">
            <v>200</v>
          </cell>
          <cell r="M327">
            <v>0</v>
          </cell>
          <cell r="N327">
            <v>1600</v>
          </cell>
          <cell r="O327">
            <v>1</v>
          </cell>
          <cell r="P327">
            <v>0.32</v>
          </cell>
          <cell r="Q327">
            <v>2.1</v>
          </cell>
          <cell r="R327">
            <v>0</v>
          </cell>
          <cell r="S327">
            <v>0</v>
          </cell>
          <cell r="T327">
            <v>0</v>
          </cell>
          <cell r="U327">
            <v>0</v>
          </cell>
          <cell r="V327">
            <v>0</v>
          </cell>
          <cell r="W327">
            <v>0</v>
          </cell>
          <cell r="X327">
            <v>0</v>
          </cell>
          <cell r="Y327">
            <v>0</v>
          </cell>
          <cell r="Z327">
            <v>0</v>
          </cell>
          <cell r="AA327">
            <v>0</v>
          </cell>
          <cell r="AB327">
            <v>0</v>
          </cell>
        </row>
        <row r="328">
          <cell r="A328" t="str">
            <v>Hay Rake-8.5'</v>
          </cell>
          <cell r="B328" t="str">
            <v>Hay Rake-</v>
          </cell>
          <cell r="C328" t="str">
            <v>8.5'</v>
          </cell>
          <cell r="D328">
            <v>8.5</v>
          </cell>
          <cell r="E328">
            <v>0</v>
          </cell>
          <cell r="F328">
            <v>0</v>
          </cell>
          <cell r="G328">
            <v>0</v>
          </cell>
          <cell r="H328">
            <v>2220</v>
          </cell>
          <cell r="I328">
            <v>30</v>
          </cell>
          <cell r="J328">
            <v>80</v>
          </cell>
          <cell r="K328">
            <v>8</v>
          </cell>
          <cell r="L328">
            <v>200</v>
          </cell>
          <cell r="M328">
            <v>1196.25</v>
          </cell>
          <cell r="N328">
            <v>1600</v>
          </cell>
          <cell r="O328">
            <v>1</v>
          </cell>
          <cell r="P328">
            <v>0.32</v>
          </cell>
          <cell r="Q328">
            <v>2.1</v>
          </cell>
          <cell r="R328">
            <v>24.191675238350623</v>
          </cell>
          <cell r="S328">
            <v>0.12095837619175312</v>
          </cell>
          <cell r="T328">
            <v>222</v>
          </cell>
          <cell r="U328">
            <v>1.1100000000000001</v>
          </cell>
          <cell r="V328">
            <v>666</v>
          </cell>
          <cell r="W328">
            <v>194.25</v>
          </cell>
          <cell r="X328">
            <v>1443</v>
          </cell>
          <cell r="Y328">
            <v>129.87</v>
          </cell>
          <cell r="Z328">
            <v>34.631999999999998</v>
          </cell>
          <cell r="AA328">
            <v>358.75200000000001</v>
          </cell>
          <cell r="AB328">
            <v>1.79376</v>
          </cell>
        </row>
        <row r="329">
          <cell r="A329" t="str">
            <v>Hay Rake-Double-17'</v>
          </cell>
          <cell r="B329" t="str">
            <v>Hay Rake-Double-</v>
          </cell>
          <cell r="C329" t="str">
            <v>17'</v>
          </cell>
          <cell r="D329">
            <v>17</v>
          </cell>
          <cell r="E329">
            <v>0</v>
          </cell>
          <cell r="F329">
            <v>0</v>
          </cell>
          <cell r="G329">
            <v>0</v>
          </cell>
          <cell r="H329">
            <v>2621</v>
          </cell>
          <cell r="I329">
            <v>30</v>
          </cell>
          <cell r="J329">
            <v>80</v>
          </cell>
          <cell r="K329">
            <v>8</v>
          </cell>
          <cell r="L329">
            <v>200</v>
          </cell>
          <cell r="M329">
            <v>0</v>
          </cell>
          <cell r="N329">
            <v>1600</v>
          </cell>
          <cell r="O329">
            <v>1</v>
          </cell>
          <cell r="P329">
            <v>0.32</v>
          </cell>
          <cell r="Q329">
            <v>2.1</v>
          </cell>
          <cell r="R329">
            <v>28.561432792665308</v>
          </cell>
          <cell r="S329">
            <v>0.14280716396332654</v>
          </cell>
          <cell r="T329">
            <v>262.10000000000002</v>
          </cell>
          <cell r="U329">
            <v>1.3105000000000002</v>
          </cell>
          <cell r="V329">
            <v>786.3</v>
          </cell>
          <cell r="W329">
            <v>229.33750000000001</v>
          </cell>
          <cell r="X329">
            <v>1703.65</v>
          </cell>
          <cell r="Y329">
            <v>153.32849999999999</v>
          </cell>
          <cell r="Z329">
            <v>40.887600000000006</v>
          </cell>
          <cell r="AA329">
            <v>423.55359999999996</v>
          </cell>
          <cell r="AB329">
            <v>2.1177679999999999</v>
          </cell>
        </row>
        <row r="330">
          <cell r="A330" t="str">
            <v>Hay Tedder-17'</v>
          </cell>
          <cell r="B330" t="str">
            <v>Hay Tedder-</v>
          </cell>
          <cell r="C330" t="str">
            <v>17'</v>
          </cell>
          <cell r="D330">
            <v>17</v>
          </cell>
          <cell r="E330">
            <v>0</v>
          </cell>
          <cell r="F330">
            <v>0</v>
          </cell>
          <cell r="G330">
            <v>0</v>
          </cell>
          <cell r="H330">
            <v>4500</v>
          </cell>
          <cell r="I330">
            <v>30</v>
          </cell>
          <cell r="J330">
            <v>80</v>
          </cell>
          <cell r="K330">
            <v>8</v>
          </cell>
          <cell r="L330">
            <v>200</v>
          </cell>
          <cell r="M330">
            <v>157.5</v>
          </cell>
          <cell r="N330">
            <v>1600</v>
          </cell>
          <cell r="O330">
            <v>1</v>
          </cell>
          <cell r="P330">
            <v>0.32</v>
          </cell>
          <cell r="Q330">
            <v>2.1</v>
          </cell>
          <cell r="R330">
            <v>49.037179537197204</v>
          </cell>
          <cell r="S330">
            <v>0.24518589768598603</v>
          </cell>
          <cell r="T330">
            <v>450</v>
          </cell>
          <cell r="U330">
            <v>2.25</v>
          </cell>
          <cell r="V330">
            <v>1350</v>
          </cell>
          <cell r="W330">
            <v>393.75</v>
          </cell>
          <cell r="X330">
            <v>2925</v>
          </cell>
          <cell r="Y330">
            <v>263.25</v>
          </cell>
          <cell r="Z330">
            <v>70.2</v>
          </cell>
          <cell r="AA330">
            <v>727.2</v>
          </cell>
          <cell r="AB330">
            <v>3.6360000000000001</v>
          </cell>
        </row>
        <row r="331">
          <cell r="A331" t="str">
            <v>Hay Trailer-20'</v>
          </cell>
          <cell r="B331" t="str">
            <v>Hay Trailer-</v>
          </cell>
          <cell r="C331" t="str">
            <v>20'</v>
          </cell>
          <cell r="D331">
            <v>20</v>
          </cell>
          <cell r="E331">
            <v>0</v>
          </cell>
          <cell r="F331">
            <v>0</v>
          </cell>
          <cell r="G331">
            <v>0</v>
          </cell>
          <cell r="H331">
            <v>2733</v>
          </cell>
          <cell r="I331">
            <v>30</v>
          </cell>
          <cell r="J331">
            <v>80</v>
          </cell>
          <cell r="K331">
            <v>15</v>
          </cell>
          <cell r="L331">
            <v>200</v>
          </cell>
          <cell r="M331">
            <v>0</v>
          </cell>
          <cell r="N331">
            <v>3000</v>
          </cell>
          <cell r="O331">
            <v>1</v>
          </cell>
          <cell r="P331">
            <v>0.32</v>
          </cell>
          <cell r="Q331">
            <v>2.1</v>
          </cell>
          <cell r="R331">
            <v>29.781913705591105</v>
          </cell>
          <cell r="S331">
            <v>0.14890956852795553</v>
          </cell>
          <cell r="T331">
            <v>145.76000000000002</v>
          </cell>
          <cell r="U331">
            <v>0.72880000000000011</v>
          </cell>
          <cell r="V331">
            <v>819.9</v>
          </cell>
          <cell r="W331">
            <v>127.53999999999999</v>
          </cell>
          <cell r="X331">
            <v>1776.45</v>
          </cell>
          <cell r="Y331">
            <v>159.88050000000001</v>
          </cell>
          <cell r="Z331">
            <v>42.634799999999998</v>
          </cell>
          <cell r="AA331">
            <v>330.05529999999999</v>
          </cell>
          <cell r="AB331">
            <v>1.6502764999999999</v>
          </cell>
        </row>
        <row r="332">
          <cell r="A332" t="str">
            <v>Header - Corn12R 20"</v>
          </cell>
          <cell r="B332" t="str">
            <v>Header - Corn</v>
          </cell>
          <cell r="C332" t="str">
            <v>12R 20"</v>
          </cell>
          <cell r="D332">
            <v>13.3</v>
          </cell>
          <cell r="E332">
            <v>3.5</v>
          </cell>
          <cell r="F332">
            <v>0.85</v>
          </cell>
          <cell r="G332">
            <v>0.20850445441334425</v>
          </cell>
          <cell r="H332">
            <v>66700</v>
          </cell>
          <cell r="I332">
            <v>40</v>
          </cell>
          <cell r="J332">
            <v>60</v>
          </cell>
          <cell r="K332">
            <v>8</v>
          </cell>
          <cell r="L332">
            <v>300</v>
          </cell>
          <cell r="M332">
            <v>0</v>
          </cell>
          <cell r="N332">
            <v>2400</v>
          </cell>
          <cell r="O332">
            <v>1</v>
          </cell>
          <cell r="P332">
            <v>0.32</v>
          </cell>
          <cell r="Q332">
            <v>2.1</v>
          </cell>
          <cell r="R332">
            <v>1703.0619545097516</v>
          </cell>
          <cell r="S332">
            <v>5.6768731816991718</v>
          </cell>
          <cell r="T332">
            <v>5002.5</v>
          </cell>
          <cell r="U332">
            <v>16.675000000000001</v>
          </cell>
          <cell r="V332">
            <v>26680</v>
          </cell>
          <cell r="W332">
            <v>5002.5</v>
          </cell>
          <cell r="X332">
            <v>46690</v>
          </cell>
          <cell r="Y332">
            <v>4202.0999999999995</v>
          </cell>
          <cell r="Z332">
            <v>1120.56</v>
          </cell>
          <cell r="AA332">
            <v>10325.16</v>
          </cell>
          <cell r="AB332">
            <v>34.417200000000001</v>
          </cell>
        </row>
        <row r="333">
          <cell r="A333" t="str">
            <v>Header - Corn12R 30"</v>
          </cell>
          <cell r="B333" t="str">
            <v>Header - Corn</v>
          </cell>
          <cell r="C333" t="str">
            <v>12R 30"</v>
          </cell>
          <cell r="D333">
            <v>15</v>
          </cell>
          <cell r="E333">
            <v>3.5</v>
          </cell>
          <cell r="F333">
            <v>0.85</v>
          </cell>
          <cell r="G333">
            <v>0.18487394957983194</v>
          </cell>
          <cell r="H333">
            <v>75300</v>
          </cell>
          <cell r="I333">
            <v>40</v>
          </cell>
          <cell r="J333">
            <v>60</v>
          </cell>
          <cell r="K333">
            <v>8</v>
          </cell>
          <cell r="L333">
            <v>300</v>
          </cell>
          <cell r="M333">
            <v>0</v>
          </cell>
          <cell r="N333">
            <v>2400</v>
          </cell>
          <cell r="O333">
            <v>1</v>
          </cell>
          <cell r="P333">
            <v>0.32</v>
          </cell>
          <cell r="Q333">
            <v>2.1</v>
          </cell>
          <cell r="R333">
            <v>1922.6471540417435</v>
          </cell>
          <cell r="S333">
            <v>6.4088238468058121</v>
          </cell>
          <cell r="T333">
            <v>5647.5</v>
          </cell>
          <cell r="U333">
            <v>18.824999999999999</v>
          </cell>
          <cell r="V333">
            <v>30120</v>
          </cell>
          <cell r="W333">
            <v>5647.5</v>
          </cell>
          <cell r="X333">
            <v>52710</v>
          </cell>
          <cell r="Y333">
            <v>4743.8999999999996</v>
          </cell>
          <cell r="Z333">
            <v>1265.04</v>
          </cell>
          <cell r="AA333">
            <v>11656.439999999999</v>
          </cell>
          <cell r="AB333">
            <v>38.854799999999997</v>
          </cell>
        </row>
        <row r="334">
          <cell r="A334" t="str">
            <v>Header - Corn4R 36"</v>
          </cell>
          <cell r="B334" t="str">
            <v>Header - Corn</v>
          </cell>
          <cell r="C334" t="str">
            <v>4R 36"</v>
          </cell>
          <cell r="D334">
            <v>12</v>
          </cell>
          <cell r="E334">
            <v>3.5</v>
          </cell>
          <cell r="F334">
            <v>0.85</v>
          </cell>
          <cell r="G334">
            <v>0.23109243697478993</v>
          </cell>
          <cell r="H334">
            <v>25147</v>
          </cell>
          <cell r="I334">
            <v>40</v>
          </cell>
          <cell r="J334">
            <v>60</v>
          </cell>
          <cell r="K334">
            <v>12</v>
          </cell>
          <cell r="L334">
            <v>200</v>
          </cell>
          <cell r="M334">
            <v>0</v>
          </cell>
          <cell r="N334">
            <v>2400</v>
          </cell>
          <cell r="O334">
            <v>1</v>
          </cell>
          <cell r="P334">
            <v>0.32</v>
          </cell>
          <cell r="Q334">
            <v>2.1</v>
          </cell>
          <cell r="R334">
            <v>274.03065640486625</v>
          </cell>
          <cell r="S334">
            <v>1.3701532820243312</v>
          </cell>
          <cell r="T334">
            <v>1257.3500000000001</v>
          </cell>
          <cell r="U334">
            <v>6.2867500000000005</v>
          </cell>
          <cell r="V334">
            <v>10058.799999999999</v>
          </cell>
          <cell r="W334">
            <v>1257.3500000000001</v>
          </cell>
          <cell r="X334">
            <v>17602.900000000001</v>
          </cell>
          <cell r="Y334">
            <v>1584.261</v>
          </cell>
          <cell r="Z334">
            <v>422.46960000000007</v>
          </cell>
          <cell r="AA334">
            <v>3264.0806000000002</v>
          </cell>
          <cell r="AB334">
            <v>16.320403000000002</v>
          </cell>
        </row>
        <row r="335">
          <cell r="A335" t="str">
            <v>Header - Corn6R 30"</v>
          </cell>
          <cell r="B335" t="str">
            <v>Header - Corn</v>
          </cell>
          <cell r="C335" t="str">
            <v>6R 30"</v>
          </cell>
          <cell r="D335">
            <v>20</v>
          </cell>
          <cell r="E335">
            <v>3.5</v>
          </cell>
          <cell r="F335">
            <v>0.85</v>
          </cell>
          <cell r="G335">
            <v>0.13865546218487396</v>
          </cell>
          <cell r="H335">
            <v>37000</v>
          </cell>
          <cell r="I335">
            <v>40</v>
          </cell>
          <cell r="J335">
            <v>60</v>
          </cell>
          <cell r="K335">
            <v>12</v>
          </cell>
          <cell r="L335">
            <v>200</v>
          </cell>
          <cell r="M335">
            <v>0</v>
          </cell>
          <cell r="N335">
            <v>2400</v>
          </cell>
          <cell r="O335">
            <v>1</v>
          </cell>
          <cell r="P335">
            <v>0.32</v>
          </cell>
          <cell r="Q335">
            <v>2.1</v>
          </cell>
          <cell r="R335">
            <v>403.1945873058437</v>
          </cell>
          <cell r="S335">
            <v>2.0159729365292183</v>
          </cell>
          <cell r="T335">
            <v>1850</v>
          </cell>
          <cell r="U335">
            <v>9.25</v>
          </cell>
          <cell r="V335">
            <v>14800</v>
          </cell>
          <cell r="W335">
            <v>1850</v>
          </cell>
          <cell r="X335">
            <v>25900</v>
          </cell>
          <cell r="Y335">
            <v>2331</v>
          </cell>
          <cell r="Z335">
            <v>621.6</v>
          </cell>
          <cell r="AA335">
            <v>4802.6000000000004</v>
          </cell>
          <cell r="AB335">
            <v>24.013000000000002</v>
          </cell>
        </row>
        <row r="336">
          <cell r="A336" t="str">
            <v>Header - Corn6R 36"</v>
          </cell>
          <cell r="B336" t="str">
            <v>Header - Corn</v>
          </cell>
          <cell r="C336" t="str">
            <v>6R 36"</v>
          </cell>
          <cell r="D336">
            <v>18</v>
          </cell>
          <cell r="E336">
            <v>3.5</v>
          </cell>
          <cell r="F336">
            <v>0.8</v>
          </cell>
          <cell r="G336">
            <v>0.16369047619047619</v>
          </cell>
          <cell r="H336">
            <v>38500</v>
          </cell>
          <cell r="I336">
            <v>40</v>
          </cell>
          <cell r="J336">
            <v>60</v>
          </cell>
          <cell r="K336">
            <v>12</v>
          </cell>
          <cell r="L336">
            <v>200</v>
          </cell>
          <cell r="M336">
            <v>0</v>
          </cell>
          <cell r="N336">
            <v>2400</v>
          </cell>
          <cell r="O336">
            <v>1</v>
          </cell>
          <cell r="P336">
            <v>0.32</v>
          </cell>
          <cell r="Q336">
            <v>2.1</v>
          </cell>
          <cell r="R336">
            <v>419.54031381824279</v>
          </cell>
          <cell r="S336">
            <v>2.097701569091214</v>
          </cell>
          <cell r="T336">
            <v>1925</v>
          </cell>
          <cell r="U336">
            <v>9.625</v>
          </cell>
          <cell r="V336">
            <v>15400</v>
          </cell>
          <cell r="W336">
            <v>1925</v>
          </cell>
          <cell r="X336">
            <v>26950</v>
          </cell>
          <cell r="Y336">
            <v>2425.5</v>
          </cell>
          <cell r="Z336">
            <v>646.80000000000007</v>
          </cell>
          <cell r="AA336">
            <v>4997.3</v>
          </cell>
          <cell r="AB336">
            <v>24.986499999999999</v>
          </cell>
        </row>
        <row r="337">
          <cell r="A337" t="str">
            <v>Header - Corn8R 30"</v>
          </cell>
          <cell r="B337" t="str">
            <v>Header - Corn</v>
          </cell>
          <cell r="C337" t="str">
            <v>8R 30"</v>
          </cell>
          <cell r="D337">
            <v>20</v>
          </cell>
          <cell r="E337">
            <v>3.5</v>
          </cell>
          <cell r="F337">
            <v>0.8</v>
          </cell>
          <cell r="G337">
            <v>0.14732142857142858</v>
          </cell>
          <cell r="H337">
            <v>49100</v>
          </cell>
          <cell r="I337">
            <v>40</v>
          </cell>
          <cell r="J337">
            <v>60</v>
          </cell>
          <cell r="K337">
            <v>12</v>
          </cell>
          <cell r="L337">
            <v>200</v>
          </cell>
          <cell r="M337">
            <v>0</v>
          </cell>
          <cell r="N337">
            <v>2400</v>
          </cell>
          <cell r="O337">
            <v>1</v>
          </cell>
          <cell r="P337">
            <v>0.32</v>
          </cell>
          <cell r="Q337">
            <v>2.1</v>
          </cell>
          <cell r="R337">
            <v>535.05011450586289</v>
          </cell>
          <cell r="S337">
            <v>2.6752505725293143</v>
          </cell>
          <cell r="T337">
            <v>2455</v>
          </cell>
          <cell r="U337">
            <v>12.275</v>
          </cell>
          <cell r="V337">
            <v>19640</v>
          </cell>
          <cell r="W337">
            <v>2455</v>
          </cell>
          <cell r="X337">
            <v>34370</v>
          </cell>
          <cell r="Y337">
            <v>3093.2999999999997</v>
          </cell>
          <cell r="Z337">
            <v>824.88</v>
          </cell>
          <cell r="AA337">
            <v>6373.18</v>
          </cell>
          <cell r="AB337">
            <v>31.8659</v>
          </cell>
        </row>
        <row r="338">
          <cell r="A338" t="str">
            <v>Header - Corn8R 36"</v>
          </cell>
          <cell r="B338" t="str">
            <v>Header - Corn</v>
          </cell>
          <cell r="C338" t="str">
            <v>8R 36"</v>
          </cell>
          <cell r="D338">
            <v>24</v>
          </cell>
          <cell r="E338">
            <v>3.5</v>
          </cell>
          <cell r="F338">
            <v>0.8</v>
          </cell>
          <cell r="G338">
            <v>0.12276785714285715</v>
          </cell>
          <cell r="H338">
            <v>49200</v>
          </cell>
          <cell r="I338">
            <v>40</v>
          </cell>
          <cell r="J338">
            <v>60</v>
          </cell>
          <cell r="K338">
            <v>12</v>
          </cell>
          <cell r="L338">
            <v>200</v>
          </cell>
          <cell r="M338">
            <v>0</v>
          </cell>
          <cell r="N338">
            <v>2400</v>
          </cell>
          <cell r="O338">
            <v>1</v>
          </cell>
          <cell r="P338">
            <v>0.32</v>
          </cell>
          <cell r="Q338">
            <v>2.1</v>
          </cell>
          <cell r="R338">
            <v>536.13982960668943</v>
          </cell>
          <cell r="S338">
            <v>2.680699148033447</v>
          </cell>
          <cell r="T338">
            <v>2460</v>
          </cell>
          <cell r="U338">
            <v>12.3</v>
          </cell>
          <cell r="V338">
            <v>19680</v>
          </cell>
          <cell r="W338">
            <v>2460</v>
          </cell>
          <cell r="X338">
            <v>34440</v>
          </cell>
          <cell r="Y338">
            <v>3099.6</v>
          </cell>
          <cell r="Z338">
            <v>826.56000000000006</v>
          </cell>
          <cell r="AA338">
            <v>6386.16</v>
          </cell>
          <cell r="AB338">
            <v>31.930799999999998</v>
          </cell>
        </row>
        <row r="339">
          <cell r="A339" t="str">
            <v>Header - Soybean15' Flex</v>
          </cell>
          <cell r="B339" t="str">
            <v>Header - Soybean</v>
          </cell>
          <cell r="C339" t="str">
            <v>15' Flex</v>
          </cell>
          <cell r="D339">
            <v>15</v>
          </cell>
          <cell r="E339">
            <v>3.8</v>
          </cell>
          <cell r="F339">
            <v>0.85</v>
          </cell>
          <cell r="G339">
            <v>0.17027863777089783</v>
          </cell>
          <cell r="H339">
            <v>18592.32</v>
          </cell>
          <cell r="I339">
            <v>40</v>
          </cell>
          <cell r="J339">
            <v>60</v>
          </cell>
          <cell r="K339">
            <v>12</v>
          </cell>
          <cell r="L339">
            <v>150</v>
          </cell>
          <cell r="M339">
            <v>0</v>
          </cell>
          <cell r="N339">
            <v>1800</v>
          </cell>
          <cell r="O339">
            <v>1</v>
          </cell>
          <cell r="P339">
            <v>0.32</v>
          </cell>
          <cell r="Q339">
            <v>2.1</v>
          </cell>
          <cell r="R339">
            <v>110.73252622843411</v>
          </cell>
          <cell r="S339">
            <v>0.73821684152289402</v>
          </cell>
          <cell r="T339">
            <v>929.61599999999999</v>
          </cell>
          <cell r="U339">
            <v>6.1974400000000003</v>
          </cell>
          <cell r="V339">
            <v>7436.9280000000008</v>
          </cell>
          <cell r="W339">
            <v>929.61599999999999</v>
          </cell>
          <cell r="X339">
            <v>13014.624</v>
          </cell>
          <cell r="Y339">
            <v>1171.3161599999999</v>
          </cell>
          <cell r="Z339">
            <v>312.350976</v>
          </cell>
          <cell r="AA339">
            <v>2413.283136</v>
          </cell>
          <cell r="AB339">
            <v>16.088554240000001</v>
          </cell>
        </row>
        <row r="340">
          <cell r="A340" t="str">
            <v>Header - Soybean18' Flex</v>
          </cell>
          <cell r="B340" t="str">
            <v>Header - Soybean</v>
          </cell>
          <cell r="C340" t="str">
            <v>18' Flex</v>
          </cell>
          <cell r="D340">
            <v>18</v>
          </cell>
          <cell r="E340">
            <v>3.8</v>
          </cell>
          <cell r="F340">
            <v>0.85</v>
          </cell>
          <cell r="G340">
            <v>0.14189886480908157</v>
          </cell>
          <cell r="H340">
            <v>20309</v>
          </cell>
          <cell r="I340">
            <v>40</v>
          </cell>
          <cell r="J340">
            <v>60</v>
          </cell>
          <cell r="K340">
            <v>12</v>
          </cell>
          <cell r="L340">
            <v>150</v>
          </cell>
          <cell r="M340">
            <v>0</v>
          </cell>
          <cell r="N340">
            <v>1800</v>
          </cell>
          <cell r="O340">
            <v>1</v>
          </cell>
          <cell r="P340">
            <v>0.32</v>
          </cell>
          <cell r="Q340">
            <v>2.1</v>
          </cell>
          <cell r="R340">
            <v>120.95676468419585</v>
          </cell>
          <cell r="S340">
            <v>0.80637843122797226</v>
          </cell>
          <cell r="T340">
            <v>1015.4499999999999</v>
          </cell>
          <cell r="U340">
            <v>6.7696666666666658</v>
          </cell>
          <cell r="V340">
            <v>8123.6</v>
          </cell>
          <cell r="W340">
            <v>1015.4499999999999</v>
          </cell>
          <cell r="X340">
            <v>14216.3</v>
          </cell>
          <cell r="Y340">
            <v>1279.4669999999999</v>
          </cell>
          <cell r="Z340">
            <v>341.19119999999998</v>
          </cell>
          <cell r="AA340">
            <v>2636.1081999999997</v>
          </cell>
          <cell r="AB340">
            <v>17.574054666666665</v>
          </cell>
        </row>
        <row r="341">
          <cell r="A341" t="str">
            <v>Header - Soybean22' Flex</v>
          </cell>
          <cell r="B341" t="str">
            <v>Header - Soybean</v>
          </cell>
          <cell r="C341" t="str">
            <v>22' Flex</v>
          </cell>
          <cell r="D341">
            <v>22</v>
          </cell>
          <cell r="E341">
            <v>3.8</v>
          </cell>
          <cell r="F341">
            <v>0.85</v>
          </cell>
          <cell r="G341">
            <v>0.11609907120743036</v>
          </cell>
          <cell r="H341">
            <v>25200</v>
          </cell>
          <cell r="I341">
            <v>40</v>
          </cell>
          <cell r="J341">
            <v>60</v>
          </cell>
          <cell r="K341">
            <v>12</v>
          </cell>
          <cell r="L341">
            <v>150</v>
          </cell>
          <cell r="M341">
            <v>0</v>
          </cell>
          <cell r="N341">
            <v>1800</v>
          </cell>
          <cell r="O341">
            <v>1</v>
          </cell>
          <cell r="P341">
            <v>0.32</v>
          </cell>
          <cell r="Q341">
            <v>2.1</v>
          </cell>
          <cell r="R341">
            <v>150.08668423072211</v>
          </cell>
          <cell r="S341">
            <v>1.0005778948714807</v>
          </cell>
          <cell r="T341">
            <v>1260</v>
          </cell>
          <cell r="U341">
            <v>8.4</v>
          </cell>
          <cell r="V341">
            <v>10080</v>
          </cell>
          <cell r="W341">
            <v>1260</v>
          </cell>
          <cell r="X341">
            <v>17640</v>
          </cell>
          <cell r="Y341">
            <v>1587.6</v>
          </cell>
          <cell r="Z341">
            <v>423.36</v>
          </cell>
          <cell r="AA341">
            <v>3270.96</v>
          </cell>
          <cell r="AB341">
            <v>21.8064</v>
          </cell>
        </row>
        <row r="342">
          <cell r="A342" t="str">
            <v>Header - Soybean25' Flex</v>
          </cell>
          <cell r="B342" t="str">
            <v>Header - Soybean</v>
          </cell>
          <cell r="C342" t="str">
            <v>25' Flex</v>
          </cell>
          <cell r="D342">
            <v>25</v>
          </cell>
          <cell r="E342">
            <v>3.8</v>
          </cell>
          <cell r="F342">
            <v>0.85</v>
          </cell>
          <cell r="G342">
            <v>0.10216718266253871</v>
          </cell>
          <cell r="H342">
            <v>27300</v>
          </cell>
          <cell r="I342">
            <v>40</v>
          </cell>
          <cell r="J342">
            <v>60</v>
          </cell>
          <cell r="K342">
            <v>12</v>
          </cell>
          <cell r="L342">
            <v>150</v>
          </cell>
          <cell r="M342">
            <v>0</v>
          </cell>
          <cell r="N342">
            <v>1800</v>
          </cell>
          <cell r="O342">
            <v>1</v>
          </cell>
          <cell r="P342">
            <v>0.32</v>
          </cell>
          <cell r="Q342">
            <v>2.1</v>
          </cell>
          <cell r="R342">
            <v>162.59390791661562</v>
          </cell>
          <cell r="S342">
            <v>1.0839593861107708</v>
          </cell>
          <cell r="T342">
            <v>1365</v>
          </cell>
          <cell r="U342">
            <v>9.1</v>
          </cell>
          <cell r="V342">
            <v>10920</v>
          </cell>
          <cell r="W342">
            <v>1365</v>
          </cell>
          <cell r="X342">
            <v>19110</v>
          </cell>
          <cell r="Y342">
            <v>1719.8999999999999</v>
          </cell>
          <cell r="Z342">
            <v>458.64</v>
          </cell>
          <cell r="AA342">
            <v>3543.54</v>
          </cell>
          <cell r="AB342">
            <v>23.6236</v>
          </cell>
        </row>
        <row r="343">
          <cell r="A343" t="str">
            <v>Header - Soybean30' Flex</v>
          </cell>
          <cell r="B343" t="str">
            <v>Header - Soybean</v>
          </cell>
          <cell r="C343" t="str">
            <v>30' Flex</v>
          </cell>
          <cell r="D343">
            <v>30</v>
          </cell>
          <cell r="E343">
            <v>3.8</v>
          </cell>
          <cell r="F343">
            <v>0.85</v>
          </cell>
          <cell r="G343">
            <v>8.5139318885448914E-2</v>
          </cell>
          <cell r="H343">
            <v>31600</v>
          </cell>
          <cell r="I343">
            <v>40</v>
          </cell>
          <cell r="J343">
            <v>60</v>
          </cell>
          <cell r="K343">
            <v>12</v>
          </cell>
          <cell r="L343">
            <v>150</v>
          </cell>
          <cell r="M343">
            <v>0</v>
          </cell>
          <cell r="N343">
            <v>1800</v>
          </cell>
          <cell r="O343">
            <v>1</v>
          </cell>
          <cell r="P343">
            <v>0.32</v>
          </cell>
          <cell r="Q343">
            <v>2.1</v>
          </cell>
          <cell r="R343">
            <v>188.20393736868328</v>
          </cell>
          <cell r="S343">
            <v>1.2546929157912219</v>
          </cell>
          <cell r="T343">
            <v>1580</v>
          </cell>
          <cell r="U343">
            <v>10.533333333333333</v>
          </cell>
          <cell r="V343">
            <v>12640</v>
          </cell>
          <cell r="W343">
            <v>1580</v>
          </cell>
          <cell r="X343">
            <v>22120</v>
          </cell>
          <cell r="Y343">
            <v>1990.8</v>
          </cell>
          <cell r="Z343">
            <v>530.88</v>
          </cell>
          <cell r="AA343">
            <v>4101.68</v>
          </cell>
          <cell r="AB343">
            <v>27.344533333333334</v>
          </cell>
        </row>
        <row r="344">
          <cell r="A344" t="str">
            <v>Header Wheat/Sorghum18' Rigid</v>
          </cell>
          <cell r="B344" t="str">
            <v>Header Wheat/Sorghum</v>
          </cell>
          <cell r="C344" t="str">
            <v>18' Rigid</v>
          </cell>
          <cell r="D344">
            <v>22</v>
          </cell>
          <cell r="E344">
            <v>3.5</v>
          </cell>
          <cell r="F344">
            <v>0.85</v>
          </cell>
          <cell r="G344">
            <v>0.12605042016806722</v>
          </cell>
          <cell r="H344">
            <v>19069</v>
          </cell>
          <cell r="I344">
            <v>40</v>
          </cell>
          <cell r="J344">
            <v>60</v>
          </cell>
          <cell r="K344">
            <v>8</v>
          </cell>
          <cell r="L344">
            <v>300</v>
          </cell>
          <cell r="M344">
            <v>0</v>
          </cell>
          <cell r="N344">
            <v>2400</v>
          </cell>
          <cell r="O344">
            <v>1</v>
          </cell>
          <cell r="P344">
            <v>0.32</v>
          </cell>
          <cell r="Q344">
            <v>2.1</v>
          </cell>
          <cell r="R344">
            <v>486.89188021808775</v>
          </cell>
          <cell r="S344">
            <v>1.6229729340602925</v>
          </cell>
          <cell r="T344">
            <v>1430.175</v>
          </cell>
          <cell r="U344">
            <v>4.7672499999999998</v>
          </cell>
          <cell r="V344">
            <v>7627.6</v>
          </cell>
          <cell r="W344">
            <v>1430.175</v>
          </cell>
          <cell r="X344">
            <v>13348.3</v>
          </cell>
          <cell r="Y344">
            <v>1201.347</v>
          </cell>
          <cell r="Z344">
            <v>320.35919999999999</v>
          </cell>
          <cell r="AA344">
            <v>2951.8811999999998</v>
          </cell>
          <cell r="AB344">
            <v>9.8396039999999996</v>
          </cell>
        </row>
        <row r="345">
          <cell r="A345" t="str">
            <v>Header Wheat/Sorghum22' Rigid</v>
          </cell>
          <cell r="B345" t="str">
            <v>Header Wheat/Sorghum</v>
          </cell>
          <cell r="C345" t="str">
            <v>22' Rigid</v>
          </cell>
          <cell r="D345">
            <v>25</v>
          </cell>
          <cell r="E345">
            <v>3.5</v>
          </cell>
          <cell r="F345">
            <v>0.85</v>
          </cell>
          <cell r="G345">
            <v>0.11092436974789915</v>
          </cell>
          <cell r="H345">
            <v>22700</v>
          </cell>
          <cell r="I345">
            <v>40</v>
          </cell>
          <cell r="J345">
            <v>60</v>
          </cell>
          <cell r="K345">
            <v>8</v>
          </cell>
          <cell r="L345">
            <v>300</v>
          </cell>
          <cell r="M345">
            <v>0</v>
          </cell>
          <cell r="N345">
            <v>2400</v>
          </cell>
          <cell r="O345">
            <v>1</v>
          </cell>
          <cell r="P345">
            <v>0.32</v>
          </cell>
          <cell r="Q345">
            <v>2.1</v>
          </cell>
          <cell r="R345">
            <v>579.6027941135136</v>
          </cell>
          <cell r="S345">
            <v>1.932009313711712</v>
          </cell>
          <cell r="T345">
            <v>1702.5</v>
          </cell>
          <cell r="U345">
            <v>5.6749999999999998</v>
          </cell>
          <cell r="V345">
            <v>9080</v>
          </cell>
          <cell r="W345">
            <v>1702.5</v>
          </cell>
          <cell r="X345">
            <v>15890</v>
          </cell>
          <cell r="Y345">
            <v>1430.1</v>
          </cell>
          <cell r="Z345">
            <v>381.36</v>
          </cell>
          <cell r="AA345">
            <v>3513.96</v>
          </cell>
          <cell r="AB345">
            <v>11.713200000000001</v>
          </cell>
        </row>
        <row r="346">
          <cell r="A346" t="str">
            <v>Header Wheat/Sorghum25' Rigid</v>
          </cell>
          <cell r="B346" t="str">
            <v>Header Wheat/Sorghum</v>
          </cell>
          <cell r="C346" t="str">
            <v>25' Rigid</v>
          </cell>
          <cell r="D346">
            <v>30</v>
          </cell>
          <cell r="E346">
            <v>3.5</v>
          </cell>
          <cell r="F346">
            <v>0.85</v>
          </cell>
          <cell r="G346">
            <v>9.2436974789915971E-2</v>
          </cell>
          <cell r="H346">
            <v>23900</v>
          </cell>
          <cell r="I346">
            <v>40</v>
          </cell>
          <cell r="J346">
            <v>60</v>
          </cell>
          <cell r="K346">
            <v>8</v>
          </cell>
          <cell r="L346">
            <v>300</v>
          </cell>
          <cell r="M346">
            <v>0</v>
          </cell>
          <cell r="N346">
            <v>2400</v>
          </cell>
          <cell r="O346">
            <v>1</v>
          </cell>
          <cell r="P346">
            <v>0.32</v>
          </cell>
          <cell r="Q346">
            <v>2.1</v>
          </cell>
          <cell r="R346">
            <v>610.24258939704737</v>
          </cell>
          <cell r="S346">
            <v>2.0341419646568246</v>
          </cell>
          <cell r="T346">
            <v>1792.5</v>
          </cell>
          <cell r="U346">
            <v>5.9749999999999996</v>
          </cell>
          <cell r="V346">
            <v>9560</v>
          </cell>
          <cell r="W346">
            <v>1792.5</v>
          </cell>
          <cell r="X346">
            <v>16730</v>
          </cell>
          <cell r="Y346">
            <v>1505.7</v>
          </cell>
          <cell r="Z346">
            <v>401.52</v>
          </cell>
          <cell r="AA346">
            <v>3699.7200000000003</v>
          </cell>
          <cell r="AB346">
            <v>12.332400000000002</v>
          </cell>
        </row>
        <row r="347">
          <cell r="A347" t="str">
            <v>Header Wheat/Sorghum30'  Rigid</v>
          </cell>
          <cell r="B347" t="str">
            <v>Header Wheat/Sorghum</v>
          </cell>
          <cell r="C347" t="str">
            <v>30'  Rigid</v>
          </cell>
          <cell r="D347">
            <v>18</v>
          </cell>
          <cell r="E347">
            <v>3.5</v>
          </cell>
          <cell r="F347">
            <v>0.85</v>
          </cell>
          <cell r="G347">
            <v>0.15406162464985992</v>
          </cell>
          <cell r="H347">
            <v>27200</v>
          </cell>
          <cell r="I347">
            <v>40</v>
          </cell>
          <cell r="J347">
            <v>60</v>
          </cell>
          <cell r="K347">
            <v>8</v>
          </cell>
          <cell r="L347">
            <v>300</v>
          </cell>
          <cell r="M347">
            <v>0</v>
          </cell>
          <cell r="N347">
            <v>2400</v>
          </cell>
          <cell r="O347">
            <v>1</v>
          </cell>
          <cell r="P347">
            <v>0.32</v>
          </cell>
          <cell r="Q347">
            <v>2.1</v>
          </cell>
          <cell r="R347">
            <v>694.50202642676527</v>
          </cell>
          <cell r="S347">
            <v>2.3150067547558844</v>
          </cell>
          <cell r="T347">
            <v>2040</v>
          </cell>
          <cell r="U347">
            <v>6.8</v>
          </cell>
          <cell r="V347">
            <v>10880</v>
          </cell>
          <cell r="W347">
            <v>2040</v>
          </cell>
          <cell r="X347">
            <v>19040</v>
          </cell>
          <cell r="Y347">
            <v>1713.6</v>
          </cell>
          <cell r="Z347">
            <v>456.96000000000004</v>
          </cell>
          <cell r="AA347">
            <v>4210.5599999999995</v>
          </cell>
          <cell r="AB347">
            <v>14.035199999999998</v>
          </cell>
        </row>
      </sheetData>
      <sheetData sheetId="7" refreshError="1">
        <row r="4">
          <cell r="A4" t="str">
            <v>Combine (200-249 hp)240hp</v>
          </cell>
          <cell r="B4" t="str">
            <v>Combine (200-249 hp)</v>
          </cell>
          <cell r="C4" t="str">
            <v>240hp</v>
          </cell>
          <cell r="D4">
            <v>12.35</v>
          </cell>
          <cell r="E4">
            <v>189000</v>
          </cell>
          <cell r="F4">
            <v>30</v>
          </cell>
          <cell r="G4">
            <v>25</v>
          </cell>
          <cell r="H4">
            <v>12</v>
          </cell>
          <cell r="I4">
            <v>200</v>
          </cell>
          <cell r="J4">
            <v>2400</v>
          </cell>
          <cell r="K4">
            <v>19.6875</v>
          </cell>
          <cell r="L4">
            <v>1</v>
          </cell>
          <cell r="M4">
            <v>1</v>
          </cell>
          <cell r="N4">
            <v>0</v>
          </cell>
          <cell r="O4">
            <v>56700</v>
          </cell>
          <cell r="P4">
            <v>11025</v>
          </cell>
          <cell r="Q4">
            <v>122850</v>
          </cell>
          <cell r="R4">
            <v>11056.5</v>
          </cell>
          <cell r="S4">
            <v>2948.4</v>
          </cell>
          <cell r="T4">
            <v>25029.9</v>
          </cell>
          <cell r="U4">
            <v>125.1495</v>
          </cell>
          <cell r="V4">
            <v>0</v>
          </cell>
          <cell r="W4">
            <v>0</v>
          </cell>
        </row>
        <row r="5">
          <cell r="A5" t="str">
            <v>Combine (250-299 hp)275hp</v>
          </cell>
          <cell r="B5" t="str">
            <v>Combine (250-299 hp)</v>
          </cell>
          <cell r="C5" t="str">
            <v>275hp</v>
          </cell>
          <cell r="D5">
            <v>14.15</v>
          </cell>
          <cell r="E5">
            <v>231000</v>
          </cell>
          <cell r="F5">
            <v>30</v>
          </cell>
          <cell r="G5">
            <v>25</v>
          </cell>
          <cell r="H5">
            <v>12</v>
          </cell>
          <cell r="I5">
            <v>200</v>
          </cell>
          <cell r="J5">
            <v>2400</v>
          </cell>
          <cell r="K5">
            <v>24.0625</v>
          </cell>
          <cell r="L5">
            <v>1</v>
          </cell>
          <cell r="M5">
            <v>1</v>
          </cell>
          <cell r="N5">
            <v>0</v>
          </cell>
          <cell r="O5">
            <v>69300</v>
          </cell>
          <cell r="P5">
            <v>13475</v>
          </cell>
          <cell r="Q5">
            <v>150150</v>
          </cell>
          <cell r="R5">
            <v>13513.5</v>
          </cell>
          <cell r="S5">
            <v>3603.6</v>
          </cell>
          <cell r="T5">
            <v>30592.1</v>
          </cell>
          <cell r="U5">
            <v>152.9605</v>
          </cell>
          <cell r="V5">
            <v>0</v>
          </cell>
          <cell r="W5">
            <v>0</v>
          </cell>
        </row>
        <row r="6">
          <cell r="A6" t="str">
            <v>Combine (250-299hp)-Grass-295hp</v>
          </cell>
          <cell r="B6" t="str">
            <v>Combine (250-299hp)-</v>
          </cell>
          <cell r="C6" t="str">
            <v>Grass-295hp</v>
          </cell>
          <cell r="D6">
            <v>15.18</v>
          </cell>
          <cell r="E6">
            <v>211248</v>
          </cell>
          <cell r="F6">
            <v>30</v>
          </cell>
          <cell r="G6">
            <v>25</v>
          </cell>
          <cell r="H6">
            <v>8</v>
          </cell>
          <cell r="I6">
            <v>300</v>
          </cell>
          <cell r="J6">
            <v>2400</v>
          </cell>
          <cell r="K6">
            <v>22.004999999999999</v>
          </cell>
          <cell r="L6">
            <v>1</v>
          </cell>
          <cell r="M6">
            <v>1</v>
          </cell>
          <cell r="N6">
            <v>0</v>
          </cell>
          <cell r="O6">
            <v>63374.400000000001</v>
          </cell>
          <cell r="P6">
            <v>18484.2</v>
          </cell>
          <cell r="Q6">
            <v>137311.20000000001</v>
          </cell>
          <cell r="R6">
            <v>12358.008</v>
          </cell>
          <cell r="S6">
            <v>3295.4688000000006</v>
          </cell>
          <cell r="T6">
            <v>34137.676800000001</v>
          </cell>
          <cell r="U6">
            <v>113.79225600000001</v>
          </cell>
          <cell r="V6">
            <v>0</v>
          </cell>
          <cell r="W6">
            <v>0</v>
          </cell>
        </row>
        <row r="7">
          <cell r="A7" t="str">
            <v>Combine (275-299 hp)-Track-290hp</v>
          </cell>
          <cell r="B7" t="str">
            <v>Combine (275-299 hp)-</v>
          </cell>
          <cell r="C7" t="str">
            <v>Track-290hp</v>
          </cell>
          <cell r="D7">
            <v>14.93</v>
          </cell>
          <cell r="E7">
            <v>246600</v>
          </cell>
          <cell r="F7">
            <v>30</v>
          </cell>
          <cell r="G7">
            <v>25</v>
          </cell>
          <cell r="H7">
            <v>8</v>
          </cell>
          <cell r="I7">
            <v>300</v>
          </cell>
          <cell r="J7">
            <v>2400</v>
          </cell>
          <cell r="K7">
            <v>25.6875</v>
          </cell>
          <cell r="L7">
            <v>1</v>
          </cell>
          <cell r="M7">
            <v>1</v>
          </cell>
          <cell r="N7">
            <v>0</v>
          </cell>
          <cell r="O7">
            <v>73980</v>
          </cell>
          <cell r="P7">
            <v>21577.5</v>
          </cell>
          <cell r="Q7">
            <v>160290</v>
          </cell>
          <cell r="R7">
            <v>14426.1</v>
          </cell>
          <cell r="S7">
            <v>3846.96</v>
          </cell>
          <cell r="T7">
            <v>39850.559999999998</v>
          </cell>
          <cell r="U7">
            <v>132.83519999999999</v>
          </cell>
          <cell r="V7">
            <v>0</v>
          </cell>
          <cell r="W7">
            <v>0</v>
          </cell>
        </row>
        <row r="8">
          <cell r="A8" t="str">
            <v>Combine (300-349 hp)-325hp</v>
          </cell>
          <cell r="B8" t="str">
            <v>Combine (300-349 hp)-</v>
          </cell>
          <cell r="C8" t="str">
            <v>325hp</v>
          </cell>
          <cell r="D8">
            <v>16.73</v>
          </cell>
          <cell r="E8">
            <v>25100</v>
          </cell>
          <cell r="F8">
            <v>30</v>
          </cell>
          <cell r="G8">
            <v>25</v>
          </cell>
          <cell r="H8">
            <v>8</v>
          </cell>
          <cell r="I8">
            <v>300</v>
          </cell>
          <cell r="J8">
            <v>2400</v>
          </cell>
          <cell r="K8">
            <v>2.6145833333333335</v>
          </cell>
          <cell r="L8">
            <v>1</v>
          </cell>
          <cell r="M8">
            <v>1</v>
          </cell>
          <cell r="N8">
            <v>0</v>
          </cell>
          <cell r="O8">
            <v>7530</v>
          </cell>
          <cell r="P8">
            <v>2196.25</v>
          </cell>
          <cell r="Q8">
            <v>16315</v>
          </cell>
          <cell r="R8">
            <v>1468.35</v>
          </cell>
          <cell r="S8">
            <v>391.56</v>
          </cell>
          <cell r="T8">
            <v>4056.16</v>
          </cell>
          <cell r="U8">
            <v>13.520533333333333</v>
          </cell>
          <cell r="V8">
            <v>0</v>
          </cell>
          <cell r="W8">
            <v>0</v>
          </cell>
        </row>
        <row r="9">
          <cell r="A9" t="str">
            <v>Combine (300-349hp)-Track-320hp</v>
          </cell>
          <cell r="B9" t="str">
            <v>Combine (300-349hp)-</v>
          </cell>
          <cell r="C9" t="str">
            <v>Track-320hp</v>
          </cell>
          <cell r="D9">
            <v>16.47</v>
          </cell>
          <cell r="E9">
            <v>253800</v>
          </cell>
          <cell r="F9">
            <v>30</v>
          </cell>
          <cell r="G9">
            <v>25</v>
          </cell>
          <cell r="H9">
            <v>8</v>
          </cell>
          <cell r="I9">
            <v>300</v>
          </cell>
          <cell r="J9">
            <v>2400</v>
          </cell>
          <cell r="K9">
            <v>26.4375</v>
          </cell>
          <cell r="L9">
            <v>1</v>
          </cell>
          <cell r="M9">
            <v>1</v>
          </cell>
          <cell r="N9">
            <v>0</v>
          </cell>
          <cell r="O9">
            <v>76140</v>
          </cell>
          <cell r="P9">
            <v>22207.5</v>
          </cell>
          <cell r="Q9">
            <v>164970</v>
          </cell>
          <cell r="R9">
            <v>14847.3</v>
          </cell>
          <cell r="S9">
            <v>3959.28</v>
          </cell>
          <cell r="T9">
            <v>41014.080000000002</v>
          </cell>
          <cell r="U9">
            <v>136.71360000000001</v>
          </cell>
          <cell r="V9">
            <v>0</v>
          </cell>
          <cell r="W9">
            <v>0</v>
          </cell>
        </row>
        <row r="10">
          <cell r="A10" t="str">
            <v>Combine (350-379 hp)-370hp</v>
          </cell>
          <cell r="B10" t="str">
            <v>Combine (350-379 hp)-</v>
          </cell>
          <cell r="C10" t="str">
            <v>370hp</v>
          </cell>
          <cell r="D10">
            <v>19.04</v>
          </cell>
          <cell r="E10">
            <v>240137</v>
          </cell>
          <cell r="F10">
            <v>30</v>
          </cell>
          <cell r="G10">
            <v>25</v>
          </cell>
          <cell r="H10">
            <v>8</v>
          </cell>
          <cell r="I10">
            <v>300</v>
          </cell>
          <cell r="J10">
            <v>2400</v>
          </cell>
          <cell r="K10">
            <v>25.014270833333335</v>
          </cell>
          <cell r="L10">
            <v>1</v>
          </cell>
          <cell r="M10">
            <v>1</v>
          </cell>
          <cell r="N10">
            <v>0</v>
          </cell>
          <cell r="O10">
            <v>72041.100000000006</v>
          </cell>
          <cell r="P10">
            <v>21011.987499999999</v>
          </cell>
          <cell r="Q10">
            <v>156089.04999999999</v>
          </cell>
          <cell r="R10">
            <v>14048.014499999999</v>
          </cell>
          <cell r="S10">
            <v>3746.1371999999997</v>
          </cell>
          <cell r="T10">
            <v>38806.139199999998</v>
          </cell>
          <cell r="U10">
            <v>129.35379733333332</v>
          </cell>
          <cell r="V10">
            <v>0</v>
          </cell>
          <cell r="W10">
            <v>0</v>
          </cell>
        </row>
        <row r="11">
          <cell r="A11" t="str">
            <v>Combine (350-379 hp)-Track-365hp</v>
          </cell>
          <cell r="B11" t="str">
            <v>Combine (350-379 hp)-</v>
          </cell>
          <cell r="C11" t="str">
            <v>Track-365hp</v>
          </cell>
          <cell r="D11">
            <v>18.79</v>
          </cell>
          <cell r="E11">
            <v>286426</v>
          </cell>
          <cell r="F11">
            <v>30</v>
          </cell>
          <cell r="G11">
            <v>25</v>
          </cell>
          <cell r="H11">
            <v>8</v>
          </cell>
          <cell r="I11">
            <v>300</v>
          </cell>
          <cell r="J11">
            <v>2400</v>
          </cell>
          <cell r="K11">
            <v>29.836041666666667</v>
          </cell>
          <cell r="L11">
            <v>1</v>
          </cell>
          <cell r="M11">
            <v>1</v>
          </cell>
          <cell r="N11">
            <v>0</v>
          </cell>
          <cell r="O11">
            <v>85927.8</v>
          </cell>
          <cell r="P11">
            <v>25062.275000000001</v>
          </cell>
          <cell r="Q11">
            <v>186176.9</v>
          </cell>
          <cell r="R11">
            <v>16755.920999999998</v>
          </cell>
          <cell r="S11">
            <v>4468.2456000000002</v>
          </cell>
          <cell r="T11">
            <v>46286.441599999998</v>
          </cell>
          <cell r="U11">
            <v>154.28813866666667</v>
          </cell>
          <cell r="V11">
            <v>0</v>
          </cell>
          <cell r="W11">
            <v>0</v>
          </cell>
        </row>
        <row r="12">
          <cell r="A12" t="str">
            <v>Tractor ( 40-59 hp)-2WD 50</v>
          </cell>
          <cell r="B12" t="str">
            <v>Tractor ( 40-59 hp)-</v>
          </cell>
          <cell r="C12" t="str">
            <v>2WD 50</v>
          </cell>
          <cell r="D12">
            <v>2.5735999999999999</v>
          </cell>
          <cell r="E12">
            <v>29300</v>
          </cell>
          <cell r="F12">
            <v>20</v>
          </cell>
          <cell r="G12">
            <v>75</v>
          </cell>
          <cell r="H12">
            <v>14</v>
          </cell>
          <cell r="I12">
            <v>600</v>
          </cell>
          <cell r="J12">
            <v>8400</v>
          </cell>
          <cell r="K12">
            <v>2.6160714285714284</v>
          </cell>
          <cell r="L12">
            <v>1</v>
          </cell>
          <cell r="M12">
            <v>7.0000000000000001E-3</v>
          </cell>
          <cell r="N12">
            <v>2</v>
          </cell>
          <cell r="O12">
            <v>5860</v>
          </cell>
          <cell r="P12">
            <v>1674.2857142857142</v>
          </cell>
          <cell r="Q12">
            <v>17580</v>
          </cell>
          <cell r="R12">
            <v>1582.2</v>
          </cell>
          <cell r="S12">
            <v>421.92</v>
          </cell>
          <cell r="T12">
            <v>3678.4057142857146</v>
          </cell>
          <cell r="U12">
            <v>6.1306761904761906</v>
          </cell>
          <cell r="V12">
            <v>0</v>
          </cell>
          <cell r="W12">
            <v>0</v>
          </cell>
        </row>
        <row r="13">
          <cell r="A13" t="str">
            <v>Tractor ( 60-89 hp)-2WD 75</v>
          </cell>
          <cell r="B13" t="str">
            <v>Tractor ( 60-89 hp)-</v>
          </cell>
          <cell r="C13" t="str">
            <v>2WD 75</v>
          </cell>
          <cell r="D13">
            <v>3.8603999999999998</v>
          </cell>
          <cell r="E13">
            <v>40100</v>
          </cell>
          <cell r="F13">
            <v>20</v>
          </cell>
          <cell r="G13">
            <v>75</v>
          </cell>
          <cell r="H13">
            <v>14</v>
          </cell>
          <cell r="I13">
            <v>600</v>
          </cell>
          <cell r="J13">
            <v>8400</v>
          </cell>
          <cell r="K13">
            <v>3.5803571428571428</v>
          </cell>
          <cell r="L13">
            <v>1</v>
          </cell>
          <cell r="M13">
            <v>7.0000000000000001E-3</v>
          </cell>
          <cell r="N13">
            <v>2</v>
          </cell>
          <cell r="O13">
            <v>8020</v>
          </cell>
          <cell r="P13">
            <v>2291.4285714285716</v>
          </cell>
          <cell r="Q13">
            <v>24060</v>
          </cell>
          <cell r="R13">
            <v>2165.4</v>
          </cell>
          <cell r="S13">
            <v>577.44000000000005</v>
          </cell>
          <cell r="T13">
            <v>5034.2685714285717</v>
          </cell>
          <cell r="U13">
            <v>8.3904476190476203</v>
          </cell>
          <cell r="V13">
            <v>0</v>
          </cell>
          <cell r="W13">
            <v>0</v>
          </cell>
        </row>
        <row r="14">
          <cell r="A14" t="str">
            <v>Tractor ( 90-119 hp)-2WD 105</v>
          </cell>
          <cell r="B14" t="str">
            <v>Tractor ( 90-119 hp)-</v>
          </cell>
          <cell r="C14" t="str">
            <v>2WD 105</v>
          </cell>
          <cell r="D14">
            <v>5.4046000000000003</v>
          </cell>
          <cell r="E14">
            <v>62800</v>
          </cell>
          <cell r="F14">
            <v>20</v>
          </cell>
          <cell r="G14">
            <v>60</v>
          </cell>
          <cell r="H14">
            <v>14</v>
          </cell>
          <cell r="I14">
            <v>600</v>
          </cell>
          <cell r="J14">
            <v>8400</v>
          </cell>
          <cell r="K14">
            <v>4.4857142857142858</v>
          </cell>
          <cell r="L14">
            <v>1</v>
          </cell>
          <cell r="M14">
            <v>7.0000000000000001E-3</v>
          </cell>
          <cell r="N14">
            <v>2</v>
          </cell>
          <cell r="O14">
            <v>12560</v>
          </cell>
          <cell r="P14">
            <v>3588.5714285714284</v>
          </cell>
          <cell r="Q14">
            <v>37680</v>
          </cell>
          <cell r="R14">
            <v>3391.2</v>
          </cell>
          <cell r="S14">
            <v>904.32</v>
          </cell>
          <cell r="T14">
            <v>7884.091428571428</v>
          </cell>
          <cell r="U14">
            <v>13.140152380952379</v>
          </cell>
          <cell r="V14">
            <v>0</v>
          </cell>
          <cell r="W14">
            <v>0</v>
          </cell>
        </row>
        <row r="15">
          <cell r="A15" t="str">
            <v>Tractor (120-139 hp)-2WD 130</v>
          </cell>
          <cell r="B15" t="str">
            <v>Tractor (120-139 hp)-</v>
          </cell>
          <cell r="C15" t="str">
            <v>2WD 130</v>
          </cell>
          <cell r="D15">
            <v>6.6913999999999998</v>
          </cell>
          <cell r="E15">
            <v>84500</v>
          </cell>
          <cell r="F15">
            <v>20</v>
          </cell>
          <cell r="G15">
            <v>60</v>
          </cell>
          <cell r="H15">
            <v>14</v>
          </cell>
          <cell r="I15">
            <v>600</v>
          </cell>
          <cell r="J15">
            <v>8400</v>
          </cell>
          <cell r="K15">
            <v>6.0357142857142856</v>
          </cell>
          <cell r="L15">
            <v>1</v>
          </cell>
          <cell r="M15">
            <v>7.0000000000000001E-3</v>
          </cell>
          <cell r="N15">
            <v>2</v>
          </cell>
          <cell r="O15">
            <v>16900</v>
          </cell>
          <cell r="P15">
            <v>4828.5714285714284</v>
          </cell>
          <cell r="Q15">
            <v>50700</v>
          </cell>
          <cell r="R15">
            <v>4563</v>
          </cell>
          <cell r="S15">
            <v>1216.8</v>
          </cell>
          <cell r="T15">
            <v>10608.371428571429</v>
          </cell>
          <cell r="U15">
            <v>17.680619047619047</v>
          </cell>
          <cell r="V15">
            <v>0</v>
          </cell>
          <cell r="W15">
            <v>0</v>
          </cell>
        </row>
        <row r="16">
          <cell r="A16" t="str">
            <v>Tractor (140-159 hp)-2WD 150</v>
          </cell>
          <cell r="B16" t="str">
            <v>Tractor (140-159 hp)-</v>
          </cell>
          <cell r="C16" t="str">
            <v>2WD 150</v>
          </cell>
          <cell r="D16">
            <v>7.7209000000000003</v>
          </cell>
          <cell r="E16">
            <v>103300</v>
          </cell>
          <cell r="F16">
            <v>20</v>
          </cell>
          <cell r="G16">
            <v>60</v>
          </cell>
          <cell r="H16">
            <v>14</v>
          </cell>
          <cell r="I16">
            <v>600</v>
          </cell>
          <cell r="J16">
            <v>8400</v>
          </cell>
          <cell r="K16">
            <v>7.378571428571429</v>
          </cell>
          <cell r="L16">
            <v>1</v>
          </cell>
          <cell r="M16">
            <v>7.0000000000000001E-3</v>
          </cell>
          <cell r="N16">
            <v>2</v>
          </cell>
          <cell r="O16">
            <v>20660</v>
          </cell>
          <cell r="P16">
            <v>5902.8571428571431</v>
          </cell>
          <cell r="Q16">
            <v>61980</v>
          </cell>
          <cell r="R16">
            <v>5578.2</v>
          </cell>
          <cell r="S16">
            <v>1487.52</v>
          </cell>
          <cell r="T16">
            <v>12968.577142857142</v>
          </cell>
          <cell r="U16">
            <v>21.614295238095238</v>
          </cell>
          <cell r="V16">
            <v>0</v>
          </cell>
          <cell r="W16">
            <v>0</v>
          </cell>
        </row>
        <row r="17">
          <cell r="A17" t="str">
            <v>Tractor (140-159 hp)-MFWD 150</v>
          </cell>
          <cell r="B17" t="str">
            <v>Tractor (140-159 hp)-</v>
          </cell>
          <cell r="C17" t="str">
            <v>MFWD 150</v>
          </cell>
          <cell r="D17">
            <v>7.7209000000000003</v>
          </cell>
          <cell r="E17">
            <v>109900</v>
          </cell>
          <cell r="F17">
            <v>20</v>
          </cell>
          <cell r="G17">
            <v>60</v>
          </cell>
          <cell r="H17">
            <v>14</v>
          </cell>
          <cell r="I17">
            <v>600</v>
          </cell>
          <cell r="J17">
            <v>8400</v>
          </cell>
          <cell r="K17">
            <v>7.85</v>
          </cell>
          <cell r="L17">
            <v>1</v>
          </cell>
          <cell r="M17">
            <v>3.0000000000000001E-3</v>
          </cell>
          <cell r="N17">
            <v>2</v>
          </cell>
          <cell r="O17">
            <v>21980</v>
          </cell>
          <cell r="P17">
            <v>6280</v>
          </cell>
          <cell r="Q17">
            <v>65940</v>
          </cell>
          <cell r="R17">
            <v>5934.5999999999995</v>
          </cell>
          <cell r="S17">
            <v>1582.56</v>
          </cell>
          <cell r="T17">
            <v>13797.16</v>
          </cell>
          <cell r="U17">
            <v>22.995266666666666</v>
          </cell>
          <cell r="V17">
            <v>0</v>
          </cell>
          <cell r="W17">
            <v>0</v>
          </cell>
        </row>
        <row r="18">
          <cell r="A18" t="str">
            <v>Tractor (160-179 hp)-2WD 170</v>
          </cell>
          <cell r="B18" t="str">
            <v>Tractor (160-179 hp)-</v>
          </cell>
          <cell r="C18" t="str">
            <v>2WD 170</v>
          </cell>
          <cell r="D18">
            <v>8.7502999999999993</v>
          </cell>
          <cell r="E18">
            <v>109400</v>
          </cell>
          <cell r="F18">
            <v>20</v>
          </cell>
          <cell r="G18">
            <v>60</v>
          </cell>
          <cell r="H18">
            <v>14</v>
          </cell>
          <cell r="I18">
            <v>600</v>
          </cell>
          <cell r="J18">
            <v>8400</v>
          </cell>
          <cell r="K18">
            <v>7.8142857142857141</v>
          </cell>
          <cell r="L18">
            <v>1</v>
          </cell>
          <cell r="M18">
            <v>7.0000000000000001E-3</v>
          </cell>
          <cell r="N18">
            <v>2</v>
          </cell>
          <cell r="O18">
            <v>21880</v>
          </cell>
          <cell r="P18">
            <v>6251.4285714285716</v>
          </cell>
          <cell r="Q18">
            <v>65640</v>
          </cell>
          <cell r="R18">
            <v>5907.5999999999995</v>
          </cell>
          <cell r="S18">
            <v>1575.3600000000001</v>
          </cell>
          <cell r="T18">
            <v>13734.388571428572</v>
          </cell>
          <cell r="U18">
            <v>22.89064761904762</v>
          </cell>
          <cell r="V18">
            <v>0</v>
          </cell>
          <cell r="W18">
            <v>0</v>
          </cell>
        </row>
        <row r="19">
          <cell r="A19" t="str">
            <v>Tractor (160-179 hp)-MFWD 170</v>
          </cell>
          <cell r="B19" t="str">
            <v>Tractor (160-179 hp)-</v>
          </cell>
          <cell r="C19" t="str">
            <v>MFWD 170</v>
          </cell>
          <cell r="D19">
            <v>8.7502999999999993</v>
          </cell>
          <cell r="E19">
            <v>128400</v>
          </cell>
          <cell r="F19">
            <v>20</v>
          </cell>
          <cell r="G19">
            <v>60</v>
          </cell>
          <cell r="H19">
            <v>14</v>
          </cell>
          <cell r="I19">
            <v>600</v>
          </cell>
          <cell r="J19">
            <v>8400</v>
          </cell>
          <cell r="K19">
            <v>9.1714285714285708</v>
          </cell>
          <cell r="L19">
            <v>1</v>
          </cell>
          <cell r="M19">
            <v>3.0000000000000001E-3</v>
          </cell>
          <cell r="N19">
            <v>2</v>
          </cell>
          <cell r="O19">
            <v>25680</v>
          </cell>
          <cell r="P19">
            <v>7337.1428571428569</v>
          </cell>
          <cell r="Q19">
            <v>77040</v>
          </cell>
          <cell r="R19">
            <v>6933.5999999999995</v>
          </cell>
          <cell r="S19">
            <v>1848.96</v>
          </cell>
          <cell r="T19">
            <v>16119.702857142856</v>
          </cell>
          <cell r="U19">
            <v>26.866171428571427</v>
          </cell>
          <cell r="V19">
            <v>0</v>
          </cell>
          <cell r="W19">
            <v>0</v>
          </cell>
        </row>
        <row r="20">
          <cell r="A20" t="str">
            <v>Tractor (160-199 hp)-Track 180</v>
          </cell>
          <cell r="B20" t="str">
            <v>Tractor (160-199 hp)-</v>
          </cell>
          <cell r="C20" t="str">
            <v>Track 180</v>
          </cell>
          <cell r="D20">
            <v>9.2651000000000003</v>
          </cell>
          <cell r="E20">
            <v>109958</v>
          </cell>
          <cell r="F20">
            <v>20</v>
          </cell>
          <cell r="G20">
            <v>60</v>
          </cell>
          <cell r="H20">
            <v>14</v>
          </cell>
          <cell r="I20">
            <v>600</v>
          </cell>
          <cell r="J20">
            <v>8400</v>
          </cell>
          <cell r="K20">
            <v>7.8541428571428575</v>
          </cell>
          <cell r="L20">
            <v>1</v>
          </cell>
          <cell r="M20">
            <v>3.0000000000000001E-3</v>
          </cell>
          <cell r="N20">
            <v>2</v>
          </cell>
          <cell r="O20">
            <v>21991.599999999999</v>
          </cell>
          <cell r="P20">
            <v>6283.3142857142857</v>
          </cell>
          <cell r="Q20">
            <v>65974.8</v>
          </cell>
          <cell r="R20">
            <v>5937.732</v>
          </cell>
          <cell r="S20">
            <v>1583.3952000000002</v>
          </cell>
          <cell r="T20">
            <v>13804.441485714286</v>
          </cell>
          <cell r="U20">
            <v>23.007402476190475</v>
          </cell>
          <cell r="V20">
            <v>0</v>
          </cell>
          <cell r="W20">
            <v>0</v>
          </cell>
        </row>
        <row r="21">
          <cell r="A21" t="str">
            <v>Tractor (180-199 hp)-2WD 190</v>
          </cell>
          <cell r="B21" t="str">
            <v>Tractor (180-199 hp)-</v>
          </cell>
          <cell r="C21" t="str">
            <v>2WD 190</v>
          </cell>
          <cell r="D21">
            <v>9.7797999999999998</v>
          </cell>
          <cell r="E21">
            <v>118310</v>
          </cell>
          <cell r="F21">
            <v>20</v>
          </cell>
          <cell r="G21">
            <v>60</v>
          </cell>
          <cell r="H21">
            <v>14</v>
          </cell>
          <cell r="I21">
            <v>600</v>
          </cell>
          <cell r="J21">
            <v>8400</v>
          </cell>
          <cell r="K21">
            <v>8.4507142857142856</v>
          </cell>
          <cell r="L21">
            <v>1</v>
          </cell>
          <cell r="M21">
            <v>7.0000000000000001E-3</v>
          </cell>
          <cell r="N21">
            <v>2</v>
          </cell>
          <cell r="O21">
            <v>23662</v>
          </cell>
          <cell r="P21">
            <v>6760.5714285714284</v>
          </cell>
          <cell r="Q21">
            <v>70986</v>
          </cell>
          <cell r="R21">
            <v>6388.74</v>
          </cell>
          <cell r="S21">
            <v>1703.664</v>
          </cell>
          <cell r="T21">
            <v>14852.975428571428</v>
          </cell>
          <cell r="U21">
            <v>24.754959047619046</v>
          </cell>
          <cell r="V21">
            <v>0</v>
          </cell>
          <cell r="W21">
            <v>0</v>
          </cell>
        </row>
        <row r="22">
          <cell r="A22" t="str">
            <v>Tractor (180-199 hp)-MFWD 190</v>
          </cell>
          <cell r="B22" t="str">
            <v>Tractor (180-199 hp)-</v>
          </cell>
          <cell r="C22" t="str">
            <v>MFWD 190</v>
          </cell>
          <cell r="D22">
            <v>9.7797999999999998</v>
          </cell>
          <cell r="E22">
            <v>127500</v>
          </cell>
          <cell r="F22">
            <v>20</v>
          </cell>
          <cell r="G22">
            <v>60</v>
          </cell>
          <cell r="H22">
            <v>14</v>
          </cell>
          <cell r="I22">
            <v>600</v>
          </cell>
          <cell r="J22">
            <v>8400</v>
          </cell>
          <cell r="K22">
            <v>9.1071428571428577</v>
          </cell>
          <cell r="L22">
            <v>1</v>
          </cell>
          <cell r="M22">
            <v>3.0000000000000001E-3</v>
          </cell>
          <cell r="N22">
            <v>2</v>
          </cell>
          <cell r="O22">
            <v>25500</v>
          </cell>
          <cell r="P22">
            <v>7285.7142857142853</v>
          </cell>
          <cell r="Q22">
            <v>76500</v>
          </cell>
          <cell r="R22">
            <v>6885</v>
          </cell>
          <cell r="S22">
            <v>1836</v>
          </cell>
          <cell r="T22">
            <v>16006.714285714286</v>
          </cell>
          <cell r="U22">
            <v>26.677857142857142</v>
          </cell>
          <cell r="V22">
            <v>0</v>
          </cell>
          <cell r="W22">
            <v>0</v>
          </cell>
        </row>
        <row r="23">
          <cell r="A23" t="str">
            <v>Tractor (200-249 hp)-4WD 225</v>
          </cell>
          <cell r="B23" t="str">
            <v>Tractor (200-249 hp)-</v>
          </cell>
          <cell r="C23" t="str">
            <v>4WD 225</v>
          </cell>
          <cell r="D23">
            <v>11.581300000000001</v>
          </cell>
          <cell r="E23">
            <v>146615</v>
          </cell>
          <cell r="F23">
            <v>20</v>
          </cell>
          <cell r="G23">
            <v>60</v>
          </cell>
          <cell r="H23">
            <v>14</v>
          </cell>
          <cell r="I23">
            <v>600</v>
          </cell>
          <cell r="J23">
            <v>8400</v>
          </cell>
          <cell r="K23">
            <v>10.4725</v>
          </cell>
          <cell r="L23">
            <v>1</v>
          </cell>
          <cell r="M23">
            <v>3.0000000000000001E-3</v>
          </cell>
          <cell r="N23">
            <v>2</v>
          </cell>
          <cell r="O23">
            <v>29323</v>
          </cell>
          <cell r="P23">
            <v>8378</v>
          </cell>
          <cell r="Q23">
            <v>87969</v>
          </cell>
          <cell r="R23">
            <v>7917.21</v>
          </cell>
          <cell r="S23">
            <v>2111.2559999999999</v>
          </cell>
          <cell r="T23">
            <v>18406.466</v>
          </cell>
          <cell r="U23">
            <v>30.677443333333333</v>
          </cell>
          <cell r="V23">
            <v>0</v>
          </cell>
          <cell r="W23">
            <v>0</v>
          </cell>
        </row>
        <row r="24">
          <cell r="A24" t="str">
            <v>Tractor (200-249 hp)-MFWD 225</v>
          </cell>
          <cell r="B24" t="str">
            <v>Tractor (200-249 hp)-</v>
          </cell>
          <cell r="C24" t="str">
            <v>MFWD 225</v>
          </cell>
          <cell r="D24">
            <v>11.581300000000001</v>
          </cell>
          <cell r="E24">
            <v>161400</v>
          </cell>
          <cell r="F24">
            <v>20</v>
          </cell>
          <cell r="G24">
            <v>60</v>
          </cell>
          <cell r="H24">
            <v>14</v>
          </cell>
          <cell r="I24">
            <v>600</v>
          </cell>
          <cell r="J24">
            <v>8400</v>
          </cell>
          <cell r="K24">
            <v>11.528571428571428</v>
          </cell>
          <cell r="L24">
            <v>1</v>
          </cell>
          <cell r="M24">
            <v>3.0000000000000001E-3</v>
          </cell>
          <cell r="N24">
            <v>2</v>
          </cell>
          <cell r="O24">
            <v>32280</v>
          </cell>
          <cell r="P24">
            <v>9222.8571428571431</v>
          </cell>
          <cell r="Q24">
            <v>96840</v>
          </cell>
          <cell r="R24">
            <v>8715.6</v>
          </cell>
          <cell r="S24">
            <v>2324.16</v>
          </cell>
          <cell r="T24">
            <v>20262.617142857143</v>
          </cell>
          <cell r="U24">
            <v>33.771028571428573</v>
          </cell>
          <cell r="V24">
            <v>0</v>
          </cell>
          <cell r="W24">
            <v>0</v>
          </cell>
        </row>
        <row r="25">
          <cell r="A25" t="str">
            <v>Tractor (200-249 hp)-Track 225</v>
          </cell>
          <cell r="B25" t="str">
            <v>Tractor (200-249 hp)-</v>
          </cell>
          <cell r="C25" t="str">
            <v>Track 225</v>
          </cell>
          <cell r="D25">
            <v>11.581300000000001</v>
          </cell>
          <cell r="E25">
            <v>201400</v>
          </cell>
          <cell r="F25">
            <v>20</v>
          </cell>
          <cell r="G25">
            <v>60</v>
          </cell>
          <cell r="H25">
            <v>14</v>
          </cell>
          <cell r="I25">
            <v>600</v>
          </cell>
          <cell r="J25">
            <v>8400</v>
          </cell>
          <cell r="K25">
            <v>14.385714285714286</v>
          </cell>
          <cell r="L25">
            <v>1</v>
          </cell>
          <cell r="M25">
            <v>3.0000000000000001E-3</v>
          </cell>
          <cell r="N25">
            <v>2</v>
          </cell>
          <cell r="O25">
            <v>40280</v>
          </cell>
          <cell r="P25">
            <v>11508.571428571429</v>
          </cell>
          <cell r="Q25">
            <v>120840</v>
          </cell>
          <cell r="R25">
            <v>10875.6</v>
          </cell>
          <cell r="S25">
            <v>2900.16</v>
          </cell>
          <cell r="T25">
            <v>25284.33142857143</v>
          </cell>
          <cell r="U25">
            <v>42.140552380952386</v>
          </cell>
          <cell r="V25">
            <v>0</v>
          </cell>
          <cell r="W25">
            <v>0</v>
          </cell>
        </row>
        <row r="26">
          <cell r="A26" t="str">
            <v>Tractor (250-349 hp)-4WD 300</v>
          </cell>
          <cell r="B26" t="str">
            <v>Tractor (250-349 hp)-</v>
          </cell>
          <cell r="C26" t="str">
            <v>4WD 300</v>
          </cell>
          <cell r="D26">
            <v>15.441800000000001</v>
          </cell>
          <cell r="E26">
            <v>196500</v>
          </cell>
          <cell r="F26">
            <v>20</v>
          </cell>
          <cell r="G26">
            <v>60</v>
          </cell>
          <cell r="H26">
            <v>14</v>
          </cell>
          <cell r="I26">
            <v>600</v>
          </cell>
          <cell r="J26">
            <v>8400</v>
          </cell>
          <cell r="K26">
            <v>14.035714285714286</v>
          </cell>
          <cell r="L26">
            <v>1</v>
          </cell>
          <cell r="M26">
            <v>3.0000000000000001E-3</v>
          </cell>
          <cell r="N26">
            <v>2</v>
          </cell>
          <cell r="O26">
            <v>39300</v>
          </cell>
          <cell r="P26">
            <v>11228.571428571429</v>
          </cell>
          <cell r="Q26">
            <v>117900</v>
          </cell>
          <cell r="R26">
            <v>10611</v>
          </cell>
          <cell r="S26">
            <v>2829.6</v>
          </cell>
          <cell r="T26">
            <v>24669.17142857143</v>
          </cell>
          <cell r="U26">
            <v>41.115285714285719</v>
          </cell>
          <cell r="V26">
            <v>0</v>
          </cell>
          <cell r="W26">
            <v>0</v>
          </cell>
        </row>
        <row r="27">
          <cell r="A27" t="str">
            <v>Tractor (250-349 hp)-Track 300</v>
          </cell>
          <cell r="B27" t="str">
            <v>Tractor (250-349 hp)-</v>
          </cell>
          <cell r="C27" t="str">
            <v>Track 300</v>
          </cell>
          <cell r="D27">
            <v>15.441800000000001</v>
          </cell>
          <cell r="E27">
            <v>214200</v>
          </cell>
          <cell r="F27">
            <v>20</v>
          </cell>
          <cell r="G27">
            <v>60</v>
          </cell>
          <cell r="H27">
            <v>14</v>
          </cell>
          <cell r="I27">
            <v>600</v>
          </cell>
          <cell r="J27">
            <v>8400</v>
          </cell>
          <cell r="K27">
            <v>15.3</v>
          </cell>
          <cell r="L27">
            <v>1</v>
          </cell>
          <cell r="M27">
            <v>3.0000000000000001E-3</v>
          </cell>
          <cell r="N27">
            <v>2</v>
          </cell>
          <cell r="O27">
            <v>42840</v>
          </cell>
          <cell r="P27">
            <v>12240</v>
          </cell>
          <cell r="Q27">
            <v>128520</v>
          </cell>
          <cell r="R27">
            <v>11566.8</v>
          </cell>
          <cell r="S27">
            <v>3084.48</v>
          </cell>
          <cell r="T27">
            <v>26891.279999999999</v>
          </cell>
          <cell r="U27">
            <v>44.818799999999996</v>
          </cell>
          <cell r="V27">
            <v>0</v>
          </cell>
          <cell r="W27">
            <v>0</v>
          </cell>
        </row>
        <row r="28">
          <cell r="A28" t="str">
            <v>Tractor (350-449 hp)-4WD 400</v>
          </cell>
          <cell r="B28" t="str">
            <v>Tractor (350-449 hp)-</v>
          </cell>
          <cell r="C28" t="str">
            <v>4WD 400</v>
          </cell>
          <cell r="D28">
            <v>20.588999999999999</v>
          </cell>
          <cell r="E28">
            <v>231800</v>
          </cell>
          <cell r="F28">
            <v>20</v>
          </cell>
          <cell r="G28">
            <v>60</v>
          </cell>
          <cell r="H28">
            <v>14</v>
          </cell>
          <cell r="I28">
            <v>600</v>
          </cell>
          <cell r="J28">
            <v>8400</v>
          </cell>
          <cell r="K28">
            <v>16.557142857142857</v>
          </cell>
          <cell r="L28">
            <v>1</v>
          </cell>
          <cell r="M28">
            <v>3.0000000000000001E-3</v>
          </cell>
          <cell r="N28">
            <v>2</v>
          </cell>
          <cell r="O28">
            <v>46360</v>
          </cell>
          <cell r="P28">
            <v>13245.714285714286</v>
          </cell>
          <cell r="Q28">
            <v>139080</v>
          </cell>
          <cell r="R28">
            <v>12517.199999999999</v>
          </cell>
          <cell r="S28">
            <v>3337.92</v>
          </cell>
          <cell r="T28">
            <v>29100.834285714285</v>
          </cell>
          <cell r="U28">
            <v>48.501390476190473</v>
          </cell>
          <cell r="V28">
            <v>0</v>
          </cell>
          <cell r="W28">
            <v>0</v>
          </cell>
        </row>
        <row r="29">
          <cell r="A29" t="str">
            <v>Tractor (350-449 hp)-Track 400</v>
          </cell>
          <cell r="B29" t="str">
            <v>Tractor (350-449 hp)-</v>
          </cell>
          <cell r="C29" t="str">
            <v>Track 400</v>
          </cell>
          <cell r="D29">
            <v>20.588999999999999</v>
          </cell>
          <cell r="E29">
            <v>264700</v>
          </cell>
          <cell r="F29">
            <v>20</v>
          </cell>
          <cell r="G29">
            <v>60</v>
          </cell>
          <cell r="H29">
            <v>14</v>
          </cell>
          <cell r="I29">
            <v>600</v>
          </cell>
          <cell r="J29">
            <v>8400</v>
          </cell>
          <cell r="K29">
            <v>18.907142857142858</v>
          </cell>
          <cell r="L29">
            <v>1</v>
          </cell>
          <cell r="M29">
            <v>3.0000000000000001E-3</v>
          </cell>
          <cell r="N29">
            <v>2</v>
          </cell>
          <cell r="O29">
            <v>52940</v>
          </cell>
          <cell r="P29">
            <v>15125.714285714286</v>
          </cell>
          <cell r="Q29">
            <v>158820</v>
          </cell>
          <cell r="R29">
            <v>14293.8</v>
          </cell>
          <cell r="S29">
            <v>3811.6800000000003</v>
          </cell>
          <cell r="T29">
            <v>33231.194285714286</v>
          </cell>
          <cell r="U29">
            <v>55.385323809523811</v>
          </cell>
          <cell r="V29">
            <v>0</v>
          </cell>
          <cell r="W2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rvest"/>
      <sheetName val="implmnts"/>
      <sheetName val="Main"/>
      <sheetName val="Insect and Weed"/>
      <sheetName val="preharvest"/>
      <sheetName val="self_propelled"/>
      <sheetName val="tractor"/>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Fertilizer"/>
      <sheetName val="Insect Weed Disease"/>
      <sheetName val="preharvest"/>
      <sheetName val="harvest"/>
      <sheetName val="self_propelled"/>
      <sheetName val="implmnts"/>
      <sheetName val="tractors"/>
    </sheetNames>
    <sheetDataSet>
      <sheetData sheetId="0">
        <row r="7">
          <cell r="B7">
            <v>0.08</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hinery"/>
      <sheetName val="tractors"/>
      <sheetName val="implmnts"/>
      <sheetName val="Preharvest"/>
    </sheetNames>
    <sheetDataSet>
      <sheetData sheetId="0"/>
      <sheetData sheetId="1">
        <row r="2">
          <cell r="A2" t="str">
            <v>Tractor ( 40-59 hp) 2wd</v>
          </cell>
        </row>
        <row r="3">
          <cell r="A3" t="str">
            <v>Tractor ( 60-89 hp) 2wd</v>
          </cell>
        </row>
        <row r="4">
          <cell r="A4" t="str">
            <v>Tractor ( 90-119 hp) 2wd</v>
          </cell>
        </row>
        <row r="5">
          <cell r="A5" t="str">
            <v>Tractor (120-139 hp) 2wd</v>
          </cell>
        </row>
        <row r="6">
          <cell r="A6" t="str">
            <v>Tractor (140-159 hp) 2wd</v>
          </cell>
        </row>
        <row r="7">
          <cell r="A7" t="str">
            <v>Tractor (160-179 hp) 2wd</v>
          </cell>
        </row>
        <row r="8">
          <cell r="A8" t="str">
            <v>Tractor (180-199 hp)</v>
          </cell>
        </row>
        <row r="9">
          <cell r="A9" t="str">
            <v>Tractor (200-249 hp)</v>
          </cell>
        </row>
        <row r="10">
          <cell r="A10" t="str">
            <v>Tractor (200-249 hp)</v>
          </cell>
        </row>
        <row r="11">
          <cell r="A11" t="str">
            <v>Tractor (140-159 hp)</v>
          </cell>
        </row>
        <row r="12">
          <cell r="A12" t="str">
            <v>Tractor (160-179 hp)</v>
          </cell>
        </row>
        <row r="13">
          <cell r="A13" t="str">
            <v>Tractor (160-199 hp)</v>
          </cell>
        </row>
        <row r="14">
          <cell r="A14" t="str">
            <v>Tractor (180-199 hp)</v>
          </cell>
        </row>
        <row r="15">
          <cell r="A15" t="str">
            <v>Tractor (200-249 hp)</v>
          </cell>
        </row>
        <row r="16">
          <cell r="A16" t="str">
            <v>Tractor (250-349 hp)</v>
          </cell>
        </row>
        <row r="17">
          <cell r="A17" t="str">
            <v>Tractor (250-349 hp)</v>
          </cell>
        </row>
        <row r="18">
          <cell r="A18" t="str">
            <v>Tractor (350-449 hp)</v>
          </cell>
        </row>
        <row r="19">
          <cell r="A19" t="str">
            <v>Tractor (350-449 hp)</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ctor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B55FB-5C50-5A49-B138-FB1F0C08DE3B}">
  <dimension ref="A1:A18"/>
  <sheetViews>
    <sheetView tabSelected="1" workbookViewId="0"/>
  </sheetViews>
  <sheetFormatPr baseColWidth="10" defaultRowHeight="19" x14ac:dyDescent="0.25"/>
  <cols>
    <col min="1" max="1" width="86.83203125" style="198" customWidth="1"/>
    <col min="2" max="16384" width="10.83203125" style="198"/>
  </cols>
  <sheetData>
    <row r="1" spans="1:1" x14ac:dyDescent="0.25">
      <c r="A1" s="197" t="s">
        <v>536</v>
      </c>
    </row>
    <row r="2" spans="1:1" x14ac:dyDescent="0.25">
      <c r="A2" s="199" t="s">
        <v>537</v>
      </c>
    </row>
    <row r="3" spans="1:1" x14ac:dyDescent="0.25">
      <c r="A3" s="199" t="s">
        <v>538</v>
      </c>
    </row>
    <row r="4" spans="1:1" x14ac:dyDescent="0.25">
      <c r="A4" s="199" t="s">
        <v>539</v>
      </c>
    </row>
    <row r="5" spans="1:1" x14ac:dyDescent="0.25">
      <c r="A5" s="199"/>
    </row>
    <row r="6" spans="1:1" x14ac:dyDescent="0.25">
      <c r="A6" s="199" t="s">
        <v>540</v>
      </c>
    </row>
    <row r="7" spans="1:1" x14ac:dyDescent="0.25">
      <c r="A7" s="199" t="s">
        <v>541</v>
      </c>
    </row>
    <row r="8" spans="1:1" x14ac:dyDescent="0.25">
      <c r="A8" s="199"/>
    </row>
    <row r="9" spans="1:1" x14ac:dyDescent="0.25">
      <c r="A9" s="200" t="s">
        <v>542</v>
      </c>
    </row>
    <row r="10" spans="1:1" ht="100" x14ac:dyDescent="0.25">
      <c r="A10" s="235" t="s">
        <v>551</v>
      </c>
    </row>
    <row r="11" spans="1:1" x14ac:dyDescent="0.25">
      <c r="A11" s="201"/>
    </row>
    <row r="12" spans="1:1" x14ac:dyDescent="0.25">
      <c r="A12" s="200" t="s">
        <v>543</v>
      </c>
    </row>
    <row r="13" spans="1:1" ht="120" x14ac:dyDescent="0.25">
      <c r="A13" s="201" t="s">
        <v>544</v>
      </c>
    </row>
    <row r="14" spans="1:1" ht="80" x14ac:dyDescent="0.25">
      <c r="A14" s="201" t="s">
        <v>545</v>
      </c>
    </row>
    <row r="15" spans="1:1" ht="40" x14ac:dyDescent="0.25">
      <c r="A15" s="201" t="s">
        <v>546</v>
      </c>
    </row>
    <row r="16" spans="1:1" ht="40" x14ac:dyDescent="0.25">
      <c r="A16" s="201" t="s">
        <v>547</v>
      </c>
    </row>
    <row r="17" spans="1:1" ht="40" x14ac:dyDescent="0.25">
      <c r="A17" s="201" t="s">
        <v>548</v>
      </c>
    </row>
    <row r="18" spans="1:1" ht="100" x14ac:dyDescent="0.25">
      <c r="A18" s="201" t="s">
        <v>549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8"/>
  <sheetViews>
    <sheetView zoomScaleNormal="100" zoomScaleSheetLayoutView="100" workbookViewId="0">
      <selection activeCell="B1" sqref="B1:H1"/>
    </sheetView>
  </sheetViews>
  <sheetFormatPr baseColWidth="10" defaultColWidth="8.83203125" defaultRowHeight="15" x14ac:dyDescent="0.2"/>
  <cols>
    <col min="1" max="1" width="14" bestFit="1" customWidth="1"/>
    <col min="2" max="2" width="37" bestFit="1" customWidth="1"/>
    <col min="3" max="3" width="10" bestFit="1" customWidth="1"/>
    <col min="4" max="4" width="9.1640625" customWidth="1"/>
    <col min="5" max="6" width="8.6640625" bestFit="1" customWidth="1"/>
    <col min="7" max="7" width="8" bestFit="1" customWidth="1"/>
    <col min="8" max="8" width="9.5" bestFit="1" customWidth="1"/>
  </cols>
  <sheetData>
    <row r="1" spans="1:13" x14ac:dyDescent="0.2">
      <c r="B1" s="214" t="s">
        <v>489</v>
      </c>
      <c r="C1" s="214"/>
      <c r="D1" s="214"/>
      <c r="E1" s="214"/>
      <c r="F1" s="214"/>
      <c r="G1" s="214"/>
      <c r="H1" s="214"/>
      <c r="I1" s="37"/>
    </row>
    <row r="2" spans="1:13" ht="14.5" customHeight="1" x14ac:dyDescent="0.2">
      <c r="B2" s="214" t="s">
        <v>553</v>
      </c>
      <c r="C2" s="214"/>
      <c r="D2" s="214"/>
      <c r="E2" s="214"/>
      <c r="F2" s="214"/>
      <c r="G2" s="214"/>
      <c r="H2" s="214"/>
      <c r="I2" s="37"/>
    </row>
    <row r="3" spans="1:13" ht="14.5" customHeight="1" x14ac:dyDescent="0.2">
      <c r="B3" s="217" t="s">
        <v>552</v>
      </c>
      <c r="C3" s="217"/>
      <c r="D3" s="217"/>
      <c r="E3" s="217"/>
      <c r="F3" s="217"/>
      <c r="G3" s="217"/>
      <c r="H3" s="217"/>
      <c r="I3" s="37"/>
    </row>
    <row r="4" spans="1:13" ht="30" customHeight="1" x14ac:dyDescent="0.2">
      <c r="B4" s="217"/>
      <c r="C4" s="217"/>
      <c r="D4" s="217"/>
      <c r="E4" s="217"/>
      <c r="F4" s="217"/>
      <c r="G4" s="217"/>
      <c r="H4" s="217"/>
      <c r="I4" s="37"/>
    </row>
    <row r="5" spans="1:13" x14ac:dyDescent="0.2">
      <c r="I5" s="37"/>
    </row>
    <row r="6" spans="1:13" x14ac:dyDescent="0.2">
      <c r="B6" s="214" t="s">
        <v>349</v>
      </c>
      <c r="C6" s="214"/>
      <c r="D6" s="214"/>
      <c r="E6" s="214"/>
      <c r="F6" s="214"/>
      <c r="G6" s="214"/>
      <c r="H6" s="214"/>
    </row>
    <row r="7" spans="1:13" x14ac:dyDescent="0.2">
      <c r="B7" s="54" t="s">
        <v>350</v>
      </c>
      <c r="C7" s="37">
        <v>55</v>
      </c>
      <c r="D7" t="s">
        <v>472</v>
      </c>
      <c r="F7" t="s">
        <v>478</v>
      </c>
    </row>
    <row r="8" spans="1:13" x14ac:dyDescent="0.2">
      <c r="G8" s="34"/>
    </row>
    <row r="9" spans="1:13" x14ac:dyDescent="0.2">
      <c r="B9" s="80" t="s">
        <v>520</v>
      </c>
      <c r="C9" s="80" t="s">
        <v>344</v>
      </c>
      <c r="D9" s="53" t="s">
        <v>345</v>
      </c>
      <c r="E9" s="53" t="s">
        <v>346</v>
      </c>
      <c r="F9" s="53" t="s">
        <v>351</v>
      </c>
      <c r="G9" s="167" t="str">
        <f>CONCATENATE("$/",$D$7)</f>
        <v>$/bushel</v>
      </c>
      <c r="H9" s="53" t="s">
        <v>479</v>
      </c>
    </row>
    <row r="10" spans="1:13" x14ac:dyDescent="0.2">
      <c r="B10" t="s">
        <v>353</v>
      </c>
      <c r="C10" t="s">
        <v>347</v>
      </c>
      <c r="D10">
        <v>90</v>
      </c>
      <c r="E10" s="176">
        <v>0.5</v>
      </c>
      <c r="F10" s="176">
        <f>E10*D10</f>
        <v>45</v>
      </c>
      <c r="G10" s="55">
        <f>F10/yield</f>
        <v>0.81818181818181823</v>
      </c>
      <c r="L10" s="55"/>
      <c r="M10" s="55"/>
    </row>
    <row r="11" spans="1:13" x14ac:dyDescent="0.2">
      <c r="B11" t="s">
        <v>341</v>
      </c>
      <c r="C11" t="s">
        <v>364</v>
      </c>
      <c r="D11">
        <f>'Fert, Weed, Insct, Dis'!$C$6</f>
        <v>0.25</v>
      </c>
      <c r="E11" s="55">
        <f>'Fert, Weed, Insct, Dis'!D6</f>
        <v>58.25</v>
      </c>
      <c r="F11" s="176">
        <f>E11*D11</f>
        <v>14.5625</v>
      </c>
      <c r="G11" s="55">
        <f>F11/yield</f>
        <v>0.26477272727272727</v>
      </c>
      <c r="H11" s="34"/>
      <c r="M11" s="55"/>
    </row>
    <row r="12" spans="1:13" x14ac:dyDescent="0.2">
      <c r="A12" s="113" t="s">
        <v>422</v>
      </c>
      <c r="B12" t="s">
        <v>354</v>
      </c>
      <c r="F12" s="176"/>
      <c r="G12" s="55"/>
    </row>
    <row r="13" spans="1:13" x14ac:dyDescent="0.2">
      <c r="B13" s="177" t="s">
        <v>355</v>
      </c>
      <c r="C13" t="s">
        <v>347</v>
      </c>
      <c r="D13">
        <f>'Fert, Weed, Insct, Dis'!$C$3</f>
        <v>80</v>
      </c>
      <c r="E13" s="55">
        <f>'Fert, Weed, Insct, Dis'!D3</f>
        <v>0.75</v>
      </c>
      <c r="F13" s="176">
        <f t="shared" ref="F13:F18" si="0">E13*D13</f>
        <v>60</v>
      </c>
      <c r="G13" s="55">
        <f t="shared" ref="G13:G18" si="1">F13/yield</f>
        <v>1.0909090909090908</v>
      </c>
      <c r="M13" s="55"/>
    </row>
    <row r="14" spans="1:13" x14ac:dyDescent="0.2">
      <c r="B14" s="177" t="s">
        <v>356</v>
      </c>
      <c r="C14" t="s">
        <v>347</v>
      </c>
      <c r="D14">
        <f>'Fert, Weed, Insct, Dis'!$C$4</f>
        <v>40</v>
      </c>
      <c r="E14" s="55">
        <f>'Fert, Weed, Insct, Dis'!D4</f>
        <v>0.75</v>
      </c>
      <c r="F14" s="176">
        <f t="shared" si="0"/>
        <v>30</v>
      </c>
      <c r="G14" s="55">
        <f t="shared" si="1"/>
        <v>0.54545454545454541</v>
      </c>
      <c r="H14" s="34"/>
    </row>
    <row r="15" spans="1:13" x14ac:dyDescent="0.2">
      <c r="B15" s="177" t="s">
        <v>357</v>
      </c>
      <c r="C15" t="s">
        <v>347</v>
      </c>
      <c r="D15">
        <f>'Fert, Weed, Insct, Dis'!$C$5</f>
        <v>40</v>
      </c>
      <c r="E15" s="55">
        <f>'Fert, Weed, Insct, Dis'!D5</f>
        <v>0.4</v>
      </c>
      <c r="F15" s="176">
        <f t="shared" si="0"/>
        <v>16</v>
      </c>
      <c r="G15" s="55">
        <f t="shared" si="1"/>
        <v>0.29090909090909089</v>
      </c>
    </row>
    <row r="16" spans="1:13" x14ac:dyDescent="0.2">
      <c r="A16" s="113" t="s">
        <v>423</v>
      </c>
      <c r="B16" t="s">
        <v>358</v>
      </c>
      <c r="C16" t="s">
        <v>365</v>
      </c>
      <c r="D16">
        <v>1</v>
      </c>
      <c r="E16" s="55">
        <f>'Fert, Weed, Insct, Dis'!$E$23</f>
        <v>16.7285</v>
      </c>
      <c r="F16" s="176">
        <f t="shared" si="0"/>
        <v>16.7285</v>
      </c>
      <c r="G16" s="55">
        <f t="shared" si="1"/>
        <v>0.30415454545454546</v>
      </c>
      <c r="H16" s="34"/>
    </row>
    <row r="17" spans="1:8" x14ac:dyDescent="0.2">
      <c r="A17" s="113" t="s">
        <v>424</v>
      </c>
      <c r="B17" t="s">
        <v>359</v>
      </c>
      <c r="C17" t="s">
        <v>365</v>
      </c>
      <c r="D17">
        <v>1</v>
      </c>
      <c r="E17" s="55">
        <f>'Fert, Weed, Insct, Dis'!$E$34</f>
        <v>0.60000000000000009</v>
      </c>
      <c r="F17" s="176">
        <f t="shared" si="0"/>
        <v>0.60000000000000009</v>
      </c>
      <c r="G17" s="55">
        <f t="shared" si="1"/>
        <v>1.090909090909091E-2</v>
      </c>
    </row>
    <row r="18" spans="1:8" x14ac:dyDescent="0.2">
      <c r="A18" s="113" t="s">
        <v>425</v>
      </c>
      <c r="B18" t="s">
        <v>411</v>
      </c>
      <c r="C18" t="s">
        <v>365</v>
      </c>
      <c r="D18">
        <v>1</v>
      </c>
      <c r="E18" s="55">
        <f>'Fert, Weed, Insct, Dis'!$E$48</f>
        <v>50.69</v>
      </c>
      <c r="F18" s="176">
        <f t="shared" si="0"/>
        <v>50.69</v>
      </c>
      <c r="G18" s="55">
        <f t="shared" si="1"/>
        <v>0.92163636363636359</v>
      </c>
      <c r="H18" s="34"/>
    </row>
    <row r="19" spans="1:8" x14ac:dyDescent="0.2">
      <c r="A19" s="113"/>
      <c r="B19" t="s">
        <v>521</v>
      </c>
      <c r="C19" t="s">
        <v>365</v>
      </c>
      <c r="D19">
        <v>1</v>
      </c>
      <c r="E19" s="55">
        <v>8.5</v>
      </c>
      <c r="F19" s="176">
        <f t="shared" ref="F19" si="2">E19*D19</f>
        <v>8.5</v>
      </c>
      <c r="G19" s="55">
        <f t="shared" ref="G19" si="3">F19/yield</f>
        <v>0.15454545454545454</v>
      </c>
      <c r="H19" s="34"/>
    </row>
    <row r="20" spans="1:8" x14ac:dyDescent="0.2">
      <c r="A20" s="113" t="s">
        <v>427</v>
      </c>
      <c r="B20" t="s">
        <v>360</v>
      </c>
      <c r="F20" s="176"/>
      <c r="G20" s="55"/>
    </row>
    <row r="21" spans="1:8" x14ac:dyDescent="0.2">
      <c r="B21" s="177" t="s">
        <v>361</v>
      </c>
      <c r="C21" t="s">
        <v>366</v>
      </c>
      <c r="D21" s="178">
        <f>PreHarvest!O15+PreHarvest!I24</f>
        <v>3.3380562339339583</v>
      </c>
      <c r="E21" s="176">
        <v>3</v>
      </c>
      <c r="F21" s="176">
        <f>E21*D21</f>
        <v>10.014168701801875</v>
      </c>
      <c r="G21" s="55">
        <f>F21/yield</f>
        <v>0.1820757945782159</v>
      </c>
    </row>
    <row r="22" spans="1:8" x14ac:dyDescent="0.2">
      <c r="B22" s="177" t="s">
        <v>362</v>
      </c>
      <c r="C22" t="s">
        <v>365</v>
      </c>
      <c r="D22">
        <v>1</v>
      </c>
      <c r="E22" s="176">
        <f>G75</f>
        <v>12.025978930942035</v>
      </c>
      <c r="F22" s="176">
        <f>E22*D22</f>
        <v>12.025978930942035</v>
      </c>
      <c r="G22" s="55">
        <f>F22/yield</f>
        <v>0.21865416238076427</v>
      </c>
      <c r="H22" s="34"/>
    </row>
    <row r="23" spans="1:8" x14ac:dyDescent="0.2">
      <c r="A23" s="113" t="s">
        <v>426</v>
      </c>
      <c r="B23" t="s">
        <v>363</v>
      </c>
      <c r="F23" s="176"/>
      <c r="G23" s="55"/>
    </row>
    <row r="24" spans="1:8" x14ac:dyDescent="0.2">
      <c r="B24" s="177" t="s">
        <v>361</v>
      </c>
      <c r="C24" t="s">
        <v>366</v>
      </c>
      <c r="D24" s="178">
        <f>Harvest!O11</f>
        <v>3.0281247294117648</v>
      </c>
      <c r="E24" s="176">
        <f>E21</f>
        <v>3</v>
      </c>
      <c r="F24" s="176">
        <f t="shared" ref="F24:F31" si="4">E24*D24</f>
        <v>9.0843741882352944</v>
      </c>
      <c r="G24" s="55">
        <f t="shared" ref="G24:G31" si="5">F24/yield</f>
        <v>0.16517043978609627</v>
      </c>
    </row>
    <row r="25" spans="1:8" x14ac:dyDescent="0.2">
      <c r="B25" s="177" t="s">
        <v>362</v>
      </c>
      <c r="C25" t="s">
        <v>365</v>
      </c>
      <c r="D25">
        <v>1</v>
      </c>
      <c r="E25" s="176">
        <f>G82</f>
        <v>8.3393079831932759</v>
      </c>
      <c r="F25" s="176">
        <f t="shared" si="4"/>
        <v>8.3393079831932759</v>
      </c>
      <c r="G25" s="55">
        <f>F25/yield</f>
        <v>0.15162378151260503</v>
      </c>
      <c r="H25" s="34"/>
    </row>
    <row r="26" spans="1:8" x14ac:dyDescent="0.2">
      <c r="B26" t="s">
        <v>367</v>
      </c>
      <c r="C26" t="s">
        <v>372</v>
      </c>
      <c r="D26" s="178">
        <f>1.25*((PreHarvest!G15+PreHarvest!G24)+Harvest!G11)</f>
        <v>0.74624994949903034</v>
      </c>
      <c r="E26" s="176">
        <v>14.47</v>
      </c>
      <c r="F26" s="176">
        <f t="shared" si="4"/>
        <v>10.79823676925097</v>
      </c>
      <c r="G26" s="55">
        <f t="shared" si="5"/>
        <v>0.19633157762274492</v>
      </c>
    </row>
    <row r="27" spans="1:8" x14ac:dyDescent="0.2">
      <c r="B27" t="s">
        <v>413</v>
      </c>
      <c r="C27" t="s">
        <v>477</v>
      </c>
      <c r="E27" s="176">
        <v>10</v>
      </c>
      <c r="F27" s="176">
        <f t="shared" ref="F27" si="6">E27*D27</f>
        <v>0</v>
      </c>
      <c r="G27" s="55">
        <f t="shared" si="5"/>
        <v>0</v>
      </c>
      <c r="H27" s="34"/>
    </row>
    <row r="28" spans="1:8" x14ac:dyDescent="0.2">
      <c r="B28" t="s">
        <v>368</v>
      </c>
      <c r="C28" t="s">
        <v>365</v>
      </c>
      <c r="D28">
        <v>1</v>
      </c>
      <c r="E28" s="176">
        <v>14</v>
      </c>
      <c r="F28" s="176">
        <f t="shared" si="4"/>
        <v>14</v>
      </c>
      <c r="G28" s="55">
        <f t="shared" si="5"/>
        <v>0.25454545454545452</v>
      </c>
    </row>
    <row r="29" spans="1:8" x14ac:dyDescent="0.2">
      <c r="B29" t="s">
        <v>369</v>
      </c>
      <c r="C29" t="s">
        <v>365</v>
      </c>
      <c r="D29">
        <v>1</v>
      </c>
      <c r="E29" s="29">
        <v>0</v>
      </c>
      <c r="F29" s="29">
        <f t="shared" si="4"/>
        <v>0</v>
      </c>
      <c r="G29" s="55">
        <f t="shared" si="5"/>
        <v>0</v>
      </c>
      <c r="H29" s="34"/>
    </row>
    <row r="30" spans="1:8" x14ac:dyDescent="0.2">
      <c r="B30" t="s">
        <v>370</v>
      </c>
      <c r="C30" t="s">
        <v>371</v>
      </c>
      <c r="D30" s="55">
        <f>SUM(F10:F29)*0.5</f>
        <v>153.17153328671174</v>
      </c>
      <c r="E30" s="174">
        <v>7.4999999999999997E-2</v>
      </c>
      <c r="F30" s="29">
        <f t="shared" si="4"/>
        <v>11.487864996503379</v>
      </c>
      <c r="G30" s="55">
        <f t="shared" si="5"/>
        <v>0.20887027266369781</v>
      </c>
    </row>
    <row r="31" spans="1:8" x14ac:dyDescent="0.2">
      <c r="B31" t="s">
        <v>485</v>
      </c>
      <c r="C31" s="164" t="str">
        <f t="shared" ref="C31" si="7">$D$7</f>
        <v>bushel</v>
      </c>
      <c r="D31" s="166">
        <f>yield*1.0975</f>
        <v>60.362499999999997</v>
      </c>
      <c r="E31" s="29">
        <v>0.09</v>
      </c>
      <c r="F31" s="29">
        <f t="shared" si="4"/>
        <v>5.4326249999999998</v>
      </c>
      <c r="G31" s="55">
        <f t="shared" si="5"/>
        <v>9.8775000000000002E-2</v>
      </c>
      <c r="H31" s="34"/>
    </row>
    <row r="32" spans="1:8" x14ac:dyDescent="0.2">
      <c r="B32" s="208" t="s">
        <v>373</v>
      </c>
      <c r="C32" s="208"/>
      <c r="D32" s="208"/>
      <c r="E32" s="208"/>
      <c r="F32" s="79">
        <f>SUM(F10:F31)</f>
        <v>323.26355656992683</v>
      </c>
      <c r="G32" s="79">
        <f>SUM(G10:G31)</f>
        <v>5.8775192103623057</v>
      </c>
      <c r="H32" s="34"/>
    </row>
    <row r="34" spans="2:8" x14ac:dyDescent="0.2">
      <c r="B34" s="81" t="s">
        <v>378</v>
      </c>
      <c r="C34" s="81"/>
      <c r="D34" s="81"/>
      <c r="E34" s="81"/>
      <c r="F34" s="81"/>
      <c r="G34" s="81"/>
      <c r="H34" s="34"/>
    </row>
    <row r="35" spans="2:8" x14ac:dyDescent="0.2">
      <c r="B35" s="207" t="s">
        <v>379</v>
      </c>
      <c r="C35" s="207"/>
      <c r="D35" s="207"/>
      <c r="E35" s="207"/>
      <c r="F35" s="207"/>
      <c r="G35" s="207"/>
      <c r="H35" s="207"/>
    </row>
    <row r="36" spans="2:8" x14ac:dyDescent="0.2">
      <c r="B36" s="177" t="s">
        <v>380</v>
      </c>
      <c r="C36" t="s">
        <v>365</v>
      </c>
      <c r="D36">
        <v>1</v>
      </c>
      <c r="E36" s="176">
        <f>PreHarvest!$U$15+PreHarvest!$M$24</f>
        <v>32.976173329550946</v>
      </c>
      <c r="F36" s="176">
        <f>E36*D36</f>
        <v>32.976173329550946</v>
      </c>
      <c r="G36" s="176">
        <f t="shared" ref="G36:G42" si="8">F36/yield</f>
        <v>0.59956678781001715</v>
      </c>
    </row>
    <row r="37" spans="2:8" x14ac:dyDescent="0.2">
      <c r="B37" s="177" t="s">
        <v>381</v>
      </c>
      <c r="C37" t="s">
        <v>365</v>
      </c>
      <c r="D37">
        <v>1</v>
      </c>
      <c r="E37" s="176">
        <f>Harvest!$U$11</f>
        <v>40.24110076078432</v>
      </c>
      <c r="F37" s="176">
        <f t="shared" ref="F37:F42" si="9">E37*D37</f>
        <v>40.24110076078432</v>
      </c>
      <c r="G37" s="176">
        <f t="shared" si="8"/>
        <v>0.73165637746880585</v>
      </c>
      <c r="H37" s="34"/>
    </row>
    <row r="38" spans="2:8" x14ac:dyDescent="0.2">
      <c r="B38" s="177" t="s">
        <v>412</v>
      </c>
      <c r="C38" t="s">
        <v>365</v>
      </c>
      <c r="D38">
        <f>IF(D27&gt;0,1,0)</f>
        <v>0</v>
      </c>
      <c r="E38" s="176">
        <v>140</v>
      </c>
      <c r="F38" s="176">
        <f>E38*D38</f>
        <v>0</v>
      </c>
      <c r="G38" s="176">
        <f t="shared" si="8"/>
        <v>0</v>
      </c>
    </row>
    <row r="39" spans="2:8" x14ac:dyDescent="0.2">
      <c r="B39" t="s">
        <v>382</v>
      </c>
      <c r="C39" t="s">
        <v>383</v>
      </c>
      <c r="D39" s="176">
        <f>tvc</f>
        <v>323.26355656992683</v>
      </c>
      <c r="E39" s="179">
        <v>0.05</v>
      </c>
      <c r="F39" s="176">
        <f t="shared" si="9"/>
        <v>16.163177828496341</v>
      </c>
      <c r="G39" s="176">
        <f t="shared" si="8"/>
        <v>0.29387596051811526</v>
      </c>
      <c r="H39" s="34"/>
    </row>
    <row r="40" spans="2:8" x14ac:dyDescent="0.2">
      <c r="B40" t="s">
        <v>384</v>
      </c>
      <c r="C40" t="s">
        <v>383</v>
      </c>
      <c r="D40" s="176">
        <f>tvc</f>
        <v>323.26355656992683</v>
      </c>
      <c r="E40" s="179">
        <v>0.05</v>
      </c>
      <c r="F40" s="176">
        <f>E40*D40</f>
        <v>16.163177828496341</v>
      </c>
      <c r="G40" s="176">
        <f t="shared" si="8"/>
        <v>0.29387596051811526</v>
      </c>
    </row>
    <row r="41" spans="2:8" ht="16" x14ac:dyDescent="0.2">
      <c r="B41" s="82" t="s">
        <v>385</v>
      </c>
      <c r="C41" t="s">
        <v>365</v>
      </c>
      <c r="D41">
        <v>1</v>
      </c>
      <c r="E41" s="29">
        <v>0</v>
      </c>
      <c r="F41" s="29">
        <f t="shared" si="9"/>
        <v>0</v>
      </c>
      <c r="G41" s="29">
        <f t="shared" si="8"/>
        <v>0</v>
      </c>
      <c r="H41" s="34"/>
    </row>
    <row r="42" spans="2:8" x14ac:dyDescent="0.2">
      <c r="B42" s="40" t="s">
        <v>386</v>
      </c>
      <c r="C42" s="40" t="s">
        <v>365</v>
      </c>
      <c r="D42" s="40">
        <v>1</v>
      </c>
      <c r="E42" s="83">
        <v>0</v>
      </c>
      <c r="F42" s="83">
        <f t="shared" si="9"/>
        <v>0</v>
      </c>
      <c r="G42" s="29">
        <f t="shared" si="8"/>
        <v>0</v>
      </c>
    </row>
    <row r="43" spans="2:8" x14ac:dyDescent="0.2">
      <c r="B43" s="208" t="s">
        <v>387</v>
      </c>
      <c r="C43" s="208"/>
      <c r="D43" s="208"/>
      <c r="E43" s="208"/>
      <c r="F43" s="79">
        <f>SUM(F36:F42)</f>
        <v>105.54362974732796</v>
      </c>
      <c r="G43" s="79">
        <f>SUM(G36:G42)</f>
        <v>1.9189750863150534</v>
      </c>
      <c r="H43" s="34"/>
    </row>
    <row r="45" spans="2:8" ht="16" thickBot="1" x14ac:dyDescent="0.25">
      <c r="B45" s="84" t="s">
        <v>388</v>
      </c>
      <c r="C45" s="84"/>
      <c r="D45" s="84"/>
      <c r="E45" s="84"/>
      <c r="F45" s="85">
        <f>F32+F43</f>
        <v>428.80718631725478</v>
      </c>
      <c r="G45" s="85">
        <f>G32+G43</f>
        <v>7.7964942966773592</v>
      </c>
      <c r="H45" s="34"/>
    </row>
    <row r="46" spans="2:8" x14ac:dyDescent="0.2">
      <c r="B46" s="86" t="s">
        <v>389</v>
      </c>
      <c r="C46" s="86"/>
      <c r="D46" s="86"/>
      <c r="E46" s="87" t="s">
        <v>390</v>
      </c>
      <c r="F46" s="93"/>
      <c r="G46" s="88" t="str">
        <f>CONCATENATE("/",$D$7)</f>
        <v>/bushel</v>
      </c>
    </row>
    <row r="47" spans="2:8" ht="16" thickBot="1" x14ac:dyDescent="0.25">
      <c r="B47" s="89" t="s">
        <v>391</v>
      </c>
      <c r="C47" s="89"/>
      <c r="D47" s="89"/>
      <c r="E47" s="90" t="s">
        <v>390</v>
      </c>
      <c r="F47" s="91"/>
      <c r="G47" s="92" t="str">
        <f>CONCATENATE("/",$D$7)</f>
        <v>/bushel</v>
      </c>
    </row>
    <row r="48" spans="2:8" x14ac:dyDescent="0.2">
      <c r="E48" s="54"/>
      <c r="F48" s="110"/>
      <c r="G48" s="111"/>
    </row>
    <row r="49" spans="2:8" ht="29" customHeight="1" x14ac:dyDescent="0.2">
      <c r="B49" s="211" t="s">
        <v>550</v>
      </c>
      <c r="C49" s="211"/>
      <c r="D49" s="211"/>
      <c r="E49" s="211"/>
      <c r="F49" s="211"/>
      <c r="G49" s="211"/>
      <c r="H49" s="211"/>
    </row>
    <row r="50" spans="2:8" ht="43" customHeight="1" x14ac:dyDescent="0.2">
      <c r="B50" s="212"/>
      <c r="C50" s="212"/>
      <c r="D50" s="212"/>
      <c r="E50" s="212"/>
      <c r="F50" s="212"/>
      <c r="G50" s="212"/>
      <c r="H50" s="212"/>
    </row>
    <row r="51" spans="2:8" ht="14.5" customHeight="1" x14ac:dyDescent="0.2">
      <c r="B51" s="205" t="s">
        <v>534</v>
      </c>
      <c r="C51" s="205"/>
      <c r="D51" s="205"/>
      <c r="E51" s="205"/>
      <c r="F51" s="205"/>
      <c r="G51" s="205"/>
      <c r="H51" s="205"/>
    </row>
    <row r="52" spans="2:8" x14ac:dyDescent="0.2">
      <c r="B52" s="206"/>
      <c r="C52" s="206"/>
      <c r="D52" s="206"/>
      <c r="E52" s="206"/>
      <c r="F52" s="206"/>
      <c r="G52" s="206"/>
      <c r="H52" s="206"/>
    </row>
    <row r="53" spans="2:8" x14ac:dyDescent="0.2">
      <c r="B53" s="204" t="str">
        <f>CONCATENATE("Sensitivity Analysis of ",B1)</f>
        <v xml:space="preserve">Sensitivity Analysis of WHEAT FOR GRAIN, CONVENTIONAL </v>
      </c>
      <c r="C53" s="204"/>
      <c r="D53" s="204"/>
      <c r="E53" s="204"/>
      <c r="F53" s="204"/>
      <c r="G53" s="204"/>
      <c r="H53" s="37"/>
    </row>
    <row r="54" spans="2:8" x14ac:dyDescent="0.2">
      <c r="B54" s="209" t="s">
        <v>392</v>
      </c>
      <c r="C54" s="209"/>
      <c r="D54" s="209"/>
      <c r="E54" s="209"/>
      <c r="F54" s="209"/>
      <c r="G54" s="209"/>
    </row>
    <row r="55" spans="2:8" x14ac:dyDescent="0.2">
      <c r="B55" s="210" t="str">
        <f>CONCATENATE("Varying Prices and Yields ","(",(D7),")")</f>
        <v>Varying Prices and Yields (bushel)</v>
      </c>
      <c r="C55" s="210"/>
      <c r="D55" s="210"/>
      <c r="E55" s="210"/>
      <c r="F55" s="210"/>
      <c r="G55" s="210"/>
    </row>
    <row r="56" spans="2:8" x14ac:dyDescent="0.2">
      <c r="B56" s="215" t="str">
        <f>CONCATENATE("Price \ ",$D$7,"/Acre")</f>
        <v>Price \ bushel/Acre</v>
      </c>
      <c r="C56" s="94" t="s">
        <v>393</v>
      </c>
      <c r="D56" s="94" t="s">
        <v>394</v>
      </c>
      <c r="E56" s="38" t="s">
        <v>395</v>
      </c>
      <c r="F56" s="94" t="s">
        <v>396</v>
      </c>
      <c r="G56" s="94" t="s">
        <v>397</v>
      </c>
    </row>
    <row r="57" spans="2:8" x14ac:dyDescent="0.2">
      <c r="B57" s="216"/>
      <c r="C57" s="95">
        <f>E57*0.75</f>
        <v>41.25</v>
      </c>
      <c r="D57" s="95">
        <f>E57*0.9</f>
        <v>49.5</v>
      </c>
      <c r="E57" s="95">
        <f>yield</f>
        <v>55</v>
      </c>
      <c r="F57" s="95">
        <f>E57*1.1</f>
        <v>60.500000000000007</v>
      </c>
      <c r="G57" s="95">
        <f>E57*1.25</f>
        <v>68.75</v>
      </c>
    </row>
    <row r="58" spans="2:8" x14ac:dyDescent="0.2">
      <c r="B58" s="180">
        <v>6</v>
      </c>
      <c r="C58" s="171">
        <f t="shared" ref="C58:G64" si="10">$B58*C$57-tvc</f>
        <v>-75.763556569926834</v>
      </c>
      <c r="D58" s="171">
        <f t="shared" si="10"/>
        <v>-26.263556569926834</v>
      </c>
      <c r="E58" s="171">
        <f t="shared" si="10"/>
        <v>6.7364434300731659</v>
      </c>
      <c r="F58" s="171">
        <f t="shared" si="10"/>
        <v>39.736443430073223</v>
      </c>
      <c r="G58" s="171">
        <f t="shared" si="10"/>
        <v>89.236443430073166</v>
      </c>
    </row>
    <row r="59" spans="2:8" x14ac:dyDescent="0.2">
      <c r="B59" s="181">
        <f>B58+0.25</f>
        <v>6.25</v>
      </c>
      <c r="C59" s="172">
        <f t="shared" si="10"/>
        <v>-65.451056569926834</v>
      </c>
      <c r="D59" s="172">
        <f t="shared" si="10"/>
        <v>-13.888556569926834</v>
      </c>
      <c r="E59" s="172">
        <f t="shared" si="10"/>
        <v>20.486443430073166</v>
      </c>
      <c r="F59" s="172">
        <f t="shared" si="10"/>
        <v>54.861443430073223</v>
      </c>
      <c r="G59" s="172">
        <f t="shared" si="10"/>
        <v>106.42394343007317</v>
      </c>
    </row>
    <row r="60" spans="2:8" x14ac:dyDescent="0.2">
      <c r="B60" s="181">
        <f>B59+0.25</f>
        <v>6.5</v>
      </c>
      <c r="C60" s="172">
        <f t="shared" si="10"/>
        <v>-55.138556569926834</v>
      </c>
      <c r="D60" s="172">
        <f t="shared" si="10"/>
        <v>-1.5135565699268341</v>
      </c>
      <c r="E60" s="172">
        <f t="shared" si="10"/>
        <v>34.236443430073166</v>
      </c>
      <c r="F60" s="172">
        <f t="shared" si="10"/>
        <v>69.986443430073223</v>
      </c>
      <c r="G60" s="172">
        <f t="shared" si="10"/>
        <v>123.61144343007317</v>
      </c>
    </row>
    <row r="61" spans="2:8" x14ac:dyDescent="0.2">
      <c r="B61" s="181">
        <f>B60+0.25</f>
        <v>6.75</v>
      </c>
      <c r="C61" s="172">
        <f t="shared" si="10"/>
        <v>-44.826056569926834</v>
      </c>
      <c r="D61" s="172">
        <f t="shared" si="10"/>
        <v>10.861443430073166</v>
      </c>
      <c r="E61" s="172">
        <f t="shared" si="10"/>
        <v>47.986443430073166</v>
      </c>
      <c r="F61" s="172">
        <f t="shared" si="10"/>
        <v>85.111443430073223</v>
      </c>
      <c r="G61" s="172">
        <f t="shared" si="10"/>
        <v>140.79894343007317</v>
      </c>
    </row>
    <row r="62" spans="2:8" x14ac:dyDescent="0.2">
      <c r="B62" s="181">
        <f t="shared" ref="B62:B64" si="11">B61+0.25</f>
        <v>7</v>
      </c>
      <c r="C62" s="172">
        <f t="shared" si="10"/>
        <v>-34.513556569926834</v>
      </c>
      <c r="D62" s="172">
        <f t="shared" si="10"/>
        <v>23.236443430073166</v>
      </c>
      <c r="E62" s="172">
        <f t="shared" si="10"/>
        <v>61.736443430073166</v>
      </c>
      <c r="F62" s="172">
        <f t="shared" si="10"/>
        <v>100.23644343007322</v>
      </c>
      <c r="G62" s="172">
        <f t="shared" si="10"/>
        <v>157.98644343007317</v>
      </c>
    </row>
    <row r="63" spans="2:8" x14ac:dyDescent="0.2">
      <c r="B63" s="181">
        <f t="shared" si="11"/>
        <v>7.25</v>
      </c>
      <c r="C63" s="172">
        <f t="shared" si="10"/>
        <v>-24.201056569926834</v>
      </c>
      <c r="D63" s="172">
        <f t="shared" si="10"/>
        <v>35.611443430073166</v>
      </c>
      <c r="E63" s="172">
        <f t="shared" si="10"/>
        <v>75.486443430073166</v>
      </c>
      <c r="F63" s="172">
        <f t="shared" si="10"/>
        <v>115.36144343007322</v>
      </c>
      <c r="G63" s="172">
        <f t="shared" si="10"/>
        <v>175.17394343007317</v>
      </c>
    </row>
    <row r="64" spans="2:8" x14ac:dyDescent="0.2">
      <c r="B64" s="182">
        <f t="shared" si="11"/>
        <v>7.5</v>
      </c>
      <c r="C64" s="175">
        <f t="shared" si="10"/>
        <v>-13.888556569926834</v>
      </c>
      <c r="D64" s="175">
        <f t="shared" si="10"/>
        <v>47.986443430073166</v>
      </c>
      <c r="E64" s="175">
        <f t="shared" si="10"/>
        <v>89.236443430073166</v>
      </c>
      <c r="F64" s="175">
        <f t="shared" si="10"/>
        <v>130.48644343007322</v>
      </c>
      <c r="G64" s="175">
        <f t="shared" si="10"/>
        <v>192.36144343007317</v>
      </c>
    </row>
    <row r="66" spans="2:9" x14ac:dyDescent="0.2">
      <c r="B66" s="203" t="s">
        <v>398</v>
      </c>
      <c r="C66" s="203"/>
      <c r="D66" s="203"/>
      <c r="E66" s="203"/>
      <c r="F66" s="203"/>
      <c r="G66" s="203"/>
      <c r="H66" s="203"/>
    </row>
    <row r="67" spans="2:9" x14ac:dyDescent="0.2">
      <c r="B67" s="204" t="s">
        <v>399</v>
      </c>
      <c r="C67" s="204"/>
      <c r="D67" s="204"/>
      <c r="E67" s="204"/>
      <c r="F67" s="204"/>
      <c r="G67" s="204"/>
      <c r="H67" s="204"/>
    </row>
    <row r="68" spans="2:9" ht="48" x14ac:dyDescent="0.2">
      <c r="B68" s="96" t="s">
        <v>400</v>
      </c>
      <c r="C68" s="97" t="s">
        <v>401</v>
      </c>
      <c r="D68" s="97" t="s">
        <v>402</v>
      </c>
      <c r="E68" s="97" t="s">
        <v>439</v>
      </c>
      <c r="F68" s="97" t="s">
        <v>403</v>
      </c>
      <c r="G68" s="97" t="s">
        <v>404</v>
      </c>
      <c r="H68" s="97" t="s">
        <v>405</v>
      </c>
    </row>
    <row r="69" spans="2:9" ht="32" x14ac:dyDescent="0.2">
      <c r="B69" s="119" t="str">
        <f>IF(H69&gt;0,(CONCATENATE(PreHarvest!$C3," with ",PreHarvest!$M3))," ")</f>
        <v>Disk Harrow 32' with Tractor (180-199 hp) MFWD 190</v>
      </c>
      <c r="C69" s="150">
        <f>IF(H69&gt;0,(1/PreHarvest!$E3)," ")</f>
        <v>16.290909090909089</v>
      </c>
      <c r="D69" s="98">
        <f>IF(H69&gt;0,(PreHarvest!$F3)," ")</f>
        <v>1</v>
      </c>
      <c r="E69" s="99">
        <f>IF(H69&gt;0,(D69*1/C69*1.25)," ")</f>
        <v>7.6729910714285726E-2</v>
      </c>
      <c r="F69" s="99">
        <f>IF(H69&gt;0, (PreHarvest!$O3)," ")</f>
        <v>0.60032254464285717</v>
      </c>
      <c r="G69" s="158">
        <f>PreHarvest!$R3</f>
        <v>2.7410847151360542</v>
      </c>
      <c r="H69" s="158">
        <f>PreHarvest!$U3</f>
        <v>7.9581238042091833</v>
      </c>
    </row>
    <row r="70" spans="2:9" ht="33" customHeight="1" x14ac:dyDescent="0.2">
      <c r="B70" s="162" t="str">
        <f>IF(H70&gt;0,(CONCATENATE(PreHarvest!$C4," with ",PreHarvest!$M4))," ")</f>
        <v>Chisel Plow-Rigid 24' with Tractor (180-199 hp) MFWD 190</v>
      </c>
      <c r="C70" s="163">
        <f>IF(H70&gt;0,(1/PreHarvest!$E4)," ")</f>
        <v>12.981818181818184</v>
      </c>
      <c r="D70" s="35">
        <f>IF(H70&gt;0,(PreHarvest!$F4)," ")</f>
        <v>1</v>
      </c>
      <c r="E70" s="159">
        <f t="shared" ref="E70" si="12">IF(H70&gt;0,(D70*1/C70*1.25)," ")</f>
        <v>9.6288515406162456E-2</v>
      </c>
      <c r="F70" s="159">
        <f>IF(H70&gt;0, (PreHarvest!$O4)," ")</f>
        <v>0.75334593837535002</v>
      </c>
      <c r="G70" s="160">
        <f>PreHarvest!$R4</f>
        <v>2.2415355030901249</v>
      </c>
      <c r="H70" s="160">
        <f>PreHarvest!$U4</f>
        <v>6.2293375127828892</v>
      </c>
    </row>
    <row r="71" spans="2:9" ht="32" x14ac:dyDescent="0.2">
      <c r="B71" s="162" t="str">
        <f>IF(H71&gt;0,(CONCATENATE(PreHarvest!$C5," with ",PreHarvest!$M5))," ")</f>
        <v>Grain Drill 15' with Tractor (180-199 hp) MFWD 190</v>
      </c>
      <c r="C71" s="163">
        <f>IF(H71&gt;0,(1/PreHarvest!$E5)," ")</f>
        <v>7.9545454545454541</v>
      </c>
      <c r="D71" s="35">
        <f>IF(H71&gt;0,(PreHarvest!$F5)," ")</f>
        <v>1</v>
      </c>
      <c r="E71" s="159">
        <f t="shared" ref="E71:E74" si="13">IF(H71&gt;0,(D71*1/C71*1.25)," ")</f>
        <v>0.15714285714285714</v>
      </c>
      <c r="F71" s="159">
        <f>IF(H71&gt;0, (PreHarvest!$O5)," ")</f>
        <v>1.2294605714285716</v>
      </c>
      <c r="G71" s="160">
        <f>PreHarvest!$R5</f>
        <v>4.8756938775510203</v>
      </c>
      <c r="H71" s="160">
        <f>PreHarvest!$U5</f>
        <v>13.72317736054422</v>
      </c>
      <c r="I71" s="55"/>
    </row>
    <row r="72" spans="2:9" ht="32" x14ac:dyDescent="0.2">
      <c r="B72" s="162" t="str">
        <f>IF(H72&gt;0,(CONCATENATE(PreHarvest!$C6," with ",PreHarvest!$M6))," ")</f>
        <v>Spray (Broadcast) 60' with Tractor (120-139 hp) 2WD 130</v>
      </c>
      <c r="C72" s="163">
        <f>IF(H72&gt;0,(1/PreHarvest!$E6)," ")</f>
        <v>35.454545454545453</v>
      </c>
      <c r="D72" s="35">
        <f>IF(H72&gt;0,(PreHarvest!$F6)," ")</f>
        <v>4</v>
      </c>
      <c r="E72" s="159">
        <f t="shared" si="13"/>
        <v>0.14102564102564102</v>
      </c>
      <c r="F72" s="159">
        <f>IF(H72&gt;0, (PreHarvest!$O6)," ")</f>
        <v>0.75492717948717947</v>
      </c>
      <c r="G72" s="160">
        <f>PreHarvest!$R6</f>
        <v>2.1676648351648353</v>
      </c>
      <c r="H72" s="160">
        <f>PreHarvest!$U6</f>
        <v>5.0655346520146516</v>
      </c>
    </row>
    <row r="73" spans="2:9" ht="16" x14ac:dyDescent="0.2">
      <c r="B73" s="162" t="str">
        <f>IF(H73&gt;0,(CONCATENATE(PreHarvest!$C7," with ",PreHarvest!$M7))," ")</f>
        <v xml:space="preserve"> </v>
      </c>
      <c r="C73" s="163" t="str">
        <f>IF(H73&gt;0,(1/PreHarvest!$E7)," ")</f>
        <v xml:space="preserve"> </v>
      </c>
      <c r="D73" s="35" t="str">
        <f>IF(H73&gt;0,(PreHarvest!$F7)," ")</f>
        <v xml:space="preserve"> </v>
      </c>
      <c r="E73" s="159" t="str">
        <f t="shared" si="13"/>
        <v xml:space="preserve"> </v>
      </c>
      <c r="F73" s="159" t="str">
        <f>IF(H73&gt;0, (PreHarvest!$O7)," ")</f>
        <v xml:space="preserve"> </v>
      </c>
      <c r="G73" s="160">
        <f>PreHarvest!$R7</f>
        <v>0</v>
      </c>
      <c r="H73" s="160">
        <f>PreHarvest!$U7</f>
        <v>0</v>
      </c>
    </row>
    <row r="74" spans="2:9" ht="16" x14ac:dyDescent="0.2">
      <c r="B74" s="162" t="str">
        <f>IF(H74&gt;0,(CONCATENATE(PreHarvest!$C8," with ",PreHarvest!$M8))," ")</f>
        <v xml:space="preserve"> </v>
      </c>
      <c r="C74" s="163" t="str">
        <f>IF(H74&gt;0,(1/PreHarvest!$E8)," ")</f>
        <v xml:space="preserve"> </v>
      </c>
      <c r="D74" s="35" t="str">
        <f>IF(H74&gt;0,(PreHarvest!$F8)," ")</f>
        <v xml:space="preserve"> </v>
      </c>
      <c r="E74" s="159" t="str">
        <f t="shared" si="13"/>
        <v xml:space="preserve"> </v>
      </c>
      <c r="F74" s="159" t="str">
        <f>IF(H74&gt;0, (PreHarvest!$O8)," ")</f>
        <v xml:space="preserve"> </v>
      </c>
      <c r="G74" s="160">
        <f>PreHarvest!$R8</f>
        <v>0</v>
      </c>
      <c r="H74" s="160">
        <f>PreHarvest!$U8</f>
        <v>0</v>
      </c>
    </row>
    <row r="75" spans="2:9" x14ac:dyDescent="0.2">
      <c r="B75" s="115" t="s">
        <v>406</v>
      </c>
      <c r="C75" s="116"/>
      <c r="D75" s="116"/>
      <c r="E75" s="117">
        <f>SUM(E69:E74)</f>
        <v>0.47118692428894632</v>
      </c>
      <c r="F75" s="117">
        <f>SUM(F69:F74)</f>
        <v>3.3380562339339583</v>
      </c>
      <c r="G75" s="118">
        <f>SUM(G69:G74)</f>
        <v>12.025978930942035</v>
      </c>
      <c r="H75" s="118">
        <f>SUM(H69:H74)</f>
        <v>32.976173329550946</v>
      </c>
    </row>
    <row r="76" spans="2:9" ht="28" customHeight="1" x14ac:dyDescent="0.2">
      <c r="B76" s="213" t="s">
        <v>533</v>
      </c>
      <c r="C76" s="213"/>
      <c r="D76" s="213"/>
      <c r="E76" s="213"/>
      <c r="F76" s="213"/>
      <c r="G76" s="213"/>
      <c r="H76" s="213"/>
    </row>
    <row r="78" spans="2:9" x14ac:dyDescent="0.2">
      <c r="B78" s="37" t="s">
        <v>407</v>
      </c>
    </row>
    <row r="79" spans="2:9" ht="48" x14ac:dyDescent="0.2">
      <c r="B79" s="96" t="s">
        <v>400</v>
      </c>
      <c r="C79" s="97" t="s">
        <v>401</v>
      </c>
      <c r="D79" s="97" t="s">
        <v>402</v>
      </c>
      <c r="E79" s="97" t="s">
        <v>518</v>
      </c>
      <c r="F79" s="97" t="s">
        <v>403</v>
      </c>
      <c r="G79" s="97" t="s">
        <v>404</v>
      </c>
      <c r="H79" s="97" t="s">
        <v>405</v>
      </c>
    </row>
    <row r="80" spans="2:9" ht="32" x14ac:dyDescent="0.2">
      <c r="B80" s="162" t="str">
        <f>IF(H80&gt;0,(CONCATENATE(Harvest!$C4," with ",Harvest!$M4))," ")</f>
        <v>Header Wheat/Sorghum 22' Rigid with Combine (300-349 hp) 325 hp</v>
      </c>
      <c r="C80" s="149">
        <f>IF(H80&gt;0,(1/Harvest!$E4)," ")</f>
        <v>7.9333333333333336</v>
      </c>
      <c r="D80" s="114">
        <f>IF(H80&gt;0,(Harvest!$F4)," ")</f>
        <v>1</v>
      </c>
      <c r="E80" s="148">
        <f t="shared" ref="E80:E81" si="14">IF(H80&gt;0,(1/C80*D80*1.25)," ")</f>
        <v>0.15756302521008403</v>
      </c>
      <c r="F80" s="148">
        <f>IF(H80&gt;0,(Harvest!$O4)," ")</f>
        <v>2.1088235294117648</v>
      </c>
      <c r="G80" s="161">
        <f>Harvest!$R4</f>
        <v>5.5259103641456573</v>
      </c>
      <c r="H80" s="161">
        <f>Harvest!$U4</f>
        <v>32.448616246498602</v>
      </c>
    </row>
    <row r="81" spans="2:8" ht="32" x14ac:dyDescent="0.2">
      <c r="B81" s="162" t="str">
        <f>IF(H81&gt;0,(CONCATENATE(Harvest!$C5," with ",Harvest!$M5))," ")</f>
        <v>Grain Cart Wht/Sor  500 bu with Tractor (180-199 hp) MFWD 190</v>
      </c>
      <c r="C81" s="149">
        <f>IF(H81&gt;0,(1/Harvest!$E5)," ")</f>
        <v>10.638297872340425</v>
      </c>
      <c r="D81" s="114">
        <f>IF(H81&gt;0,(Harvest!$F5)," ")</f>
        <v>1</v>
      </c>
      <c r="E81" s="148">
        <f t="shared" si="14"/>
        <v>0.11749999999999999</v>
      </c>
      <c r="F81" s="148">
        <f>IF(H81&gt;0,(Harvest!$O5)," ")</f>
        <v>0.91930120000000004</v>
      </c>
      <c r="G81" s="161">
        <f>Harvest!$R5</f>
        <v>2.8133976190476191</v>
      </c>
      <c r="H81" s="161">
        <f>Harvest!$U5</f>
        <v>7.7924845142857144</v>
      </c>
    </row>
    <row r="82" spans="2:8" ht="14.5" customHeight="1" x14ac:dyDescent="0.2">
      <c r="B82" s="115" t="s">
        <v>408</v>
      </c>
      <c r="C82" s="116"/>
      <c r="D82" s="116"/>
      <c r="E82" s="117">
        <f>SUM(E80:E81)</f>
        <v>0.27506302521008402</v>
      </c>
      <c r="F82" s="117">
        <f>SUM(F80:F81)</f>
        <v>3.0281247294117648</v>
      </c>
      <c r="G82" s="118">
        <f>SUM(G80:G81)</f>
        <v>8.3393079831932759</v>
      </c>
      <c r="H82" s="118">
        <f>SUM(H80:H81)</f>
        <v>40.24110076078432</v>
      </c>
    </row>
    <row r="83" spans="2:8" x14ac:dyDescent="0.2">
      <c r="B83" s="151"/>
      <c r="C83" s="98"/>
      <c r="D83" s="98"/>
      <c r="E83" s="99"/>
      <c r="F83" s="99"/>
      <c r="G83" s="152"/>
      <c r="H83" s="152"/>
    </row>
    <row r="84" spans="2:8" ht="29" customHeight="1" x14ac:dyDescent="0.2">
      <c r="B84" s="211" t="s">
        <v>519</v>
      </c>
      <c r="C84" s="211"/>
      <c r="D84" s="211"/>
      <c r="E84" s="211"/>
      <c r="F84" s="211"/>
      <c r="G84" s="211"/>
      <c r="H84" s="211"/>
    </row>
    <row r="85" spans="2:8" ht="43.25" customHeight="1" x14ac:dyDescent="0.2">
      <c r="B85" s="212"/>
      <c r="C85" s="212"/>
      <c r="D85" s="212"/>
      <c r="E85" s="212"/>
      <c r="F85" s="212"/>
      <c r="G85" s="212"/>
      <c r="H85" s="212"/>
    </row>
    <row r="86" spans="2:8" ht="14.5" customHeight="1" x14ac:dyDescent="0.2">
      <c r="B86" s="205" t="s">
        <v>534</v>
      </c>
      <c r="C86" s="205"/>
      <c r="D86" s="205"/>
      <c r="E86" s="205"/>
      <c r="F86" s="205"/>
      <c r="G86" s="205"/>
      <c r="H86" s="205"/>
    </row>
    <row r="87" spans="2:8" x14ac:dyDescent="0.2">
      <c r="B87" s="206"/>
      <c r="C87" s="206"/>
      <c r="D87" s="206"/>
      <c r="E87" s="206"/>
      <c r="F87" s="206"/>
      <c r="G87" s="206"/>
      <c r="H87" s="206"/>
    </row>
    <row r="88" spans="2:8" x14ac:dyDescent="0.2">
      <c r="B88" s="109"/>
      <c r="C88" s="109"/>
      <c r="D88" s="109"/>
      <c r="E88" s="109"/>
      <c r="F88" s="109"/>
      <c r="G88" s="109"/>
      <c r="H88" s="109"/>
    </row>
  </sheetData>
  <mergeCells count="20">
    <mergeCell ref="B1:H1"/>
    <mergeCell ref="B6:H6"/>
    <mergeCell ref="B32:E32"/>
    <mergeCell ref="B2:H2"/>
    <mergeCell ref="B56:B57"/>
    <mergeCell ref="B50:H50"/>
    <mergeCell ref="B3:H4"/>
    <mergeCell ref="B66:H66"/>
    <mergeCell ref="B67:H67"/>
    <mergeCell ref="B86:H87"/>
    <mergeCell ref="B35:H35"/>
    <mergeCell ref="B43:E43"/>
    <mergeCell ref="B53:G53"/>
    <mergeCell ref="B54:G54"/>
    <mergeCell ref="B55:G55"/>
    <mergeCell ref="B51:H52"/>
    <mergeCell ref="B84:H84"/>
    <mergeCell ref="B49:H49"/>
    <mergeCell ref="B85:H85"/>
    <mergeCell ref="B76:H76"/>
  </mergeCells>
  <phoneticPr fontId="29" type="noConversion"/>
  <conditionalFormatting sqref="C58:G64">
    <cfRule type="cellIs" dxfId="0" priority="1" operator="greaterThan">
      <formula>0</formula>
    </cfRule>
  </conditionalFormatting>
  <hyperlinks>
    <hyperlink ref="A12" location="fertilizer" display="Fertilizer Detail" xr:uid="{00000000-0004-0000-0000-000000000000}"/>
    <hyperlink ref="A16" location="weed" display="Weed Detail" xr:uid="{00000000-0004-0000-0000-000001000000}"/>
    <hyperlink ref="A17" location="insect" display="Insect Detail" xr:uid="{00000000-0004-0000-0000-000002000000}"/>
    <hyperlink ref="A18" location="disdetail" display="Disease Detail" xr:uid="{00000000-0004-0000-0000-000003000000}"/>
    <hyperlink ref="A20" location="preharvmachdet" display="Preharvest Detail" xr:uid="{00000000-0004-0000-0000-000004000000}"/>
    <hyperlink ref="A23" location="harvmachdet" display="Harvest Detail" xr:uid="{00000000-0004-0000-0000-000005000000}"/>
  </hyperlinks>
  <printOptions horizontalCentered="1"/>
  <pageMargins left="0.7" right="0.7" top="0.75" bottom="0.75" header="0.3" footer="0.3"/>
  <pageSetup scale="80" orientation="portrait" horizontalDpi="300" verticalDpi="300" r:id="rId1"/>
  <headerFooter>
    <oddFooter>&amp;L&amp;"Calibri,Regular"&amp;K000000Ag and Applied Economics, 1/2026&amp;R&amp;"System Font,Regular"&amp;10&amp;K000000&amp;G</oddFooter>
  </headerFooter>
  <rowBreaks count="1" manualBreakCount="1">
    <brk id="52" min="1" max="7" man="1"/>
  </rowBreaks>
  <ignoredErrors>
    <ignoredError sqref="E75" evalError="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workbookViewId="0">
      <selection sqref="A1:F1"/>
    </sheetView>
  </sheetViews>
  <sheetFormatPr baseColWidth="10" defaultColWidth="8.83203125" defaultRowHeight="15" x14ac:dyDescent="0.2"/>
  <cols>
    <col min="1" max="1" width="26.83203125" customWidth="1"/>
    <col min="2" max="2" width="6.83203125" bestFit="1" customWidth="1"/>
    <col min="3" max="3" width="7.83203125" bestFit="1" customWidth="1"/>
    <col min="4" max="4" width="8" bestFit="1" customWidth="1"/>
    <col min="5" max="5" width="8.83203125" bestFit="1" customWidth="1"/>
    <col min="6" max="6" width="8.5" bestFit="1" customWidth="1"/>
    <col min="8" max="8" width="18.6640625" bestFit="1" customWidth="1"/>
  </cols>
  <sheetData>
    <row r="1" spans="1:8" x14ac:dyDescent="0.2">
      <c r="A1" s="218" t="s">
        <v>337</v>
      </c>
      <c r="B1" s="218"/>
      <c r="C1" s="218"/>
      <c r="D1" s="218"/>
      <c r="E1" s="218"/>
      <c r="F1" s="218"/>
    </row>
    <row r="2" spans="1:8" x14ac:dyDescent="0.2">
      <c r="A2" s="71" t="s">
        <v>343</v>
      </c>
      <c r="B2" s="71" t="s">
        <v>344</v>
      </c>
      <c r="C2" s="71" t="s">
        <v>345</v>
      </c>
      <c r="D2" s="71" t="s">
        <v>346</v>
      </c>
      <c r="E2" s="71" t="s">
        <v>352</v>
      </c>
      <c r="F2" s="71" t="str">
        <f>CONCATENATE("$/",Main!$D$7)</f>
        <v>$/bushel</v>
      </c>
    </row>
    <row r="3" spans="1:8" x14ac:dyDescent="0.2">
      <c r="A3" s="72" t="s">
        <v>338</v>
      </c>
      <c r="B3" s="72" t="s">
        <v>473</v>
      </c>
      <c r="C3" s="72">
        <v>80</v>
      </c>
      <c r="D3" s="73">
        <v>0.75</v>
      </c>
      <c r="E3" s="74">
        <f>D3*C3</f>
        <v>60</v>
      </c>
      <c r="F3" s="75">
        <f t="shared" ref="F3:F9" si="0">E3/yield</f>
        <v>1.0909090909090908</v>
      </c>
    </row>
    <row r="4" spans="1:8" x14ac:dyDescent="0.2">
      <c r="A4" s="76" t="s">
        <v>339</v>
      </c>
      <c r="B4" s="76" t="s">
        <v>473</v>
      </c>
      <c r="C4" s="76">
        <v>40</v>
      </c>
      <c r="D4" s="74">
        <v>0.75</v>
      </c>
      <c r="E4" s="74">
        <f t="shared" ref="E4:E9" si="1">D4*C4</f>
        <v>30</v>
      </c>
      <c r="F4" s="75">
        <f t="shared" si="0"/>
        <v>0.54545454545454541</v>
      </c>
    </row>
    <row r="5" spans="1:8" x14ac:dyDescent="0.2">
      <c r="A5" s="76" t="s">
        <v>340</v>
      </c>
      <c r="B5" s="76" t="s">
        <v>473</v>
      </c>
      <c r="C5" s="76">
        <v>40</v>
      </c>
      <c r="D5" s="74">
        <v>0.4</v>
      </c>
      <c r="E5" s="74">
        <f t="shared" si="1"/>
        <v>16</v>
      </c>
      <c r="F5" s="75">
        <f t="shared" si="0"/>
        <v>0.29090909090909089</v>
      </c>
    </row>
    <row r="6" spans="1:8" x14ac:dyDescent="0.2">
      <c r="A6" s="76" t="s">
        <v>341</v>
      </c>
      <c r="B6" s="76" t="s">
        <v>364</v>
      </c>
      <c r="C6" s="76">
        <v>0.25</v>
      </c>
      <c r="D6" s="74">
        <v>58.25</v>
      </c>
      <c r="E6" s="74">
        <f t="shared" si="1"/>
        <v>14.5625</v>
      </c>
      <c r="F6" s="75">
        <f t="shared" si="0"/>
        <v>0.26477272727272727</v>
      </c>
    </row>
    <row r="7" spans="1:8" x14ac:dyDescent="0.2">
      <c r="A7" s="76" t="s">
        <v>342</v>
      </c>
      <c r="B7" s="76"/>
      <c r="C7" s="76"/>
      <c r="D7" s="74"/>
      <c r="E7" s="74">
        <f t="shared" si="1"/>
        <v>0</v>
      </c>
      <c r="F7" s="75">
        <f t="shared" si="0"/>
        <v>0</v>
      </c>
    </row>
    <row r="8" spans="1:8" x14ac:dyDescent="0.2">
      <c r="A8" s="76" t="s">
        <v>342</v>
      </c>
      <c r="B8" s="76"/>
      <c r="C8" s="76"/>
      <c r="D8" s="74"/>
      <c r="E8" s="74">
        <f t="shared" si="1"/>
        <v>0</v>
      </c>
      <c r="F8" s="75">
        <f t="shared" si="0"/>
        <v>0</v>
      </c>
    </row>
    <row r="9" spans="1:8" x14ac:dyDescent="0.2">
      <c r="A9" s="77" t="s">
        <v>342</v>
      </c>
      <c r="B9" s="77"/>
      <c r="C9" s="77"/>
      <c r="D9" s="78"/>
      <c r="E9" s="74">
        <f t="shared" si="1"/>
        <v>0</v>
      </c>
      <c r="F9" s="75">
        <f t="shared" si="0"/>
        <v>0</v>
      </c>
    </row>
    <row r="10" spans="1:8" x14ac:dyDescent="0.2">
      <c r="A10" s="218" t="s">
        <v>348</v>
      </c>
      <c r="B10" s="218"/>
      <c r="C10" s="218"/>
      <c r="D10" s="218"/>
      <c r="E10" s="56">
        <f>SUM(E3:E9)</f>
        <v>120.5625</v>
      </c>
      <c r="F10" s="56">
        <f>SUM(F3:F9)</f>
        <v>2.1920454545454544</v>
      </c>
      <c r="H10" s="113" t="s">
        <v>428</v>
      </c>
    </row>
    <row r="12" spans="1:8" x14ac:dyDescent="0.2">
      <c r="A12" s="219" t="s">
        <v>374</v>
      </c>
      <c r="B12" s="219"/>
      <c r="C12" s="219"/>
      <c r="D12" s="219"/>
      <c r="E12" s="219"/>
      <c r="F12" s="219"/>
    </row>
    <row r="13" spans="1:8" x14ac:dyDescent="0.2">
      <c r="A13" s="65" t="s">
        <v>343</v>
      </c>
      <c r="B13" s="65" t="s">
        <v>344</v>
      </c>
      <c r="C13" s="65" t="s">
        <v>345</v>
      </c>
      <c r="D13" s="65" t="s">
        <v>346</v>
      </c>
      <c r="E13" s="65" t="s">
        <v>352</v>
      </c>
      <c r="F13" s="65" t="str">
        <f>CONCATENATE("$/",Main!$D$7)</f>
        <v>$/bushel</v>
      </c>
    </row>
    <row r="14" spans="1:8" x14ac:dyDescent="0.2">
      <c r="A14" s="68" t="s">
        <v>498</v>
      </c>
      <c r="B14" s="68" t="s">
        <v>499</v>
      </c>
      <c r="C14" s="68"/>
      <c r="D14" s="66">
        <v>2.52</v>
      </c>
      <c r="E14" s="66">
        <f t="shared" ref="E14:E19" si="2">C14*D14</f>
        <v>0</v>
      </c>
      <c r="F14" s="67">
        <f t="shared" ref="F14" si="3">E14/yield</f>
        <v>0</v>
      </c>
    </row>
    <row r="15" spans="1:8" x14ac:dyDescent="0.2">
      <c r="A15" s="68" t="s">
        <v>497</v>
      </c>
      <c r="B15" s="68" t="s">
        <v>496</v>
      </c>
      <c r="C15" s="68"/>
      <c r="D15" s="66">
        <v>5.32</v>
      </c>
      <c r="E15" s="66">
        <f t="shared" si="2"/>
        <v>0</v>
      </c>
      <c r="F15" s="67">
        <f t="shared" ref="F15" si="4">E15/yield</f>
        <v>0</v>
      </c>
    </row>
    <row r="16" spans="1:8" x14ac:dyDescent="0.2">
      <c r="A16" s="68" t="s">
        <v>483</v>
      </c>
      <c r="B16" s="68" t="s">
        <v>482</v>
      </c>
      <c r="C16" s="68">
        <v>8.1999999999999993</v>
      </c>
      <c r="D16" s="66">
        <v>0.83</v>
      </c>
      <c r="E16" s="66">
        <f t="shared" si="2"/>
        <v>6.8059999999999992</v>
      </c>
      <c r="F16" s="67">
        <f t="shared" ref="F16" si="5">E16/yield</f>
        <v>0.12374545454545453</v>
      </c>
    </row>
    <row r="17" spans="1:8" x14ac:dyDescent="0.2">
      <c r="A17" s="68" t="s">
        <v>493</v>
      </c>
      <c r="B17" s="68" t="s">
        <v>482</v>
      </c>
      <c r="C17" s="68">
        <v>0.75</v>
      </c>
      <c r="D17" s="66">
        <v>9.23</v>
      </c>
      <c r="E17" s="66">
        <f t="shared" si="2"/>
        <v>6.9225000000000003</v>
      </c>
      <c r="F17" s="67">
        <f t="shared" ref="F17:F22" si="6">E17/yield</f>
        <v>0.12586363636363637</v>
      </c>
    </row>
    <row r="18" spans="1:8" x14ac:dyDescent="0.2">
      <c r="A18" s="68" t="s">
        <v>484</v>
      </c>
      <c r="B18" s="68" t="s">
        <v>482</v>
      </c>
      <c r="C18" s="68">
        <v>12</v>
      </c>
      <c r="D18" s="66">
        <v>0.25</v>
      </c>
      <c r="E18" s="66">
        <f t="shared" si="2"/>
        <v>3</v>
      </c>
      <c r="F18" s="67">
        <f t="shared" si="6"/>
        <v>5.4545454545454543E-2</v>
      </c>
    </row>
    <row r="19" spans="1:8" x14ac:dyDescent="0.2">
      <c r="A19" s="68" t="s">
        <v>495</v>
      </c>
      <c r="B19" s="68" t="s">
        <v>496</v>
      </c>
      <c r="C19" s="68"/>
      <c r="D19" s="66">
        <v>2.5</v>
      </c>
      <c r="E19" s="66">
        <f t="shared" si="2"/>
        <v>0</v>
      </c>
      <c r="F19" s="67">
        <f t="shared" si="6"/>
        <v>0</v>
      </c>
    </row>
    <row r="20" spans="1:8" x14ac:dyDescent="0.2">
      <c r="A20" s="68" t="s">
        <v>342</v>
      </c>
      <c r="B20" s="68" t="s">
        <v>496</v>
      </c>
      <c r="C20" s="68"/>
      <c r="D20" s="66"/>
      <c r="E20" s="66">
        <f t="shared" ref="E20:E22" si="7">D20*C20</f>
        <v>0</v>
      </c>
      <c r="F20" s="67">
        <f t="shared" si="6"/>
        <v>0</v>
      </c>
    </row>
    <row r="21" spans="1:8" x14ac:dyDescent="0.2">
      <c r="A21" s="68" t="s">
        <v>342</v>
      </c>
      <c r="B21" s="68"/>
      <c r="C21" s="68"/>
      <c r="D21" s="66"/>
      <c r="E21" s="66">
        <f t="shared" si="7"/>
        <v>0</v>
      </c>
      <c r="F21" s="67">
        <f t="shared" si="6"/>
        <v>0</v>
      </c>
    </row>
    <row r="22" spans="1:8" x14ac:dyDescent="0.2">
      <c r="A22" s="69" t="s">
        <v>342</v>
      </c>
      <c r="B22" s="69"/>
      <c r="C22" s="69"/>
      <c r="D22" s="70"/>
      <c r="E22" s="66">
        <f t="shared" si="7"/>
        <v>0</v>
      </c>
      <c r="F22" s="67">
        <f t="shared" si="6"/>
        <v>0</v>
      </c>
    </row>
    <row r="23" spans="1:8" x14ac:dyDescent="0.2">
      <c r="A23" s="219" t="s">
        <v>375</v>
      </c>
      <c r="B23" s="219"/>
      <c r="C23" s="219"/>
      <c r="D23" s="219"/>
      <c r="E23" s="57">
        <f>SUM(E14:E22)</f>
        <v>16.7285</v>
      </c>
      <c r="F23" s="57">
        <f>SUM(F14:F22)</f>
        <v>0.30415454545454546</v>
      </c>
      <c r="H23" s="113" t="s">
        <v>428</v>
      </c>
    </row>
    <row r="25" spans="1:8" x14ac:dyDescent="0.2">
      <c r="A25" s="221" t="s">
        <v>376</v>
      </c>
      <c r="B25" s="221"/>
      <c r="C25" s="221"/>
      <c r="D25" s="221"/>
      <c r="E25" s="221"/>
      <c r="F25" s="221"/>
    </row>
    <row r="26" spans="1:8" x14ac:dyDescent="0.2">
      <c r="A26" s="59" t="s">
        <v>343</v>
      </c>
      <c r="B26" s="59" t="s">
        <v>344</v>
      </c>
      <c r="C26" s="59" t="s">
        <v>345</v>
      </c>
      <c r="D26" s="59" t="s">
        <v>346</v>
      </c>
      <c r="E26" s="59" t="s">
        <v>352</v>
      </c>
      <c r="F26" s="59" t="str">
        <f>CONCATENATE("$/",Main!$D$7)</f>
        <v>$/bushel</v>
      </c>
    </row>
    <row r="27" spans="1:8" ht="38" customHeight="1" x14ac:dyDescent="0.2">
      <c r="A27" s="168" t="s">
        <v>491</v>
      </c>
      <c r="B27" s="169" t="s">
        <v>482</v>
      </c>
      <c r="C27" s="62">
        <v>1.5</v>
      </c>
      <c r="D27" s="60">
        <v>0.4</v>
      </c>
      <c r="E27" s="60">
        <f>D27*C27</f>
        <v>0.60000000000000009</v>
      </c>
      <c r="F27" s="61">
        <f t="shared" ref="F27:F33" si="8">E27/yield</f>
        <v>1.090909090909091E-2</v>
      </c>
    </row>
    <row r="28" spans="1:8" x14ac:dyDescent="0.2">
      <c r="A28" s="170" t="s">
        <v>342</v>
      </c>
      <c r="B28" s="62"/>
      <c r="C28" s="62"/>
      <c r="D28" s="60"/>
      <c r="E28" s="60">
        <f t="shared" ref="E28:E33" si="9">D28*C28</f>
        <v>0</v>
      </c>
      <c r="F28" s="61">
        <f t="shared" si="8"/>
        <v>0</v>
      </c>
    </row>
    <row r="29" spans="1:8" x14ac:dyDescent="0.2">
      <c r="A29" s="62" t="s">
        <v>342</v>
      </c>
      <c r="B29" s="62"/>
      <c r="C29" s="62"/>
      <c r="D29" s="60"/>
      <c r="E29" s="60">
        <f t="shared" si="9"/>
        <v>0</v>
      </c>
      <c r="F29" s="61">
        <f t="shared" si="8"/>
        <v>0</v>
      </c>
    </row>
    <row r="30" spans="1:8" x14ac:dyDescent="0.2">
      <c r="A30" s="62" t="s">
        <v>342</v>
      </c>
      <c r="B30" s="62"/>
      <c r="C30" s="62"/>
      <c r="D30" s="60"/>
      <c r="E30" s="60">
        <f t="shared" si="9"/>
        <v>0</v>
      </c>
      <c r="F30" s="61">
        <f t="shared" si="8"/>
        <v>0</v>
      </c>
    </row>
    <row r="31" spans="1:8" x14ac:dyDescent="0.2">
      <c r="A31" s="62" t="s">
        <v>342</v>
      </c>
      <c r="B31" s="62"/>
      <c r="C31" s="62"/>
      <c r="D31" s="60"/>
      <c r="E31" s="60">
        <f t="shared" si="9"/>
        <v>0</v>
      </c>
      <c r="F31" s="61">
        <f t="shared" si="8"/>
        <v>0</v>
      </c>
    </row>
    <row r="32" spans="1:8" x14ac:dyDescent="0.2">
      <c r="A32" s="62" t="s">
        <v>342</v>
      </c>
      <c r="B32" s="62"/>
      <c r="C32" s="62"/>
      <c r="D32" s="60"/>
      <c r="E32" s="60">
        <f t="shared" si="9"/>
        <v>0</v>
      </c>
      <c r="F32" s="61">
        <f t="shared" si="8"/>
        <v>0</v>
      </c>
    </row>
    <row r="33" spans="1:8" x14ac:dyDescent="0.2">
      <c r="A33" s="63" t="s">
        <v>342</v>
      </c>
      <c r="B33" s="63"/>
      <c r="C33" s="63"/>
      <c r="D33" s="64"/>
      <c r="E33" s="60">
        <f t="shared" si="9"/>
        <v>0</v>
      </c>
      <c r="F33" s="61">
        <f t="shared" si="8"/>
        <v>0</v>
      </c>
    </row>
    <row r="34" spans="1:8" x14ac:dyDescent="0.2">
      <c r="A34" s="221" t="s">
        <v>377</v>
      </c>
      <c r="B34" s="221"/>
      <c r="C34" s="221"/>
      <c r="D34" s="221"/>
      <c r="E34" s="58">
        <f>SUM(E27:E33)</f>
        <v>0.60000000000000009</v>
      </c>
      <c r="F34" s="58">
        <f>SUM(F27:F33)</f>
        <v>1.090909090909091E-2</v>
      </c>
      <c r="H34" s="113" t="s">
        <v>428</v>
      </c>
    </row>
    <row r="36" spans="1:8" x14ac:dyDescent="0.2">
      <c r="A36" s="220" t="s">
        <v>409</v>
      </c>
      <c r="B36" s="220"/>
      <c r="C36" s="220"/>
      <c r="D36" s="220"/>
      <c r="E36" s="220"/>
      <c r="F36" s="220"/>
    </row>
    <row r="37" spans="1:8" x14ac:dyDescent="0.2">
      <c r="A37" s="101" t="s">
        <v>343</v>
      </c>
      <c r="B37" s="101" t="s">
        <v>344</v>
      </c>
      <c r="C37" s="101" t="s">
        <v>345</v>
      </c>
      <c r="D37" s="101" t="s">
        <v>346</v>
      </c>
      <c r="E37" s="101" t="s">
        <v>352</v>
      </c>
      <c r="F37" s="101" t="str">
        <f>CONCATENATE("$/",Main!$D$7)</f>
        <v>$/bushel</v>
      </c>
    </row>
    <row r="38" spans="1:8" x14ac:dyDescent="0.2">
      <c r="A38" s="102" t="s">
        <v>480</v>
      </c>
      <c r="B38" s="102" t="s">
        <v>481</v>
      </c>
      <c r="C38" s="102"/>
      <c r="D38" s="103">
        <v>1.32</v>
      </c>
      <c r="E38" s="104">
        <f>D38*C38</f>
        <v>0</v>
      </c>
      <c r="F38" s="105">
        <f t="shared" ref="F38:F47" si="10">E38/yield</f>
        <v>0</v>
      </c>
    </row>
    <row r="39" spans="1:8" x14ac:dyDescent="0.2">
      <c r="A39" s="106" t="s">
        <v>492</v>
      </c>
      <c r="B39" s="106" t="s">
        <v>481</v>
      </c>
      <c r="C39" s="106"/>
      <c r="D39" s="104">
        <v>0.4</v>
      </c>
      <c r="E39" s="104">
        <f t="shared" ref="E39" si="11">D39*C39</f>
        <v>0</v>
      </c>
      <c r="F39" s="105">
        <f t="shared" si="10"/>
        <v>0</v>
      </c>
    </row>
    <row r="40" spans="1:8" x14ac:dyDescent="0.2">
      <c r="A40" s="106" t="s">
        <v>522</v>
      </c>
      <c r="B40" s="106" t="s">
        <v>481</v>
      </c>
      <c r="C40" s="106"/>
      <c r="D40" s="104">
        <v>2.23</v>
      </c>
      <c r="E40" s="104">
        <f t="shared" ref="E40:E43" si="12">D40*C40</f>
        <v>0</v>
      </c>
      <c r="F40" s="105">
        <f t="shared" ref="F40:F43" si="13">E40/yield</f>
        <v>0</v>
      </c>
    </row>
    <row r="41" spans="1:8" x14ac:dyDescent="0.2">
      <c r="A41" s="106" t="s">
        <v>535</v>
      </c>
      <c r="B41" s="106" t="s">
        <v>481</v>
      </c>
      <c r="C41" s="106">
        <v>13.7</v>
      </c>
      <c r="D41" s="104">
        <v>3.7</v>
      </c>
      <c r="E41" s="104">
        <f t="shared" si="12"/>
        <v>50.69</v>
      </c>
      <c r="F41" s="105">
        <f t="shared" si="13"/>
        <v>0.92163636363636359</v>
      </c>
    </row>
    <row r="42" spans="1:8" x14ac:dyDescent="0.2">
      <c r="A42" s="106" t="s">
        <v>342</v>
      </c>
      <c r="B42" s="106"/>
      <c r="C42" s="106"/>
      <c r="D42" s="104"/>
      <c r="E42" s="104">
        <f t="shared" si="12"/>
        <v>0</v>
      </c>
      <c r="F42" s="105">
        <f t="shared" si="13"/>
        <v>0</v>
      </c>
    </row>
    <row r="43" spans="1:8" x14ac:dyDescent="0.2">
      <c r="A43" s="106" t="s">
        <v>342</v>
      </c>
      <c r="B43" s="106"/>
      <c r="C43" s="106"/>
      <c r="D43" s="104"/>
      <c r="E43" s="104">
        <f t="shared" si="12"/>
        <v>0</v>
      </c>
      <c r="F43" s="105">
        <f t="shared" si="13"/>
        <v>0</v>
      </c>
    </row>
    <row r="44" spans="1:8" x14ac:dyDescent="0.2">
      <c r="A44" s="106" t="s">
        <v>342</v>
      </c>
      <c r="B44" s="106"/>
      <c r="C44" s="106"/>
      <c r="D44" s="104"/>
      <c r="E44" s="104">
        <f t="shared" ref="E44:E47" si="14">D44*C44</f>
        <v>0</v>
      </c>
      <c r="F44" s="105">
        <f t="shared" si="10"/>
        <v>0</v>
      </c>
    </row>
    <row r="45" spans="1:8" x14ac:dyDescent="0.2">
      <c r="A45" s="106" t="s">
        <v>342</v>
      </c>
      <c r="B45" s="106"/>
      <c r="C45" s="106"/>
      <c r="D45" s="104"/>
      <c r="E45" s="104">
        <f t="shared" si="14"/>
        <v>0</v>
      </c>
      <c r="F45" s="105">
        <f t="shared" si="10"/>
        <v>0</v>
      </c>
    </row>
    <row r="46" spans="1:8" x14ac:dyDescent="0.2">
      <c r="A46" s="106" t="s">
        <v>342</v>
      </c>
      <c r="B46" s="106"/>
      <c r="C46" s="106"/>
      <c r="D46" s="104"/>
      <c r="E46" s="104">
        <f t="shared" si="14"/>
        <v>0</v>
      </c>
      <c r="F46" s="105">
        <f t="shared" si="10"/>
        <v>0</v>
      </c>
    </row>
    <row r="47" spans="1:8" x14ac:dyDescent="0.2">
      <c r="A47" s="107" t="s">
        <v>342</v>
      </c>
      <c r="B47" s="107"/>
      <c r="C47" s="107"/>
      <c r="D47" s="108"/>
      <c r="E47" s="104">
        <f t="shared" si="14"/>
        <v>0</v>
      </c>
      <c r="F47" s="105">
        <f t="shared" si="10"/>
        <v>0</v>
      </c>
    </row>
    <row r="48" spans="1:8" x14ac:dyDescent="0.2">
      <c r="A48" s="220" t="s">
        <v>410</v>
      </c>
      <c r="B48" s="220"/>
      <c r="C48" s="220"/>
      <c r="D48" s="220"/>
      <c r="E48" s="100">
        <f>SUM(E38:E47)</f>
        <v>50.69</v>
      </c>
      <c r="F48" s="100">
        <f>SUM(F38:F47)</f>
        <v>0.92163636363636359</v>
      </c>
      <c r="H48" s="113" t="s">
        <v>428</v>
      </c>
    </row>
  </sheetData>
  <mergeCells count="8">
    <mergeCell ref="A1:F1"/>
    <mergeCell ref="A10:D10"/>
    <mergeCell ref="A12:F12"/>
    <mergeCell ref="A36:F36"/>
    <mergeCell ref="A48:D48"/>
    <mergeCell ref="A23:D23"/>
    <mergeCell ref="A25:F25"/>
    <mergeCell ref="A34:D34"/>
  </mergeCells>
  <hyperlinks>
    <hyperlink ref="H10" location="main" display="Back to Budget Detail" xr:uid="{00000000-0004-0000-0100-000000000000}"/>
    <hyperlink ref="H23" location="main" display="Back to Budget Detail" xr:uid="{00000000-0004-0000-0100-000001000000}"/>
    <hyperlink ref="H34" location="main" display="Back to Budget Detail" xr:uid="{00000000-0004-0000-0100-000002000000}"/>
    <hyperlink ref="H48" location="main" display="Back to Budget Detail" xr:uid="{00000000-0004-0000-0100-000003000000}"/>
  </hyperlink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
  <sheetViews>
    <sheetView zoomScaleNormal="100" workbookViewId="0"/>
  </sheetViews>
  <sheetFormatPr baseColWidth="10" defaultColWidth="8.83203125" defaultRowHeight="15" x14ac:dyDescent="0.2"/>
  <cols>
    <col min="1" max="1" width="4.6640625" customWidth="1"/>
    <col min="2" max="2" width="24.5" bestFit="1" customWidth="1"/>
    <col min="3" max="3" width="13.5" bestFit="1" customWidth="1"/>
    <col min="4" max="4" width="6.33203125" bestFit="1" customWidth="1"/>
    <col min="5" max="5" width="8" bestFit="1" customWidth="1"/>
    <col min="6" max="6" width="9.6640625" bestFit="1" customWidth="1"/>
    <col min="7" max="7" width="5.5" bestFit="1" customWidth="1"/>
    <col min="8" max="8" width="8" bestFit="1" customWidth="1"/>
    <col min="9" max="9" width="7.5" bestFit="1" customWidth="1"/>
    <col min="10" max="10" width="8" bestFit="1" customWidth="1"/>
    <col min="11" max="11" width="7.5" bestFit="1" customWidth="1"/>
    <col min="12" max="12" width="26.5" style="126" bestFit="1" customWidth="1"/>
    <col min="13" max="13" width="22.5" style="126" bestFit="1" customWidth="1"/>
    <col min="14" max="14" width="9.33203125" bestFit="1" customWidth="1"/>
    <col min="15" max="15" width="8.5" bestFit="1" customWidth="1"/>
    <col min="16" max="16" width="8" bestFit="1" customWidth="1"/>
    <col min="17" max="17" width="7.5" bestFit="1" customWidth="1"/>
    <col min="18" max="18" width="7.1640625" bestFit="1" customWidth="1"/>
    <col min="19" max="20" width="11" bestFit="1" customWidth="1"/>
    <col min="21" max="21" width="9.83203125" bestFit="1" customWidth="1"/>
  </cols>
  <sheetData>
    <row r="1" spans="1:21" x14ac:dyDescent="0.2">
      <c r="B1" s="204" t="s">
        <v>186</v>
      </c>
      <c r="C1" s="204"/>
      <c r="D1" s="204"/>
      <c r="E1" s="204"/>
      <c r="F1" s="204"/>
      <c r="G1" s="204"/>
      <c r="H1" s="204"/>
      <c r="I1" s="204"/>
      <c r="J1" s="204"/>
      <c r="K1" s="204"/>
      <c r="L1" s="204"/>
      <c r="M1" s="204"/>
      <c r="N1" s="204"/>
      <c r="O1" s="204"/>
      <c r="P1" s="204"/>
      <c r="Q1" s="204"/>
      <c r="R1" s="204"/>
      <c r="S1" s="204"/>
      <c r="T1" s="204"/>
      <c r="U1" s="204"/>
    </row>
    <row r="2" spans="1:21" s="33" customFormat="1" ht="30" x14ac:dyDescent="0.2">
      <c r="A2" s="223" t="s">
        <v>173</v>
      </c>
      <c r="B2" s="30" t="s">
        <v>185</v>
      </c>
      <c r="C2" s="30" t="s">
        <v>438</v>
      </c>
      <c r="D2" s="30" t="s">
        <v>180</v>
      </c>
      <c r="E2" s="30" t="s">
        <v>165</v>
      </c>
      <c r="F2" s="30" t="s">
        <v>166</v>
      </c>
      <c r="G2" s="30" t="s">
        <v>167</v>
      </c>
      <c r="H2" s="31" t="s">
        <v>168</v>
      </c>
      <c r="I2" s="31" t="s">
        <v>169</v>
      </c>
      <c r="J2" s="31" t="s">
        <v>100</v>
      </c>
      <c r="K2" s="31" t="s">
        <v>170</v>
      </c>
      <c r="L2" s="125" t="s">
        <v>184</v>
      </c>
      <c r="M2" s="125" t="s">
        <v>437</v>
      </c>
      <c r="N2" s="32" t="s">
        <v>174</v>
      </c>
      <c r="O2" s="32" t="s">
        <v>171</v>
      </c>
      <c r="P2" s="31" t="s">
        <v>168</v>
      </c>
      <c r="Q2" s="31" t="s">
        <v>169</v>
      </c>
      <c r="R2" s="31" t="s">
        <v>414</v>
      </c>
      <c r="S2" s="31" t="s">
        <v>176</v>
      </c>
      <c r="T2" s="31" t="s">
        <v>175</v>
      </c>
      <c r="U2" s="30" t="s">
        <v>172</v>
      </c>
    </row>
    <row r="3" spans="1:21" x14ac:dyDescent="0.2">
      <c r="A3" s="224"/>
      <c r="B3" s="129" t="s">
        <v>475</v>
      </c>
      <c r="C3" s="129" t="str">
        <f t="shared" ref="C3:C13" si="0">IF(B3&gt;0,VLOOKUP($B3,pre_implement,6)," ")</f>
        <v>Disk Harrow 32'</v>
      </c>
      <c r="D3" s="38" t="str">
        <f t="shared" ref="D3:D14" si="1">IF(B3&gt;0,VLOOKUP($B3,pre_implement,5),0)</f>
        <v>32'</v>
      </c>
      <c r="E3" s="41">
        <f t="shared" ref="E3:E14" si="2">IF(B3&gt;0,VLOOKUP($B3,pre_implement,11),0)</f>
        <v>6.1383928571428575E-2</v>
      </c>
      <c r="F3" s="38">
        <v>1</v>
      </c>
      <c r="G3" s="41">
        <f>F3*E3</f>
        <v>6.1383928571428575E-2</v>
      </c>
      <c r="H3" s="42">
        <f t="shared" ref="H3:H14" si="3">IF(B3&gt;0,VLOOKUP($B3,pre_implement,24),0)</f>
        <v>24.583333333333332</v>
      </c>
      <c r="I3" s="42">
        <f>H3*G3</f>
        <v>1.5090215773809523</v>
      </c>
      <c r="J3" s="42">
        <f t="shared" ref="J3:J14" si="4">IF(B3&gt;0,VLOOKUP($B3,pre_implement,31),0)</f>
        <v>70.849166666666662</v>
      </c>
      <c r="K3" s="43">
        <f>J3*G3</f>
        <v>4.3490001860119047</v>
      </c>
      <c r="L3" s="126" t="s">
        <v>474</v>
      </c>
      <c r="M3" s="128" t="str">
        <f t="shared" ref="M3:M14" si="5">IF(K3&gt;0,VLOOKUP($L3,tractor_data,6)," ")</f>
        <v>Tractor (180-199 hp) MFWD 190</v>
      </c>
      <c r="N3" s="41">
        <f t="shared" ref="N3:N14" si="6">IF(L3&gt;0,VLOOKUP($L3,tractor_data,8),0)</f>
        <v>9.7797999999999998</v>
      </c>
      <c r="O3" s="41">
        <f>N3*G3</f>
        <v>0.60032254464285717</v>
      </c>
      <c r="P3" s="42">
        <f t="shared" ref="P3:P14" si="7">IF(L3&gt;0,VLOOKUP($L3,tractor_data,17),0)</f>
        <v>20.071428571428573</v>
      </c>
      <c r="Q3" s="42">
        <f>P3*G3</f>
        <v>1.2320631377551021</v>
      </c>
      <c r="R3" s="42">
        <f>I3+Q3</f>
        <v>2.7410847151360542</v>
      </c>
      <c r="S3" s="42">
        <f t="shared" ref="S3:S14" si="8">IF(L3&gt;0,VLOOKUP($L3,tractor_data,24),0)</f>
        <v>58.795904761904758</v>
      </c>
      <c r="T3" s="42">
        <f>S3*G3</f>
        <v>3.609123618197279</v>
      </c>
      <c r="U3" s="42">
        <f>T3+K3</f>
        <v>7.9581238042091833</v>
      </c>
    </row>
    <row r="4" spans="1:21" x14ac:dyDescent="0.2">
      <c r="A4" s="224"/>
      <c r="B4" s="129" t="s">
        <v>490</v>
      </c>
      <c r="C4" s="129" t="str">
        <f t="shared" si="0"/>
        <v>Chisel Plow-Rigid 24'</v>
      </c>
      <c r="D4" s="38" t="str">
        <f t="shared" si="1"/>
        <v>24'</v>
      </c>
      <c r="E4" s="41">
        <f t="shared" si="2"/>
        <v>7.7030812324929962E-2</v>
      </c>
      <c r="F4" s="38">
        <v>1</v>
      </c>
      <c r="G4" s="41">
        <f t="shared" ref="G4:G14" si="9">F4*E4</f>
        <v>7.7030812324929962E-2</v>
      </c>
      <c r="H4" s="42">
        <f t="shared" si="3"/>
        <v>9.0277777777777786</v>
      </c>
      <c r="I4" s="42">
        <f t="shared" ref="I4:I14" si="10">H4*G4</f>
        <v>0.69541705571117329</v>
      </c>
      <c r="J4" s="42">
        <f t="shared" si="4"/>
        <v>22.072222222222219</v>
      </c>
      <c r="K4" s="43">
        <f t="shared" ref="K4:K14" si="11">J4*G4</f>
        <v>1.7002412075941484</v>
      </c>
      <c r="L4" s="126" t="s">
        <v>474</v>
      </c>
      <c r="M4" s="128" t="str">
        <f t="shared" si="5"/>
        <v>Tractor (180-199 hp) MFWD 190</v>
      </c>
      <c r="N4" s="41">
        <f t="shared" si="6"/>
        <v>9.7797999999999998</v>
      </c>
      <c r="O4" s="41">
        <f t="shared" ref="O4:O14" si="12">N4*G4</f>
        <v>0.75334593837535002</v>
      </c>
      <c r="P4" s="42">
        <f t="shared" si="7"/>
        <v>20.071428571428573</v>
      </c>
      <c r="Q4" s="42">
        <f t="shared" ref="Q4:Q14" si="13">P4*G4</f>
        <v>1.5461184473789515</v>
      </c>
      <c r="R4" s="42">
        <f t="shared" ref="R4:R14" si="14">I4+Q4</f>
        <v>2.2415355030901249</v>
      </c>
      <c r="S4" s="42">
        <f t="shared" si="8"/>
        <v>58.795904761904758</v>
      </c>
      <c r="T4" s="42">
        <f t="shared" ref="T4:T14" si="15">S4*G4</f>
        <v>4.529096305188741</v>
      </c>
      <c r="U4" s="42">
        <f t="shared" ref="U4:U14" si="16">T4+K4</f>
        <v>6.2293375127828892</v>
      </c>
    </row>
    <row r="5" spans="1:21" x14ac:dyDescent="0.2">
      <c r="A5" s="224"/>
      <c r="B5" s="129" t="s">
        <v>486</v>
      </c>
      <c r="C5" s="129" t="str">
        <f t="shared" si="0"/>
        <v>Grain Drill 15'</v>
      </c>
      <c r="D5" s="38" t="str">
        <f t="shared" si="1"/>
        <v>15'</v>
      </c>
      <c r="E5" s="41">
        <f t="shared" si="2"/>
        <v>0.12571428571428572</v>
      </c>
      <c r="F5" s="38">
        <v>1</v>
      </c>
      <c r="G5" s="41">
        <f t="shared" si="9"/>
        <v>0.12571428571428572</v>
      </c>
      <c r="H5" s="42">
        <f t="shared" si="3"/>
        <v>18.712499999999999</v>
      </c>
      <c r="I5" s="42">
        <f t="shared" si="10"/>
        <v>2.3524285714285713</v>
      </c>
      <c r="J5" s="42">
        <f t="shared" si="4"/>
        <v>50.365733333333338</v>
      </c>
      <c r="K5" s="43">
        <f t="shared" si="11"/>
        <v>6.3316921904761916</v>
      </c>
      <c r="L5" s="126" t="s">
        <v>474</v>
      </c>
      <c r="M5" s="128" t="str">
        <f t="shared" si="5"/>
        <v>Tractor (180-199 hp) MFWD 190</v>
      </c>
      <c r="N5" s="41">
        <f t="shared" si="6"/>
        <v>9.7797999999999998</v>
      </c>
      <c r="O5" s="41">
        <f t="shared" si="12"/>
        <v>1.2294605714285716</v>
      </c>
      <c r="P5" s="42">
        <f t="shared" si="7"/>
        <v>20.071428571428573</v>
      </c>
      <c r="Q5" s="42">
        <f t="shared" si="13"/>
        <v>2.5232653061224495</v>
      </c>
      <c r="R5" s="42">
        <f t="shared" si="14"/>
        <v>4.8756938775510203</v>
      </c>
      <c r="S5" s="42">
        <f t="shared" si="8"/>
        <v>58.795904761904758</v>
      </c>
      <c r="T5" s="42">
        <f t="shared" si="15"/>
        <v>7.3914851700680275</v>
      </c>
      <c r="U5" s="42">
        <f t="shared" si="16"/>
        <v>13.72317736054422</v>
      </c>
    </row>
    <row r="6" spans="1:21" x14ac:dyDescent="0.2">
      <c r="A6" s="224"/>
      <c r="B6" s="129" t="s">
        <v>476</v>
      </c>
      <c r="C6" s="129" t="str">
        <f t="shared" si="0"/>
        <v>Spray (Broadcast) 60'</v>
      </c>
      <c r="D6" s="38" t="str">
        <f t="shared" si="1"/>
        <v>60'</v>
      </c>
      <c r="E6" s="41">
        <f t="shared" si="2"/>
        <v>2.8205128205128206E-2</v>
      </c>
      <c r="F6" s="38">
        <v>4</v>
      </c>
      <c r="G6" s="41">
        <f t="shared" si="9"/>
        <v>0.11282051282051282</v>
      </c>
      <c r="H6" s="42">
        <f t="shared" si="3"/>
        <v>8.90625</v>
      </c>
      <c r="I6" s="42">
        <f t="shared" si="10"/>
        <v>1.0048076923076923</v>
      </c>
      <c r="J6" s="42">
        <f t="shared" si="4"/>
        <v>14.706</v>
      </c>
      <c r="K6" s="43">
        <f t="shared" si="11"/>
        <v>1.6591384615384615</v>
      </c>
      <c r="L6" s="126" t="s">
        <v>532</v>
      </c>
      <c r="M6" s="128" t="str">
        <f t="shared" si="5"/>
        <v>Tractor (120-139 hp) 2WD 130</v>
      </c>
      <c r="N6" s="41">
        <f t="shared" si="6"/>
        <v>6.6913999999999998</v>
      </c>
      <c r="O6" s="41">
        <f t="shared" si="12"/>
        <v>0.75492717948717947</v>
      </c>
      <c r="P6" s="42">
        <f t="shared" si="7"/>
        <v>10.307142857142857</v>
      </c>
      <c r="Q6" s="42">
        <f t="shared" si="13"/>
        <v>1.1628571428571428</v>
      </c>
      <c r="R6" s="42">
        <f t="shared" si="14"/>
        <v>2.1676648351648353</v>
      </c>
      <c r="S6" s="42">
        <f t="shared" si="8"/>
        <v>30.193057142857143</v>
      </c>
      <c r="T6" s="42">
        <f t="shared" si="15"/>
        <v>3.4063961904761904</v>
      </c>
      <c r="U6" s="42">
        <f t="shared" si="16"/>
        <v>5.0655346520146516</v>
      </c>
    </row>
    <row r="7" spans="1:21" x14ac:dyDescent="0.2">
      <c r="A7" s="224"/>
      <c r="B7" s="129"/>
      <c r="C7" s="129" t="str">
        <f t="shared" si="0"/>
        <v xml:space="preserve"> </v>
      </c>
      <c r="D7" s="38">
        <f t="shared" si="1"/>
        <v>0</v>
      </c>
      <c r="E7" s="41">
        <f t="shared" si="2"/>
        <v>0</v>
      </c>
      <c r="F7" s="38">
        <v>1</v>
      </c>
      <c r="G7" s="41">
        <f t="shared" si="9"/>
        <v>0</v>
      </c>
      <c r="H7" s="42">
        <f t="shared" si="3"/>
        <v>0</v>
      </c>
      <c r="I7" s="42">
        <f t="shared" si="10"/>
        <v>0</v>
      </c>
      <c r="J7" s="42">
        <f t="shared" si="4"/>
        <v>0</v>
      </c>
      <c r="K7" s="43">
        <f t="shared" si="11"/>
        <v>0</v>
      </c>
      <c r="M7" s="128" t="str">
        <f t="shared" si="5"/>
        <v xml:space="preserve"> </v>
      </c>
      <c r="N7" s="41">
        <f t="shared" si="6"/>
        <v>0</v>
      </c>
      <c r="O7" s="41">
        <f t="shared" si="12"/>
        <v>0</v>
      </c>
      <c r="P7" s="42">
        <f t="shared" si="7"/>
        <v>0</v>
      </c>
      <c r="Q7" s="42">
        <f t="shared" si="13"/>
        <v>0</v>
      </c>
      <c r="R7" s="42">
        <f t="shared" si="14"/>
        <v>0</v>
      </c>
      <c r="S7" s="42">
        <f t="shared" si="8"/>
        <v>0</v>
      </c>
      <c r="T7" s="42">
        <f t="shared" si="15"/>
        <v>0</v>
      </c>
      <c r="U7" s="42">
        <f t="shared" si="16"/>
        <v>0</v>
      </c>
    </row>
    <row r="8" spans="1:21" x14ac:dyDescent="0.2">
      <c r="A8" s="224"/>
      <c r="B8" s="129"/>
      <c r="C8" s="129" t="str">
        <f t="shared" si="0"/>
        <v xml:space="preserve"> </v>
      </c>
      <c r="D8" s="38">
        <f t="shared" si="1"/>
        <v>0</v>
      </c>
      <c r="E8" s="41">
        <f t="shared" si="2"/>
        <v>0</v>
      </c>
      <c r="F8" s="38">
        <v>1</v>
      </c>
      <c r="G8" s="41">
        <f t="shared" si="9"/>
        <v>0</v>
      </c>
      <c r="H8" s="42">
        <f t="shared" si="3"/>
        <v>0</v>
      </c>
      <c r="I8" s="42">
        <f t="shared" si="10"/>
        <v>0</v>
      </c>
      <c r="J8" s="42">
        <f t="shared" si="4"/>
        <v>0</v>
      </c>
      <c r="K8" s="43">
        <f t="shared" si="11"/>
        <v>0</v>
      </c>
      <c r="M8" s="128" t="str">
        <f t="shared" si="5"/>
        <v xml:space="preserve"> </v>
      </c>
      <c r="N8" s="41">
        <f t="shared" si="6"/>
        <v>0</v>
      </c>
      <c r="O8" s="41">
        <f t="shared" si="12"/>
        <v>0</v>
      </c>
      <c r="P8" s="42">
        <f t="shared" si="7"/>
        <v>0</v>
      </c>
      <c r="Q8" s="42">
        <f t="shared" si="13"/>
        <v>0</v>
      </c>
      <c r="R8" s="42">
        <f t="shared" si="14"/>
        <v>0</v>
      </c>
      <c r="S8" s="42">
        <f t="shared" si="8"/>
        <v>0</v>
      </c>
      <c r="T8" s="42">
        <f t="shared" si="15"/>
        <v>0</v>
      </c>
      <c r="U8" s="42">
        <f t="shared" si="16"/>
        <v>0</v>
      </c>
    </row>
    <row r="9" spans="1:21" x14ac:dyDescent="0.2">
      <c r="A9" s="224"/>
      <c r="B9" s="129"/>
      <c r="C9" s="129" t="str">
        <f t="shared" si="0"/>
        <v xml:space="preserve"> </v>
      </c>
      <c r="D9" s="38">
        <f t="shared" si="1"/>
        <v>0</v>
      </c>
      <c r="E9" s="41">
        <f t="shared" si="2"/>
        <v>0</v>
      </c>
      <c r="F9" s="38">
        <v>1</v>
      </c>
      <c r="G9" s="41">
        <f t="shared" si="9"/>
        <v>0</v>
      </c>
      <c r="H9" s="42">
        <f t="shared" si="3"/>
        <v>0</v>
      </c>
      <c r="I9" s="42">
        <f t="shared" si="10"/>
        <v>0</v>
      </c>
      <c r="J9" s="42">
        <f t="shared" si="4"/>
        <v>0</v>
      </c>
      <c r="K9" s="43">
        <f t="shared" si="11"/>
        <v>0</v>
      </c>
      <c r="M9" s="128" t="str">
        <f t="shared" si="5"/>
        <v xml:space="preserve"> </v>
      </c>
      <c r="N9" s="41">
        <f t="shared" si="6"/>
        <v>0</v>
      </c>
      <c r="O9" s="41">
        <f t="shared" si="12"/>
        <v>0</v>
      </c>
      <c r="P9" s="42">
        <f t="shared" si="7"/>
        <v>0</v>
      </c>
      <c r="Q9" s="42">
        <f t="shared" si="13"/>
        <v>0</v>
      </c>
      <c r="R9" s="42">
        <f t="shared" si="14"/>
        <v>0</v>
      </c>
      <c r="S9" s="42">
        <f t="shared" si="8"/>
        <v>0</v>
      </c>
      <c r="T9" s="42">
        <f t="shared" si="15"/>
        <v>0</v>
      </c>
      <c r="U9" s="42">
        <f t="shared" si="16"/>
        <v>0</v>
      </c>
    </row>
    <row r="10" spans="1:21" x14ac:dyDescent="0.2">
      <c r="A10" s="224"/>
      <c r="B10" s="129"/>
      <c r="C10" s="129" t="str">
        <f t="shared" si="0"/>
        <v xml:space="preserve"> </v>
      </c>
      <c r="D10" s="38">
        <f t="shared" si="1"/>
        <v>0</v>
      </c>
      <c r="E10" s="41">
        <f t="shared" si="2"/>
        <v>0</v>
      </c>
      <c r="F10" s="38">
        <v>1</v>
      </c>
      <c r="G10" s="41">
        <f t="shared" si="9"/>
        <v>0</v>
      </c>
      <c r="H10" s="42">
        <f t="shared" si="3"/>
        <v>0</v>
      </c>
      <c r="I10" s="42">
        <f t="shared" si="10"/>
        <v>0</v>
      </c>
      <c r="J10" s="42">
        <f t="shared" si="4"/>
        <v>0</v>
      </c>
      <c r="K10" s="43">
        <f t="shared" si="11"/>
        <v>0</v>
      </c>
      <c r="M10" s="128" t="str">
        <f t="shared" si="5"/>
        <v xml:space="preserve"> </v>
      </c>
      <c r="N10" s="41">
        <f t="shared" si="6"/>
        <v>0</v>
      </c>
      <c r="O10" s="41">
        <f t="shared" si="12"/>
        <v>0</v>
      </c>
      <c r="P10" s="42">
        <f t="shared" si="7"/>
        <v>0</v>
      </c>
      <c r="Q10" s="42">
        <f t="shared" si="13"/>
        <v>0</v>
      </c>
      <c r="R10" s="42">
        <f t="shared" si="14"/>
        <v>0</v>
      </c>
      <c r="S10" s="42">
        <f t="shared" si="8"/>
        <v>0</v>
      </c>
      <c r="T10" s="42">
        <f t="shared" si="15"/>
        <v>0</v>
      </c>
      <c r="U10" s="42">
        <f t="shared" si="16"/>
        <v>0</v>
      </c>
    </row>
    <row r="11" spans="1:21" x14ac:dyDescent="0.2">
      <c r="A11" s="224"/>
      <c r="B11" s="129"/>
      <c r="C11" s="129" t="str">
        <f t="shared" si="0"/>
        <v xml:space="preserve"> </v>
      </c>
      <c r="D11" s="38">
        <f t="shared" si="1"/>
        <v>0</v>
      </c>
      <c r="E11" s="41">
        <f t="shared" si="2"/>
        <v>0</v>
      </c>
      <c r="F11" s="38">
        <v>1</v>
      </c>
      <c r="G11" s="41">
        <f t="shared" si="9"/>
        <v>0</v>
      </c>
      <c r="H11" s="42">
        <f t="shared" si="3"/>
        <v>0</v>
      </c>
      <c r="I11" s="42">
        <f t="shared" si="10"/>
        <v>0</v>
      </c>
      <c r="J11" s="42">
        <f t="shared" si="4"/>
        <v>0</v>
      </c>
      <c r="K11" s="43">
        <f t="shared" si="11"/>
        <v>0</v>
      </c>
      <c r="M11" s="128" t="str">
        <f t="shared" si="5"/>
        <v xml:space="preserve"> </v>
      </c>
      <c r="N11" s="41">
        <f t="shared" si="6"/>
        <v>0</v>
      </c>
      <c r="O11" s="41">
        <f t="shared" si="12"/>
        <v>0</v>
      </c>
      <c r="P11" s="42">
        <f t="shared" si="7"/>
        <v>0</v>
      </c>
      <c r="Q11" s="42">
        <f t="shared" si="13"/>
        <v>0</v>
      </c>
      <c r="R11" s="42">
        <f t="shared" si="14"/>
        <v>0</v>
      </c>
      <c r="S11" s="42">
        <f t="shared" si="8"/>
        <v>0</v>
      </c>
      <c r="T11" s="42">
        <f t="shared" si="15"/>
        <v>0</v>
      </c>
      <c r="U11" s="42">
        <f t="shared" si="16"/>
        <v>0</v>
      </c>
    </row>
    <row r="12" spans="1:21" x14ac:dyDescent="0.2">
      <c r="A12" s="224"/>
      <c r="B12" s="129"/>
      <c r="C12" s="129" t="str">
        <f t="shared" si="0"/>
        <v xml:space="preserve"> </v>
      </c>
      <c r="D12" s="38">
        <f t="shared" si="1"/>
        <v>0</v>
      </c>
      <c r="E12" s="41">
        <f t="shared" si="2"/>
        <v>0</v>
      </c>
      <c r="F12" s="38">
        <v>1</v>
      </c>
      <c r="G12" s="41">
        <f t="shared" si="9"/>
        <v>0</v>
      </c>
      <c r="H12" s="42">
        <f t="shared" si="3"/>
        <v>0</v>
      </c>
      <c r="I12" s="42">
        <f t="shared" si="10"/>
        <v>0</v>
      </c>
      <c r="J12" s="42">
        <f t="shared" si="4"/>
        <v>0</v>
      </c>
      <c r="K12" s="43">
        <f t="shared" si="11"/>
        <v>0</v>
      </c>
      <c r="M12" s="128" t="str">
        <f t="shared" si="5"/>
        <v xml:space="preserve"> </v>
      </c>
      <c r="N12" s="41">
        <f t="shared" si="6"/>
        <v>0</v>
      </c>
      <c r="O12" s="41">
        <f t="shared" si="12"/>
        <v>0</v>
      </c>
      <c r="P12" s="42">
        <f t="shared" si="7"/>
        <v>0</v>
      </c>
      <c r="Q12" s="42">
        <f t="shared" si="13"/>
        <v>0</v>
      </c>
      <c r="R12" s="42">
        <f t="shared" si="14"/>
        <v>0</v>
      </c>
      <c r="S12" s="42">
        <f t="shared" si="8"/>
        <v>0</v>
      </c>
      <c r="T12" s="42">
        <f t="shared" si="15"/>
        <v>0</v>
      </c>
      <c r="U12" s="42">
        <f t="shared" si="16"/>
        <v>0</v>
      </c>
    </row>
    <row r="13" spans="1:21" x14ac:dyDescent="0.2">
      <c r="A13" s="224"/>
      <c r="B13" s="129"/>
      <c r="C13" s="129" t="str">
        <f t="shared" si="0"/>
        <v xml:space="preserve"> </v>
      </c>
      <c r="D13" s="38">
        <f t="shared" si="1"/>
        <v>0</v>
      </c>
      <c r="E13" s="41">
        <f t="shared" si="2"/>
        <v>0</v>
      </c>
      <c r="F13" s="38">
        <v>1</v>
      </c>
      <c r="G13" s="41">
        <f t="shared" si="9"/>
        <v>0</v>
      </c>
      <c r="H13" s="42">
        <f t="shared" si="3"/>
        <v>0</v>
      </c>
      <c r="I13" s="42">
        <f t="shared" si="10"/>
        <v>0</v>
      </c>
      <c r="J13" s="42">
        <f t="shared" si="4"/>
        <v>0</v>
      </c>
      <c r="K13" s="43">
        <f t="shared" si="11"/>
        <v>0</v>
      </c>
      <c r="M13" s="128" t="str">
        <f t="shared" si="5"/>
        <v xml:space="preserve"> </v>
      </c>
      <c r="N13" s="41">
        <f t="shared" si="6"/>
        <v>0</v>
      </c>
      <c r="O13" s="41">
        <f t="shared" si="12"/>
        <v>0</v>
      </c>
      <c r="P13" s="42">
        <f t="shared" si="7"/>
        <v>0</v>
      </c>
      <c r="Q13" s="42">
        <f t="shared" si="13"/>
        <v>0</v>
      </c>
      <c r="R13" s="42">
        <f t="shared" si="14"/>
        <v>0</v>
      </c>
      <c r="S13" s="42">
        <f t="shared" si="8"/>
        <v>0</v>
      </c>
      <c r="T13" s="42">
        <f t="shared" si="15"/>
        <v>0</v>
      </c>
      <c r="U13" s="42">
        <f t="shared" si="16"/>
        <v>0</v>
      </c>
    </row>
    <row r="14" spans="1:21" x14ac:dyDescent="0.2">
      <c r="A14" s="224"/>
      <c r="B14" s="129"/>
      <c r="C14" s="129" t="str">
        <f t="shared" ref="C14" si="17">IF(B14&gt;0,VLOOKUP($B14,pre_implement,6)," ")</f>
        <v xml:space="preserve"> </v>
      </c>
      <c r="D14" s="38">
        <f t="shared" si="1"/>
        <v>0</v>
      </c>
      <c r="E14" s="41">
        <f t="shared" si="2"/>
        <v>0</v>
      </c>
      <c r="F14" s="38">
        <v>1</v>
      </c>
      <c r="G14" s="41">
        <f t="shared" si="9"/>
        <v>0</v>
      </c>
      <c r="H14" s="42">
        <f t="shared" si="3"/>
        <v>0</v>
      </c>
      <c r="I14" s="42">
        <f t="shared" si="10"/>
        <v>0</v>
      </c>
      <c r="J14" s="42">
        <f t="shared" si="4"/>
        <v>0</v>
      </c>
      <c r="K14" s="43">
        <f t="shared" si="11"/>
        <v>0</v>
      </c>
      <c r="M14" s="128" t="str">
        <f t="shared" si="5"/>
        <v xml:space="preserve"> </v>
      </c>
      <c r="N14" s="41">
        <f t="shared" si="6"/>
        <v>0</v>
      </c>
      <c r="O14" s="41">
        <f t="shared" si="12"/>
        <v>0</v>
      </c>
      <c r="P14" s="42">
        <f t="shared" si="7"/>
        <v>0</v>
      </c>
      <c r="Q14" s="42">
        <f t="shared" si="13"/>
        <v>0</v>
      </c>
      <c r="R14" s="42">
        <f t="shared" si="14"/>
        <v>0</v>
      </c>
      <c r="S14" s="42">
        <f t="shared" si="8"/>
        <v>0</v>
      </c>
      <c r="T14" s="42">
        <f t="shared" si="15"/>
        <v>0</v>
      </c>
      <c r="U14" s="42">
        <f t="shared" si="16"/>
        <v>0</v>
      </c>
    </row>
    <row r="15" spans="1:21" x14ac:dyDescent="0.2">
      <c r="A15" s="225"/>
      <c r="B15" s="34"/>
      <c r="C15" s="34"/>
      <c r="D15" s="44"/>
      <c r="E15" s="44"/>
      <c r="F15" s="44"/>
      <c r="G15" s="45">
        <f>SUM(G3:G14)</f>
        <v>0.37694953943115705</v>
      </c>
      <c r="H15" s="44"/>
      <c r="I15" s="46"/>
      <c r="J15" s="44"/>
      <c r="K15" s="46"/>
      <c r="L15" s="127"/>
      <c r="M15" s="127"/>
      <c r="N15" s="44"/>
      <c r="O15" s="45">
        <f>SUM(O3:O14)</f>
        <v>3.3380562339339583</v>
      </c>
      <c r="P15" s="44"/>
      <c r="Q15" s="46"/>
      <c r="R15" s="46">
        <f>SUM(R3:R14)</f>
        <v>12.025978930942035</v>
      </c>
      <c r="S15" s="44"/>
      <c r="T15" s="46"/>
      <c r="U15" s="46">
        <f>SUM(U3:U14)</f>
        <v>32.976173329550946</v>
      </c>
    </row>
    <row r="16" spans="1:21" x14ac:dyDescent="0.2">
      <c r="B16" s="113" t="s">
        <v>428</v>
      </c>
      <c r="C16" s="113"/>
    </row>
    <row r="17" spans="1:14" x14ac:dyDescent="0.2">
      <c r="A17" s="37"/>
      <c r="B17" s="204" t="s">
        <v>179</v>
      </c>
      <c r="C17" s="204"/>
      <c r="D17" s="204"/>
      <c r="E17" s="204"/>
      <c r="F17" s="204"/>
      <c r="G17" s="204"/>
      <c r="H17" s="204"/>
      <c r="I17" s="204"/>
      <c r="J17" s="204"/>
      <c r="K17" s="204"/>
      <c r="L17" s="204"/>
      <c r="M17" s="204"/>
      <c r="N17" s="37"/>
    </row>
    <row r="18" spans="1:14" s="35" customFormat="1" ht="45" x14ac:dyDescent="0.2">
      <c r="A18" s="222" t="s">
        <v>178</v>
      </c>
      <c r="B18" s="36" t="s">
        <v>187</v>
      </c>
      <c r="C18" s="138" t="s">
        <v>438</v>
      </c>
      <c r="D18" s="36" t="s">
        <v>180</v>
      </c>
      <c r="E18" s="30" t="s">
        <v>165</v>
      </c>
      <c r="F18" s="30" t="s">
        <v>166</v>
      </c>
      <c r="G18" s="30" t="s">
        <v>167</v>
      </c>
      <c r="H18" s="32" t="s">
        <v>174</v>
      </c>
      <c r="I18" s="32" t="s">
        <v>171</v>
      </c>
      <c r="J18" s="31" t="s">
        <v>168</v>
      </c>
      <c r="K18" s="31" t="s">
        <v>169</v>
      </c>
      <c r="L18" s="131" t="s">
        <v>181</v>
      </c>
      <c r="M18" s="131" t="s">
        <v>182</v>
      </c>
    </row>
    <row r="19" spans="1:14" x14ac:dyDescent="0.2">
      <c r="A19" s="222"/>
      <c r="B19" s="130"/>
      <c r="C19" s="130" t="str">
        <f>IF(B19&lt;&gt;"",VLOOKUP($B19,selfpro_data,6)," ")</f>
        <v xml:space="preserve"> </v>
      </c>
      <c r="D19" s="47">
        <f>IF(B19&lt;&gt;"",VLOOKUP($B19,selfpro_data,5),0)</f>
        <v>0</v>
      </c>
      <c r="E19" s="140">
        <f>IF(B19&lt;&gt;"",VLOOKUP($B19,selfpro_data,12),0)</f>
        <v>0</v>
      </c>
      <c r="F19" s="139">
        <v>1</v>
      </c>
      <c r="G19" s="41">
        <f>F19*E19</f>
        <v>0</v>
      </c>
      <c r="H19" s="140">
        <f>IF(B19&lt;&gt;"",VLOOKUP($B19,selfpro_data,8),0)</f>
        <v>0</v>
      </c>
      <c r="I19" s="41">
        <f>H19*E19</f>
        <v>0</v>
      </c>
      <c r="J19" s="48">
        <f>IF(B19&lt;&gt;"",VLOOKUP($B19,selfpro_data,25),0)</f>
        <v>0</v>
      </c>
      <c r="K19" s="42">
        <f>J19*G19</f>
        <v>0</v>
      </c>
      <c r="L19" s="132">
        <f>IF(B19&lt;&gt;"",VLOOKUP($B19,selfpro_data,32),0)</f>
        <v>0</v>
      </c>
      <c r="M19" s="133">
        <f>L19*G19</f>
        <v>0</v>
      </c>
    </row>
    <row r="20" spans="1:14" x14ac:dyDescent="0.2">
      <c r="A20" s="222"/>
      <c r="B20" s="129"/>
      <c r="C20" s="129" t="str">
        <f>IF(B20&lt;&gt;"",VLOOKUP($B20,selfpro_data,6)," ")</f>
        <v xml:space="preserve"> </v>
      </c>
      <c r="D20" s="38">
        <f>IF(B20&lt;&gt;"",VLOOKUP($B20,selfpro_data,5),0)</f>
        <v>0</v>
      </c>
      <c r="E20" s="41">
        <f>IF(B20&lt;&gt;"",VLOOKUP($B20,selfpro_data,12),0)</f>
        <v>0</v>
      </c>
      <c r="F20" s="139">
        <v>1</v>
      </c>
      <c r="G20" s="41">
        <f t="shared" ref="G20:G23" si="18">F20*E20</f>
        <v>0</v>
      </c>
      <c r="H20" s="41">
        <f>IF(B20&lt;&gt;"",VLOOKUP($B20,selfpro_data,8),0)</f>
        <v>0</v>
      </c>
      <c r="I20" s="41">
        <f t="shared" ref="I20:I23" si="19">H20*E20</f>
        <v>0</v>
      </c>
      <c r="J20" s="49">
        <f>IF(B20&lt;&gt;"",VLOOKUP($B20,selfpro_data,25),0)</f>
        <v>0</v>
      </c>
      <c r="K20" s="49">
        <f t="shared" ref="K20:K23" si="20">J20*G20</f>
        <v>0</v>
      </c>
      <c r="L20" s="134">
        <f>IF(B20&lt;&gt;"",VLOOKUP($B20,selfpro_data,32),0)</f>
        <v>0</v>
      </c>
      <c r="M20" s="133">
        <f t="shared" ref="M20:M23" si="21">L20*G20</f>
        <v>0</v>
      </c>
    </row>
    <row r="21" spans="1:14" x14ac:dyDescent="0.2">
      <c r="A21" s="222"/>
      <c r="B21" s="129"/>
      <c r="C21" s="129" t="str">
        <f>IF(B21&lt;&gt;"",VLOOKUP($B21,selfpro_data,6)," ")</f>
        <v xml:space="preserve"> </v>
      </c>
      <c r="D21" s="38">
        <f>IF(B21&lt;&gt;"",VLOOKUP($B21,selfpro_data,5),0)</f>
        <v>0</v>
      </c>
      <c r="E21" s="41">
        <f>IF(B21&lt;&gt;"",VLOOKUP($B21,selfpro_data,12),0)</f>
        <v>0</v>
      </c>
      <c r="F21" s="139">
        <v>1</v>
      </c>
      <c r="G21" s="41">
        <f t="shared" si="18"/>
        <v>0</v>
      </c>
      <c r="H21" s="41">
        <f>IF(B21&lt;&gt;"",VLOOKUP($B21,selfpro_data,8),0)</f>
        <v>0</v>
      </c>
      <c r="I21" s="41">
        <f t="shared" si="19"/>
        <v>0</v>
      </c>
      <c r="J21" s="49">
        <f>IF(B21&lt;&gt;"",VLOOKUP($B21,selfpro_data,25),0)</f>
        <v>0</v>
      </c>
      <c r="K21" s="49">
        <f t="shared" si="20"/>
        <v>0</v>
      </c>
      <c r="L21" s="134">
        <f>IF(B21&lt;&gt;"",VLOOKUP($B21,selfpro_data,32),0)</f>
        <v>0</v>
      </c>
      <c r="M21" s="133">
        <f t="shared" si="21"/>
        <v>0</v>
      </c>
    </row>
    <row r="22" spans="1:14" x14ac:dyDescent="0.2">
      <c r="A22" s="222"/>
      <c r="B22" s="129"/>
      <c r="C22" s="129" t="str">
        <f>IF(B22&lt;&gt;"",VLOOKUP($B22,selfpro_data,6)," ")</f>
        <v xml:space="preserve"> </v>
      </c>
      <c r="D22" s="38">
        <f>IF(B22&lt;&gt;"",VLOOKUP($B22,selfpro_data,5),0)</f>
        <v>0</v>
      </c>
      <c r="E22" s="41">
        <f>IF(B22&lt;&gt;"",VLOOKUP($B22,selfpro_data,12),0)</f>
        <v>0</v>
      </c>
      <c r="F22" s="139">
        <v>1</v>
      </c>
      <c r="G22" s="41">
        <f t="shared" si="18"/>
        <v>0</v>
      </c>
      <c r="H22" s="41">
        <f>IF(B22&lt;&gt;"",VLOOKUP($B22,selfpro_data,8),0)</f>
        <v>0</v>
      </c>
      <c r="I22" s="41">
        <f t="shared" si="19"/>
        <v>0</v>
      </c>
      <c r="J22" s="49">
        <f>IF(B22&lt;&gt;"",VLOOKUP($B22,selfpro_data,25),0)</f>
        <v>0</v>
      </c>
      <c r="K22" s="49">
        <f t="shared" si="20"/>
        <v>0</v>
      </c>
      <c r="L22" s="134">
        <f>IF(B22&lt;&gt;"",VLOOKUP($B22,selfpro_data,32),0)</f>
        <v>0</v>
      </c>
      <c r="M22" s="133">
        <f t="shared" si="21"/>
        <v>0</v>
      </c>
    </row>
    <row r="23" spans="1:14" x14ac:dyDescent="0.2">
      <c r="A23" s="222"/>
      <c r="B23" s="129"/>
      <c r="C23" s="129" t="str">
        <f>IF(B23&lt;&gt;"",VLOOKUP($B23,selfpro_data,6)," ")</f>
        <v xml:space="preserve"> </v>
      </c>
      <c r="D23" s="38">
        <f>IF(B23&lt;&gt;"",VLOOKUP($B23,selfpro_data,5),0)</f>
        <v>0</v>
      </c>
      <c r="E23" s="41">
        <f>IF(B23&lt;&gt;"",VLOOKUP($B23,selfpro_data,12),0)</f>
        <v>0</v>
      </c>
      <c r="F23" s="139">
        <v>1</v>
      </c>
      <c r="G23" s="41">
        <f t="shared" si="18"/>
        <v>0</v>
      </c>
      <c r="H23" s="41">
        <f>IF(B23&lt;&gt;"",VLOOKUP($B23,selfpro_data,8),0)</f>
        <v>0</v>
      </c>
      <c r="I23" s="41">
        <f t="shared" si="19"/>
        <v>0</v>
      </c>
      <c r="J23" s="49">
        <f>IF(B23&lt;&gt;"",VLOOKUP($B23,selfpro_data,25),0)</f>
        <v>0</v>
      </c>
      <c r="K23" s="42">
        <f t="shared" si="20"/>
        <v>0</v>
      </c>
      <c r="L23" s="134">
        <f>IF(B23&lt;&gt;"",VLOOKUP($B23,selfpro_data,32),0)</f>
        <v>0</v>
      </c>
      <c r="M23" s="133">
        <f t="shared" si="21"/>
        <v>0</v>
      </c>
    </row>
    <row r="24" spans="1:14" x14ac:dyDescent="0.2">
      <c r="A24" s="222"/>
      <c r="B24" s="34"/>
      <c r="C24" s="34"/>
      <c r="D24" s="44"/>
      <c r="E24" s="45"/>
      <c r="F24" s="44"/>
      <c r="G24" s="45">
        <f>SUM(G19:G23)</f>
        <v>0</v>
      </c>
      <c r="H24" s="45"/>
      <c r="I24" s="45">
        <f>SUM(I19:I23)</f>
        <v>0</v>
      </c>
      <c r="J24" s="50"/>
      <c r="K24" s="50">
        <f>SUM(K19:K23)</f>
        <v>0</v>
      </c>
      <c r="L24" s="135"/>
      <c r="M24" s="135">
        <f>SUM(M19:M23)</f>
        <v>0</v>
      </c>
    </row>
    <row r="25" spans="1:14" x14ac:dyDescent="0.2">
      <c r="B25" s="113" t="s">
        <v>428</v>
      </c>
      <c r="C25" s="113"/>
    </row>
  </sheetData>
  <mergeCells count="4">
    <mergeCell ref="A18:A24"/>
    <mergeCell ref="A2:A15"/>
    <mergeCell ref="B1:U1"/>
    <mergeCell ref="B17:M17"/>
  </mergeCells>
  <dataValidations count="3">
    <dataValidation type="list" allowBlank="1" showInputMessage="1" showErrorMessage="1" sqref="B3:B14" xr:uid="{00000000-0002-0000-0200-000000000000}">
      <formula1>Implement</formula1>
    </dataValidation>
    <dataValidation type="list" allowBlank="1" showInputMessage="1" showErrorMessage="1" sqref="L3:L14" xr:uid="{00000000-0002-0000-0200-000001000000}">
      <formula1>tractor</formula1>
    </dataValidation>
    <dataValidation type="list" allowBlank="1" showInputMessage="1" showErrorMessage="1" sqref="B19:B23" xr:uid="{00000000-0002-0000-0200-000002000000}">
      <formula1>selfpro</formula1>
    </dataValidation>
  </dataValidations>
  <hyperlinks>
    <hyperlink ref="B16" location="main" display="Back to Budget Detail" xr:uid="{00000000-0004-0000-0200-000000000000}"/>
    <hyperlink ref="B25" location="main" display="Back to Budget Detail" xr:uid="{00000000-0004-0000-0200-000001000000}"/>
  </hyperlinks>
  <pageMargins left="0.7" right="0.7" top="0.75" bottom="0.75" header="0.3" footer="0.3"/>
  <pageSetup orientation="portrait" horizontalDpi="0" verticalDpi="0"/>
  <ignoredErrors>
    <ignoredError sqref="O3 K19 H3:H14 J19:J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
  <sheetViews>
    <sheetView zoomScale="150" zoomScaleNormal="150" workbookViewId="0"/>
  </sheetViews>
  <sheetFormatPr baseColWidth="10" defaultColWidth="8.83203125" defaultRowHeight="15" x14ac:dyDescent="0.2"/>
  <cols>
    <col min="1" max="1" width="9.1640625" customWidth="1"/>
    <col min="2" max="2" width="27.5" customWidth="1"/>
    <col min="3" max="3" width="15.33203125" bestFit="1" customWidth="1"/>
    <col min="4" max="4" width="6.83203125" bestFit="1" customWidth="1"/>
    <col min="5" max="5" width="8" bestFit="1" customWidth="1"/>
    <col min="6" max="7" width="5.5" bestFit="1" customWidth="1"/>
    <col min="8" max="11" width="9.83203125" bestFit="1" customWidth="1"/>
    <col min="12" max="12" width="27.5" customWidth="1"/>
    <col min="13" max="13" width="19.6640625" bestFit="1" customWidth="1"/>
    <col min="14" max="14" width="26" bestFit="1" customWidth="1"/>
    <col min="15" max="15" width="8.5" bestFit="1" customWidth="1"/>
    <col min="16" max="16" width="7.6640625" bestFit="1" customWidth="1"/>
    <col min="17" max="17" width="7.5" bestFit="1" customWidth="1"/>
    <col min="18" max="18" width="7.5" customWidth="1"/>
    <col min="19" max="19" width="8.6640625" bestFit="1" customWidth="1"/>
    <col min="20" max="21" width="7.6640625" bestFit="1" customWidth="1"/>
  </cols>
  <sheetData>
    <row r="1" spans="1:21" x14ac:dyDescent="0.2">
      <c r="B1" s="204" t="s">
        <v>197</v>
      </c>
      <c r="C1" s="204"/>
      <c r="D1" s="204"/>
      <c r="E1" s="204"/>
      <c r="F1" s="204"/>
      <c r="G1" s="204"/>
      <c r="H1" s="204"/>
      <c r="I1" s="204"/>
      <c r="J1" s="204"/>
      <c r="K1" s="204"/>
      <c r="L1" s="204"/>
      <c r="M1" s="204"/>
      <c r="N1" s="204"/>
      <c r="O1" s="204"/>
      <c r="P1" s="204"/>
      <c r="Q1" s="204"/>
      <c r="R1" s="204"/>
      <c r="S1" s="204"/>
      <c r="T1" s="204"/>
      <c r="U1" s="204"/>
    </row>
    <row r="2" spans="1:21" s="35" customFormat="1" ht="45" x14ac:dyDescent="0.2">
      <c r="A2" s="39"/>
      <c r="B2" s="30" t="s">
        <v>196</v>
      </c>
      <c r="C2" s="30" t="s">
        <v>438</v>
      </c>
      <c r="D2" s="30" t="s">
        <v>180</v>
      </c>
      <c r="E2" s="30" t="s">
        <v>165</v>
      </c>
      <c r="F2" s="30" t="s">
        <v>166</v>
      </c>
      <c r="G2" s="30" t="s">
        <v>167</v>
      </c>
      <c r="H2" s="31" t="s">
        <v>188</v>
      </c>
      <c r="I2" s="31" t="s">
        <v>189</v>
      </c>
      <c r="J2" s="31" t="s">
        <v>190</v>
      </c>
      <c r="K2" s="31" t="s">
        <v>191</v>
      </c>
      <c r="L2" s="30" t="s">
        <v>183</v>
      </c>
      <c r="M2" s="30" t="s">
        <v>438</v>
      </c>
      <c r="N2" s="32" t="s">
        <v>174</v>
      </c>
      <c r="O2" s="32" t="s">
        <v>171</v>
      </c>
      <c r="P2" s="31" t="s">
        <v>194</v>
      </c>
      <c r="Q2" s="31" t="s">
        <v>195</v>
      </c>
      <c r="R2" s="31" t="s">
        <v>414</v>
      </c>
      <c r="S2" s="31" t="s">
        <v>192</v>
      </c>
      <c r="T2" s="31" t="s">
        <v>193</v>
      </c>
      <c r="U2" s="30" t="s">
        <v>172</v>
      </c>
    </row>
    <row r="3" spans="1:21" x14ac:dyDescent="0.2">
      <c r="A3" s="52" t="s">
        <v>178</v>
      </c>
      <c r="B3" s="127"/>
      <c r="C3" s="145" t="str">
        <f t="shared" ref="C3:C10" si="0">IF(B3&lt;&gt;"",VLOOKUP($B3,harvest_info,6)," ")</f>
        <v xml:space="preserve"> </v>
      </c>
      <c r="D3" s="44">
        <f t="shared" ref="D3:D10" si="1">IF(B3&lt;&gt;"",VLOOKUP($B3,harvest_info,5),0)</f>
        <v>0</v>
      </c>
      <c r="E3" s="45">
        <f t="shared" ref="E3:E10" si="2">IF(B3&lt;&gt;"",VLOOKUP($B3,harvest_info,11),0)</f>
        <v>0</v>
      </c>
      <c r="F3" s="44">
        <v>1</v>
      </c>
      <c r="G3" s="45">
        <f>F3*E3</f>
        <v>0</v>
      </c>
      <c r="H3" s="50">
        <f t="shared" ref="H3:H10" si="3">IF(B3&lt;&gt;"",VLOOKUP($B3,harvest_info,24),0)</f>
        <v>0</v>
      </c>
      <c r="I3" s="50">
        <f>H3*G3</f>
        <v>0</v>
      </c>
      <c r="J3" s="50">
        <f t="shared" ref="J3:J10" si="4">IF(B3&lt;&gt;"",VLOOKUP($B3,harvest_info,31),0)</f>
        <v>0</v>
      </c>
      <c r="K3" s="50">
        <f>J3*G3</f>
        <v>0</v>
      </c>
      <c r="L3" s="147"/>
      <c r="M3" s="154" t="str">
        <f>IF(L3&lt;&gt;"",VLOOKUP($L3,combine_data,6)," ")</f>
        <v xml:space="preserve"> </v>
      </c>
      <c r="N3" s="45">
        <f>IF(L3&lt;&gt;"",VLOOKUP($L3,combine_data,8),0)</f>
        <v>0</v>
      </c>
      <c r="O3" s="45">
        <f>N3*G3</f>
        <v>0</v>
      </c>
      <c r="P3" s="50">
        <f>IF(L3&lt;&gt;"",VLOOKUP($L3,combine_data,17),0)</f>
        <v>0</v>
      </c>
      <c r="Q3" s="50">
        <f>G3*P3</f>
        <v>0</v>
      </c>
      <c r="R3" s="50">
        <f>I3+Q3</f>
        <v>0</v>
      </c>
      <c r="S3" s="50">
        <f>IF(L3&lt;&gt;"",VLOOKUP($L3,combine_data,24),0)</f>
        <v>0</v>
      </c>
      <c r="T3" s="50">
        <f>S3*G3</f>
        <v>0</v>
      </c>
      <c r="U3" s="50">
        <f>T3+K3</f>
        <v>0</v>
      </c>
    </row>
    <row r="4" spans="1:21" x14ac:dyDescent="0.2">
      <c r="A4" s="224" t="s">
        <v>208</v>
      </c>
      <c r="B4" s="126" t="s">
        <v>487</v>
      </c>
      <c r="C4" s="137" t="str">
        <f t="shared" si="0"/>
        <v>Header Wheat/Sorghum 22' Rigid</v>
      </c>
      <c r="D4" s="38" t="str">
        <f t="shared" si="1"/>
        <v>22' Rigid</v>
      </c>
      <c r="E4" s="41">
        <f t="shared" si="2"/>
        <v>0.12605042016806722</v>
      </c>
      <c r="F4" s="38">
        <v>1</v>
      </c>
      <c r="G4" s="41">
        <f t="shared" ref="G4:G10" si="5">F4*E4</f>
        <v>0.12605042016806722</v>
      </c>
      <c r="H4" s="42">
        <f t="shared" si="3"/>
        <v>4.95</v>
      </c>
      <c r="I4" s="42">
        <f t="shared" ref="I4:I10" si="6">H4*G4</f>
        <v>0.62394957983193278</v>
      </c>
      <c r="J4" s="42">
        <f t="shared" si="4"/>
        <v>10.216799999999999</v>
      </c>
      <c r="K4" s="42">
        <f t="shared" ref="K4:K10" si="7">J4*G4</f>
        <v>1.2878319327731091</v>
      </c>
      <c r="L4" s="129" t="s">
        <v>488</v>
      </c>
      <c r="M4" s="155" t="str">
        <f t="shared" ref="M4:M10" si="8">IF(L4&lt;&gt;"",VLOOKUP($L4,tractor_data,6)," ")</f>
        <v>Combine (300-349 hp) 325 hp</v>
      </c>
      <c r="N4" s="41">
        <f t="shared" ref="N4:N10" si="9">IF(L4&lt;&gt;"",VLOOKUP($L4,tractor_data,8),0)</f>
        <v>16.73</v>
      </c>
      <c r="O4" s="41">
        <f t="shared" ref="O4:O10" si="10">N4*G4</f>
        <v>2.1088235294117648</v>
      </c>
      <c r="P4" s="42">
        <f t="shared" ref="P4:P10" si="11">IF(L4&lt;&gt;"",VLOOKUP($L4,tractor_data,17),0)</f>
        <v>38.888888888888886</v>
      </c>
      <c r="Q4" s="42">
        <f t="shared" ref="Q4:Q10" si="12">G4*P4</f>
        <v>4.901960784313725</v>
      </c>
      <c r="R4" s="48">
        <f t="shared" ref="R4:R10" si="13">I4+Q4</f>
        <v>5.5259103641456573</v>
      </c>
      <c r="S4" s="42">
        <f t="shared" ref="S4:S10" si="14">IF(L4&lt;&gt;"",VLOOKUP($L4,tractor_data,24),0)</f>
        <v>247.20888888888891</v>
      </c>
      <c r="T4" s="42">
        <f t="shared" ref="T4:T10" si="15">S4*G4</f>
        <v>31.160784313725493</v>
      </c>
      <c r="U4" s="42">
        <f t="shared" ref="U4:U10" si="16">T4+K4</f>
        <v>32.448616246498602</v>
      </c>
    </row>
    <row r="5" spans="1:21" x14ac:dyDescent="0.2">
      <c r="A5" s="224"/>
      <c r="B5" s="126" t="s">
        <v>494</v>
      </c>
      <c r="C5" s="153" t="str">
        <f t="shared" si="0"/>
        <v>Grain Cart Wht/Sor  500 bu</v>
      </c>
      <c r="D5" s="38" t="str">
        <f t="shared" si="1"/>
        <v xml:space="preserve"> 500 bu</v>
      </c>
      <c r="E5" s="41">
        <f t="shared" si="2"/>
        <v>9.4E-2</v>
      </c>
      <c r="F5" s="38">
        <v>1</v>
      </c>
      <c r="G5" s="41">
        <f t="shared" si="5"/>
        <v>9.4E-2</v>
      </c>
      <c r="H5" s="42">
        <f t="shared" si="3"/>
        <v>9.8583333333333343</v>
      </c>
      <c r="I5" s="42">
        <f t="shared" si="6"/>
        <v>0.92668333333333341</v>
      </c>
      <c r="J5" s="42">
        <f t="shared" si="4"/>
        <v>24.102866666666667</v>
      </c>
      <c r="K5" s="42">
        <f t="shared" si="7"/>
        <v>2.2656694666666666</v>
      </c>
      <c r="L5" s="129" t="s">
        <v>474</v>
      </c>
      <c r="M5" s="155" t="str">
        <f t="shared" si="8"/>
        <v>Tractor (180-199 hp) MFWD 190</v>
      </c>
      <c r="N5" s="41">
        <f t="shared" si="9"/>
        <v>9.7797999999999998</v>
      </c>
      <c r="O5" s="41">
        <f t="shared" si="10"/>
        <v>0.91930120000000004</v>
      </c>
      <c r="P5" s="42">
        <f t="shared" si="11"/>
        <v>20.071428571428573</v>
      </c>
      <c r="Q5" s="42">
        <f t="shared" si="12"/>
        <v>1.8867142857142858</v>
      </c>
      <c r="R5" s="49">
        <f t="shared" si="13"/>
        <v>2.8133976190476191</v>
      </c>
      <c r="S5" s="42">
        <f t="shared" si="14"/>
        <v>58.795904761904758</v>
      </c>
      <c r="T5" s="42">
        <f t="shared" si="15"/>
        <v>5.5268150476190474</v>
      </c>
      <c r="U5" s="42">
        <f t="shared" si="16"/>
        <v>7.7924845142857144</v>
      </c>
    </row>
    <row r="6" spans="1:21" x14ac:dyDescent="0.2">
      <c r="A6" s="224"/>
      <c r="B6" s="126"/>
      <c r="C6" s="153" t="str">
        <f t="shared" si="0"/>
        <v xml:space="preserve"> </v>
      </c>
      <c r="D6" s="38">
        <f t="shared" si="1"/>
        <v>0</v>
      </c>
      <c r="E6" s="41">
        <f t="shared" si="2"/>
        <v>0</v>
      </c>
      <c r="F6" s="38">
        <v>1</v>
      </c>
      <c r="G6" s="41">
        <f t="shared" si="5"/>
        <v>0</v>
      </c>
      <c r="H6" s="42">
        <f t="shared" si="3"/>
        <v>0</v>
      </c>
      <c r="I6" s="42">
        <f t="shared" si="6"/>
        <v>0</v>
      </c>
      <c r="J6" s="42">
        <f t="shared" si="4"/>
        <v>0</v>
      </c>
      <c r="K6" s="42">
        <f t="shared" si="7"/>
        <v>0</v>
      </c>
      <c r="L6" s="129"/>
      <c r="M6" s="155" t="str">
        <f t="shared" si="8"/>
        <v xml:space="preserve"> </v>
      </c>
      <c r="N6" s="41">
        <f t="shared" si="9"/>
        <v>0</v>
      </c>
      <c r="O6" s="41">
        <f t="shared" si="10"/>
        <v>0</v>
      </c>
      <c r="P6" s="42">
        <f t="shared" si="11"/>
        <v>0</v>
      </c>
      <c r="Q6" s="42">
        <f t="shared" si="12"/>
        <v>0</v>
      </c>
      <c r="R6" s="49">
        <f t="shared" si="13"/>
        <v>0</v>
      </c>
      <c r="S6" s="42">
        <f t="shared" si="14"/>
        <v>0</v>
      </c>
      <c r="T6" s="42">
        <f t="shared" si="15"/>
        <v>0</v>
      </c>
      <c r="U6" s="42">
        <f t="shared" si="16"/>
        <v>0</v>
      </c>
    </row>
    <row r="7" spans="1:21" x14ac:dyDescent="0.2">
      <c r="A7" s="224"/>
      <c r="B7" s="126"/>
      <c r="C7" s="153" t="str">
        <f t="shared" si="0"/>
        <v xml:space="preserve"> </v>
      </c>
      <c r="D7" s="38">
        <f t="shared" si="1"/>
        <v>0</v>
      </c>
      <c r="E7" s="41">
        <f t="shared" si="2"/>
        <v>0</v>
      </c>
      <c r="F7" s="38">
        <v>1</v>
      </c>
      <c r="G7" s="41">
        <f t="shared" si="5"/>
        <v>0</v>
      </c>
      <c r="H7" s="42">
        <f t="shared" si="3"/>
        <v>0</v>
      </c>
      <c r="I7" s="42">
        <f t="shared" si="6"/>
        <v>0</v>
      </c>
      <c r="J7" s="42">
        <f t="shared" si="4"/>
        <v>0</v>
      </c>
      <c r="K7" s="42">
        <f t="shared" si="7"/>
        <v>0</v>
      </c>
      <c r="L7" s="129"/>
      <c r="M7" s="155" t="str">
        <f t="shared" si="8"/>
        <v xml:space="preserve"> </v>
      </c>
      <c r="N7" s="41">
        <f t="shared" si="9"/>
        <v>0</v>
      </c>
      <c r="O7" s="41">
        <f t="shared" si="10"/>
        <v>0</v>
      </c>
      <c r="P7" s="42">
        <f t="shared" si="11"/>
        <v>0</v>
      </c>
      <c r="Q7" s="42">
        <f t="shared" si="12"/>
        <v>0</v>
      </c>
      <c r="R7" s="49">
        <f t="shared" si="13"/>
        <v>0</v>
      </c>
      <c r="S7" s="42">
        <f t="shared" si="14"/>
        <v>0</v>
      </c>
      <c r="T7" s="42">
        <f t="shared" si="15"/>
        <v>0</v>
      </c>
      <c r="U7" s="42">
        <f t="shared" si="16"/>
        <v>0</v>
      </c>
    </row>
    <row r="8" spans="1:21" x14ac:dyDescent="0.2">
      <c r="A8" s="224"/>
      <c r="B8" s="126"/>
      <c r="C8" s="153" t="str">
        <f t="shared" si="0"/>
        <v xml:space="preserve"> </v>
      </c>
      <c r="D8" s="38">
        <f t="shared" si="1"/>
        <v>0</v>
      </c>
      <c r="E8" s="41">
        <f t="shared" si="2"/>
        <v>0</v>
      </c>
      <c r="F8" s="38">
        <v>1</v>
      </c>
      <c r="G8" s="41">
        <f t="shared" si="5"/>
        <v>0</v>
      </c>
      <c r="H8" s="42">
        <f t="shared" si="3"/>
        <v>0</v>
      </c>
      <c r="I8" s="42">
        <f t="shared" si="6"/>
        <v>0</v>
      </c>
      <c r="J8" s="42">
        <f t="shared" si="4"/>
        <v>0</v>
      </c>
      <c r="K8" s="42">
        <f t="shared" si="7"/>
        <v>0</v>
      </c>
      <c r="L8" s="129"/>
      <c r="M8" s="155" t="str">
        <f t="shared" si="8"/>
        <v xml:space="preserve"> </v>
      </c>
      <c r="N8" s="41">
        <f t="shared" si="9"/>
        <v>0</v>
      </c>
      <c r="O8" s="41">
        <f t="shared" si="10"/>
        <v>0</v>
      </c>
      <c r="P8" s="42">
        <f t="shared" si="11"/>
        <v>0</v>
      </c>
      <c r="Q8" s="42">
        <f t="shared" si="12"/>
        <v>0</v>
      </c>
      <c r="R8" s="49">
        <f t="shared" si="13"/>
        <v>0</v>
      </c>
      <c r="S8" s="42">
        <f t="shared" si="14"/>
        <v>0</v>
      </c>
      <c r="T8" s="42">
        <f t="shared" si="15"/>
        <v>0</v>
      </c>
      <c r="U8" s="42">
        <f t="shared" si="16"/>
        <v>0</v>
      </c>
    </row>
    <row r="9" spans="1:21" x14ac:dyDescent="0.2">
      <c r="A9" s="224"/>
      <c r="B9" s="126"/>
      <c r="C9" s="153" t="str">
        <f t="shared" si="0"/>
        <v xml:space="preserve"> </v>
      </c>
      <c r="D9" s="38">
        <f t="shared" si="1"/>
        <v>0</v>
      </c>
      <c r="E9" s="41">
        <f t="shared" si="2"/>
        <v>0</v>
      </c>
      <c r="F9" s="38">
        <v>1</v>
      </c>
      <c r="G9" s="41">
        <f t="shared" si="5"/>
        <v>0</v>
      </c>
      <c r="H9" s="42">
        <f t="shared" si="3"/>
        <v>0</v>
      </c>
      <c r="I9" s="42">
        <f t="shared" si="6"/>
        <v>0</v>
      </c>
      <c r="J9" s="42">
        <f t="shared" si="4"/>
        <v>0</v>
      </c>
      <c r="K9" s="42">
        <f t="shared" si="7"/>
        <v>0</v>
      </c>
      <c r="L9" s="129"/>
      <c r="M9" s="155" t="str">
        <f t="shared" si="8"/>
        <v xml:space="preserve"> </v>
      </c>
      <c r="N9" s="41">
        <f t="shared" si="9"/>
        <v>0</v>
      </c>
      <c r="O9" s="41">
        <f t="shared" si="10"/>
        <v>0</v>
      </c>
      <c r="P9" s="42">
        <f t="shared" si="11"/>
        <v>0</v>
      </c>
      <c r="Q9" s="42">
        <f t="shared" si="12"/>
        <v>0</v>
      </c>
      <c r="R9" s="49">
        <f t="shared" si="13"/>
        <v>0</v>
      </c>
      <c r="S9" s="42">
        <f t="shared" si="14"/>
        <v>0</v>
      </c>
      <c r="T9" s="42">
        <f t="shared" si="15"/>
        <v>0</v>
      </c>
      <c r="U9" s="42">
        <f t="shared" si="16"/>
        <v>0</v>
      </c>
    </row>
    <row r="10" spans="1:21" x14ac:dyDescent="0.2">
      <c r="A10" s="225"/>
      <c r="B10" s="146"/>
      <c r="C10" s="153" t="str">
        <f t="shared" si="0"/>
        <v xml:space="preserve"> </v>
      </c>
      <c r="D10" s="38">
        <f t="shared" si="1"/>
        <v>0</v>
      </c>
      <c r="E10" s="41">
        <f t="shared" si="2"/>
        <v>0</v>
      </c>
      <c r="F10" s="51">
        <v>1</v>
      </c>
      <c r="G10" s="41">
        <f t="shared" si="5"/>
        <v>0</v>
      </c>
      <c r="H10" s="42">
        <f t="shared" si="3"/>
        <v>0</v>
      </c>
      <c r="I10" s="42">
        <f t="shared" si="6"/>
        <v>0</v>
      </c>
      <c r="J10" s="42">
        <f t="shared" si="4"/>
        <v>0</v>
      </c>
      <c r="K10" s="42">
        <f t="shared" si="7"/>
        <v>0</v>
      </c>
      <c r="L10" s="129"/>
      <c r="M10" s="155" t="str">
        <f t="shared" si="8"/>
        <v xml:space="preserve"> </v>
      </c>
      <c r="N10" s="41">
        <f t="shared" si="9"/>
        <v>0</v>
      </c>
      <c r="O10" s="41">
        <f t="shared" si="10"/>
        <v>0</v>
      </c>
      <c r="P10" s="42">
        <f t="shared" si="11"/>
        <v>0</v>
      </c>
      <c r="Q10" s="42">
        <f t="shared" si="12"/>
        <v>0</v>
      </c>
      <c r="R10" s="112">
        <f t="shared" si="13"/>
        <v>0</v>
      </c>
      <c r="S10" s="42">
        <f t="shared" si="14"/>
        <v>0</v>
      </c>
      <c r="T10" s="42">
        <f t="shared" si="15"/>
        <v>0</v>
      </c>
      <c r="U10" s="42">
        <f t="shared" si="16"/>
        <v>0</v>
      </c>
    </row>
    <row r="11" spans="1:21" x14ac:dyDescent="0.2">
      <c r="A11" s="44"/>
      <c r="B11" s="44"/>
      <c r="C11" s="44"/>
      <c r="D11" s="44"/>
      <c r="E11" s="44"/>
      <c r="F11" s="44"/>
      <c r="G11" s="45">
        <f>SUM(G3:G10)</f>
        <v>0.22005042016806722</v>
      </c>
      <c r="H11" s="44"/>
      <c r="I11" s="46"/>
      <c r="J11" s="44"/>
      <c r="K11" s="46"/>
      <c r="L11" s="44"/>
      <c r="M11" s="44"/>
      <c r="N11" s="44"/>
      <c r="O11" s="45">
        <f>SUM(O3:O10)</f>
        <v>3.0281247294117648</v>
      </c>
      <c r="P11" s="44"/>
      <c r="Q11" s="46"/>
      <c r="R11" s="46">
        <f>SUM(R3:R10)</f>
        <v>8.3393079831932759</v>
      </c>
      <c r="S11" s="44"/>
      <c r="T11" s="46"/>
      <c r="U11" s="46">
        <f>SUM(U3:U10)</f>
        <v>40.24110076078432</v>
      </c>
    </row>
    <row r="12" spans="1:21" x14ac:dyDescent="0.2">
      <c r="B12" s="113" t="s">
        <v>428</v>
      </c>
      <c r="C12" s="113"/>
    </row>
  </sheetData>
  <mergeCells count="2">
    <mergeCell ref="B1:U1"/>
    <mergeCell ref="A4:A10"/>
  </mergeCells>
  <dataValidations count="3">
    <dataValidation type="list" allowBlank="1" showInputMessage="1" showErrorMessage="1" sqref="B3:B10" xr:uid="{00000000-0002-0000-0300-000000000000}">
      <formula1>harvest</formula1>
    </dataValidation>
    <dataValidation type="list" allowBlank="1" showInputMessage="1" showErrorMessage="1" sqref="L3:L4" xr:uid="{00000000-0002-0000-0300-000001000000}">
      <formula1>combine</formula1>
    </dataValidation>
    <dataValidation type="list" allowBlank="1" showInputMessage="1" showErrorMessage="1" sqref="L5:L10" xr:uid="{00000000-0002-0000-0300-000002000000}">
      <formula1>tractor</formula1>
    </dataValidation>
  </dataValidations>
  <hyperlinks>
    <hyperlink ref="B12" location="main" display="Back to Budget Detail" xr:uid="{00000000-0004-0000-0300-000000000000}"/>
  </hyperlinks>
  <pageMargins left="0.7" right="0.7" top="0.75" bottom="0.75" header="0.3" footer="0.3"/>
  <pageSetup orientation="portrait" horizontalDpi="0" verticalDpi="0"/>
  <ignoredErrors>
    <ignoredError sqref="H3 H4 H5:H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560"/>
  <sheetViews>
    <sheetView workbookViewId="0">
      <pane xSplit="2" ySplit="4" topLeftCell="G432" activePane="bottomRight" state="frozen"/>
      <selection activeCell="Z4" sqref="Z4:Z457"/>
      <selection pane="topRight" activeCell="Z4" sqref="Z4:Z457"/>
      <selection pane="bottomLeft" activeCell="Z4" sqref="Z4:Z457"/>
      <selection pane="bottomRight" sqref="A1:B1"/>
    </sheetView>
  </sheetViews>
  <sheetFormatPr baseColWidth="10" defaultColWidth="8.83203125" defaultRowHeight="15" x14ac:dyDescent="0.2"/>
  <cols>
    <col min="1" max="1" width="4" style="156" bestFit="1" customWidth="1"/>
    <col min="2" max="2" width="32.83203125" style="156" bestFit="1" customWidth="1"/>
    <col min="3" max="3" width="3.5" style="124" bestFit="1" customWidth="1"/>
    <col min="4" max="4" width="2" style="124" bestFit="1" customWidth="1"/>
    <col min="5" max="5" width="14.5" style="120" bestFit="1" customWidth="1"/>
    <col min="6" max="6" width="9" style="120" bestFit="1" customWidth="1"/>
    <col min="7" max="7" width="18.33203125" style="120" bestFit="1" customWidth="1"/>
    <col min="8" max="8" width="11" style="25" bestFit="1" customWidth="1"/>
    <col min="9" max="10" width="5" style="156" bestFit="1" customWidth="1"/>
    <col min="11" max="11" width="3.1640625" style="156" bestFit="1" customWidth="1"/>
    <col min="12" max="12" width="7.5" style="157" bestFit="1" customWidth="1"/>
    <col min="13" max="13" width="5.1640625" style="156" bestFit="1" customWidth="1"/>
    <col min="14" max="14" width="5.6640625" style="156" bestFit="1" customWidth="1"/>
    <col min="15" max="15" width="5.33203125" style="156" bestFit="1" customWidth="1"/>
    <col min="16" max="16" width="5.5" style="156" bestFit="1" customWidth="1"/>
    <col min="17" max="17" width="4.6640625" style="156" bestFit="1" customWidth="1"/>
    <col min="18" max="19" width="5.33203125" style="156" bestFit="1" customWidth="1"/>
    <col min="20" max="20" width="5" style="156" bestFit="1" customWidth="1"/>
    <col min="21" max="21" width="4" style="156" bestFit="1" customWidth="1"/>
    <col min="22" max="22" width="11.1640625" style="2" bestFit="1" customWidth="1"/>
    <col min="23" max="23" width="7.6640625" style="156" bestFit="1" customWidth="1"/>
    <col min="24" max="24" width="8" style="1" bestFit="1" customWidth="1"/>
    <col min="25" max="25" width="7.6640625" style="156" bestFit="1" customWidth="1"/>
    <col min="26" max="26" width="9" style="156" bestFit="1" customWidth="1"/>
    <col min="27" max="27" width="8.5" style="156" bestFit="1" customWidth="1"/>
    <col min="28" max="28" width="10" style="156" bestFit="1" customWidth="1"/>
    <col min="29" max="29" width="9" style="156" bestFit="1" customWidth="1"/>
    <col min="30" max="30" width="8.83203125" style="156" bestFit="1" customWidth="1"/>
    <col min="31" max="32" width="9" style="156" bestFit="1" customWidth="1"/>
    <col min="33" max="33" width="22.83203125" style="156" bestFit="1" customWidth="1"/>
    <col min="34" max="34" width="6.5" style="156" bestFit="1" customWidth="1"/>
    <col min="35" max="35" width="7.83203125" style="156" bestFit="1" customWidth="1"/>
    <col min="36" max="16384" width="8.83203125" style="156"/>
  </cols>
  <sheetData>
    <row r="1" spans="1:35" x14ac:dyDescent="0.2">
      <c r="A1" s="228" t="s">
        <v>442</v>
      </c>
      <c r="B1" s="229"/>
      <c r="C1" s="230" t="s">
        <v>132</v>
      </c>
      <c r="D1" s="231"/>
      <c r="E1" s="231"/>
      <c r="F1" s="183">
        <v>0.09</v>
      </c>
    </row>
    <row r="2" spans="1:35" ht="16" thickBot="1" x14ac:dyDescent="0.25">
      <c r="C2" s="232" t="s">
        <v>131</v>
      </c>
      <c r="D2" s="233"/>
      <c r="E2" s="233"/>
      <c r="F2" s="184">
        <v>2.4E-2</v>
      </c>
      <c r="G2" s="120">
        <v>6</v>
      </c>
      <c r="H2" s="25">
        <v>7</v>
      </c>
      <c r="I2" s="156">
        <v>8</v>
      </c>
      <c r="J2" s="156">
        <v>9</v>
      </c>
      <c r="K2" s="156">
        <v>10</v>
      </c>
      <c r="L2" s="156">
        <v>11</v>
      </c>
      <c r="M2" s="156">
        <v>12</v>
      </c>
      <c r="N2" s="156">
        <v>13</v>
      </c>
      <c r="O2" s="156">
        <v>14</v>
      </c>
      <c r="P2" s="156">
        <v>15</v>
      </c>
      <c r="Q2" s="156">
        <v>16</v>
      </c>
      <c r="R2" s="156">
        <v>17</v>
      </c>
      <c r="S2" s="28">
        <v>18</v>
      </c>
      <c r="T2" s="156">
        <v>19</v>
      </c>
      <c r="U2" s="28">
        <v>20</v>
      </c>
      <c r="V2" s="156">
        <v>21</v>
      </c>
      <c r="W2" s="156">
        <v>22</v>
      </c>
      <c r="X2" s="156">
        <v>23</v>
      </c>
      <c r="Y2" s="156">
        <v>24</v>
      </c>
      <c r="Z2" s="156">
        <v>25</v>
      </c>
      <c r="AA2" s="156">
        <v>26</v>
      </c>
      <c r="AB2" s="156">
        <v>27</v>
      </c>
      <c r="AC2" s="156">
        <v>28</v>
      </c>
      <c r="AD2" s="156">
        <v>29</v>
      </c>
      <c r="AE2" s="156">
        <v>30</v>
      </c>
      <c r="AF2" s="156">
        <v>31</v>
      </c>
    </row>
    <row r="3" spans="1:35" x14ac:dyDescent="0.2">
      <c r="C3" s="156"/>
      <c r="D3" s="185"/>
      <c r="E3" s="156"/>
      <c r="R3" s="226" t="s">
        <v>130</v>
      </c>
      <c r="S3" s="226"/>
      <c r="T3" s="226"/>
      <c r="U3" s="226"/>
      <c r="V3" s="226"/>
      <c r="W3" s="226"/>
      <c r="X3" s="227" t="s">
        <v>129</v>
      </c>
      <c r="Y3" s="227"/>
    </row>
    <row r="4" spans="1:35" s="11" customFormat="1" ht="11" x14ac:dyDescent="0.15">
      <c r="A4" s="22"/>
      <c r="B4" s="22" t="s">
        <v>127</v>
      </c>
      <c r="C4" s="121" t="s">
        <v>128</v>
      </c>
      <c r="D4" s="122" t="s">
        <v>435</v>
      </c>
      <c r="E4" s="123" t="s">
        <v>126</v>
      </c>
      <c r="F4" s="123" t="s">
        <v>125</v>
      </c>
      <c r="G4" s="123" t="s">
        <v>436</v>
      </c>
      <c r="H4" s="13" t="s">
        <v>124</v>
      </c>
      <c r="I4" s="21" t="s">
        <v>123</v>
      </c>
      <c r="J4" s="20" t="s">
        <v>122</v>
      </c>
      <c r="K4" s="13" t="s">
        <v>121</v>
      </c>
      <c r="L4" s="19" t="s">
        <v>120</v>
      </c>
      <c r="M4" s="13" t="s">
        <v>119</v>
      </c>
      <c r="N4" s="13" t="s">
        <v>118</v>
      </c>
      <c r="O4" s="13" t="s">
        <v>117</v>
      </c>
      <c r="P4" s="13" t="s">
        <v>116</v>
      </c>
      <c r="Q4" s="14" t="s">
        <v>115</v>
      </c>
      <c r="R4" s="17" t="s">
        <v>114</v>
      </c>
      <c r="S4" s="17" t="s">
        <v>113</v>
      </c>
      <c r="T4" s="17" t="s">
        <v>112</v>
      </c>
      <c r="U4" s="17" t="s">
        <v>111</v>
      </c>
      <c r="V4" s="18" t="s">
        <v>110</v>
      </c>
      <c r="W4" s="17" t="s">
        <v>109</v>
      </c>
      <c r="X4" s="16" t="s">
        <v>108</v>
      </c>
      <c r="Y4" s="15" t="s">
        <v>107</v>
      </c>
      <c r="Z4" s="14" t="s">
        <v>106</v>
      </c>
      <c r="AA4" s="14" t="s">
        <v>105</v>
      </c>
      <c r="AB4" s="14" t="s">
        <v>104</v>
      </c>
      <c r="AC4" s="14" t="s">
        <v>103</v>
      </c>
      <c r="AD4" s="13" t="s">
        <v>102</v>
      </c>
      <c r="AE4" s="13" t="s">
        <v>101</v>
      </c>
      <c r="AF4" s="13" t="s">
        <v>100</v>
      </c>
      <c r="AI4" s="12"/>
    </row>
    <row r="5" spans="1:35" x14ac:dyDescent="0.2">
      <c r="A5" s="165">
        <v>65</v>
      </c>
      <c r="B5" s="156" t="str">
        <f t="shared" ref="B5:B72" si="0">CONCATENATE(C5,D5,E5,F5)</f>
        <v>0.01, Bed-Disk  (Hipper)  4R-36</v>
      </c>
      <c r="C5" s="124">
        <v>0.01</v>
      </c>
      <c r="D5" s="120" t="s">
        <v>434</v>
      </c>
      <c r="E5" s="120" t="s">
        <v>453</v>
      </c>
      <c r="F5" s="120" t="s">
        <v>200</v>
      </c>
      <c r="G5" s="120" t="str">
        <f t="shared" ref="G5:G72" si="1">CONCATENATE(E5,F5)</f>
        <v>Bed-Disk  (Hipper)  4R-36</v>
      </c>
      <c r="H5" s="236">
        <v>15700</v>
      </c>
      <c r="I5" s="156">
        <v>12</v>
      </c>
      <c r="J5" s="156">
        <v>5.5</v>
      </c>
      <c r="K5" s="156">
        <v>80</v>
      </c>
      <c r="L5" s="157">
        <f t="shared" ref="L5:L72" si="2">1/((I5*J5*K5/100*5280)/43560)</f>
        <v>0.15625</v>
      </c>
      <c r="M5" s="156">
        <v>30</v>
      </c>
      <c r="N5" s="156">
        <v>40</v>
      </c>
      <c r="O5" s="156">
        <v>10</v>
      </c>
      <c r="P5" s="156">
        <v>160</v>
      </c>
      <c r="Q5" s="156">
        <v>0</v>
      </c>
      <c r="R5" s="9">
        <f t="shared" ref="R5:R72" si="3">P5*O5</f>
        <v>1600</v>
      </c>
      <c r="S5" s="9">
        <v>1</v>
      </c>
      <c r="T5" s="9">
        <v>0.27</v>
      </c>
      <c r="U5" s="9">
        <v>1.4</v>
      </c>
      <c r="V5" s="8">
        <f t="shared" ref="V5:V72" si="4">(T5*H5)*((S5*P5/1000)^U5)</f>
        <v>325.86025444142638</v>
      </c>
      <c r="W5" s="7">
        <f t="shared" ref="W5:W72" si="5">V5/P5</f>
        <v>2.0366265902589147</v>
      </c>
      <c r="X5" s="6">
        <f t="shared" ref="X5:X72" si="6">(H5*N5/100)/O5</f>
        <v>628</v>
      </c>
      <c r="Y5" s="5">
        <f t="shared" ref="Y5:Y72" si="7">X5/P5</f>
        <v>3.9249999999999998</v>
      </c>
      <c r="Z5" s="1">
        <f t="shared" ref="Z5:Z72" si="8">H5*M5/100</f>
        <v>4710</v>
      </c>
      <c r="AA5" s="1">
        <f t="shared" ref="AA5:AA72" si="9">(H5-Z5)/O5</f>
        <v>1099</v>
      </c>
      <c r="AB5" s="1">
        <f t="shared" ref="AB5:AB72" si="10">(Z5+H5)/2</f>
        <v>10205</v>
      </c>
      <c r="AC5" s="4">
        <f t="shared" ref="AC5:AC72" si="11">AB5*intir</f>
        <v>918.44999999999993</v>
      </c>
      <c r="AD5" s="4">
        <f t="shared" ref="AD5:AD72" si="12">AB5*itr</f>
        <v>244.92000000000002</v>
      </c>
      <c r="AE5" s="4">
        <f t="shared" ref="AE5:AE72" si="13">AA5+AC5+AD5</f>
        <v>2262.37</v>
      </c>
      <c r="AF5" s="3">
        <f t="shared" ref="AF5:AF72" si="14">AE5/P5</f>
        <v>14.1398125</v>
      </c>
    </row>
    <row r="6" spans="1:35" x14ac:dyDescent="0.2">
      <c r="A6" s="165">
        <v>67</v>
      </c>
      <c r="B6" s="156" t="str">
        <f t="shared" si="0"/>
        <v>0.03, Bed-Disk  (Hipper)  6R-36</v>
      </c>
      <c r="C6" s="124">
        <v>0.03</v>
      </c>
      <c r="D6" s="120" t="s">
        <v>434</v>
      </c>
      <c r="E6" s="120" t="s">
        <v>453</v>
      </c>
      <c r="F6" s="120" t="s">
        <v>201</v>
      </c>
      <c r="G6" s="120" t="str">
        <f t="shared" si="1"/>
        <v>Bed-Disk  (Hipper)  6R-36</v>
      </c>
      <c r="H6" s="236">
        <v>29900</v>
      </c>
      <c r="I6" s="156">
        <v>18</v>
      </c>
      <c r="J6" s="156">
        <v>5.5</v>
      </c>
      <c r="K6" s="156">
        <v>80</v>
      </c>
      <c r="L6" s="157">
        <f t="shared" si="2"/>
        <v>0.10416666666666667</v>
      </c>
      <c r="M6" s="156">
        <v>30</v>
      </c>
      <c r="N6" s="156">
        <v>40</v>
      </c>
      <c r="O6" s="156">
        <v>10</v>
      </c>
      <c r="P6" s="156">
        <v>160</v>
      </c>
      <c r="Q6" s="156">
        <v>0</v>
      </c>
      <c r="R6" s="9">
        <f t="shared" si="3"/>
        <v>1600</v>
      </c>
      <c r="S6" s="9">
        <v>1</v>
      </c>
      <c r="T6" s="9">
        <v>0.27</v>
      </c>
      <c r="U6" s="9">
        <v>1.4</v>
      </c>
      <c r="V6" s="8">
        <f t="shared" si="4"/>
        <v>620.58736355405415</v>
      </c>
      <c r="W6" s="7">
        <f t="shared" si="5"/>
        <v>3.8786710222128384</v>
      </c>
      <c r="X6" s="6">
        <f t="shared" si="6"/>
        <v>1196</v>
      </c>
      <c r="Y6" s="5">
        <f t="shared" si="7"/>
        <v>7.4749999999999996</v>
      </c>
      <c r="Z6" s="1">
        <f t="shared" si="8"/>
        <v>8970</v>
      </c>
      <c r="AA6" s="1">
        <f t="shared" si="9"/>
        <v>2093</v>
      </c>
      <c r="AB6" s="1">
        <f t="shared" si="10"/>
        <v>19435</v>
      </c>
      <c r="AC6" s="4">
        <f t="shared" si="11"/>
        <v>1749.1499999999999</v>
      </c>
      <c r="AD6" s="4">
        <f t="shared" si="12"/>
        <v>466.44</v>
      </c>
      <c r="AE6" s="4">
        <f t="shared" si="13"/>
        <v>4308.5899999999992</v>
      </c>
      <c r="AF6" s="3">
        <f t="shared" si="14"/>
        <v>26.928687499999995</v>
      </c>
    </row>
    <row r="7" spans="1:35" x14ac:dyDescent="0.2">
      <c r="A7" s="165">
        <v>68</v>
      </c>
      <c r="B7" s="156" t="str">
        <f t="shared" si="0"/>
        <v>0.04, Bed-Disk  (Hipper)  8R-30</v>
      </c>
      <c r="C7" s="124">
        <v>0.04</v>
      </c>
      <c r="D7" s="120" t="s">
        <v>434</v>
      </c>
      <c r="E7" s="120" t="s">
        <v>453</v>
      </c>
      <c r="F7" s="120" t="s">
        <v>25</v>
      </c>
      <c r="G7" s="120" t="str">
        <f t="shared" si="1"/>
        <v>Bed-Disk  (Hipper)  8R-30</v>
      </c>
      <c r="H7" s="236">
        <v>33100</v>
      </c>
      <c r="I7" s="156">
        <v>20</v>
      </c>
      <c r="J7" s="156">
        <v>5.5</v>
      </c>
      <c r="K7" s="156">
        <v>80</v>
      </c>
      <c r="L7" s="157">
        <f t="shared" si="2"/>
        <v>9.375E-2</v>
      </c>
      <c r="M7" s="156">
        <v>30</v>
      </c>
      <c r="N7" s="156">
        <v>40</v>
      </c>
      <c r="O7" s="156">
        <v>10</v>
      </c>
      <c r="P7" s="156">
        <v>160</v>
      </c>
      <c r="Q7" s="156">
        <v>0</v>
      </c>
      <c r="R7" s="9">
        <f t="shared" si="3"/>
        <v>1600</v>
      </c>
      <c r="S7" s="9">
        <v>1</v>
      </c>
      <c r="T7" s="9">
        <v>0.27</v>
      </c>
      <c r="U7" s="9">
        <v>1.4</v>
      </c>
      <c r="V7" s="8">
        <f t="shared" si="4"/>
        <v>687.00474025549136</v>
      </c>
      <c r="W7" s="7">
        <f t="shared" si="5"/>
        <v>4.2937796265968213</v>
      </c>
      <c r="X7" s="6">
        <f t="shared" si="6"/>
        <v>1324</v>
      </c>
      <c r="Y7" s="5">
        <f t="shared" si="7"/>
        <v>8.2750000000000004</v>
      </c>
      <c r="Z7" s="1">
        <f t="shared" si="8"/>
        <v>9930</v>
      </c>
      <c r="AA7" s="1">
        <f t="shared" si="9"/>
        <v>2317</v>
      </c>
      <c r="AB7" s="1">
        <f t="shared" si="10"/>
        <v>21515</v>
      </c>
      <c r="AC7" s="4">
        <f t="shared" si="11"/>
        <v>1936.35</v>
      </c>
      <c r="AD7" s="4">
        <f t="shared" si="12"/>
        <v>516.36</v>
      </c>
      <c r="AE7" s="4">
        <f t="shared" si="13"/>
        <v>4769.71</v>
      </c>
      <c r="AF7" s="3">
        <f t="shared" si="14"/>
        <v>29.8106875</v>
      </c>
    </row>
    <row r="8" spans="1:35" x14ac:dyDescent="0.2">
      <c r="A8" s="165">
        <v>298</v>
      </c>
      <c r="B8" s="156" t="str">
        <f t="shared" si="0"/>
        <v>0.06, Bed-Disk  (Hipper) 12R-30</v>
      </c>
      <c r="C8" s="124">
        <v>0.06</v>
      </c>
      <c r="D8" s="120" t="s">
        <v>434</v>
      </c>
      <c r="E8" s="120" t="s">
        <v>453</v>
      </c>
      <c r="F8" s="120" t="s">
        <v>6</v>
      </c>
      <c r="G8" s="120" t="str">
        <f t="shared" si="1"/>
        <v>Bed-Disk  (Hipper) 12R-30</v>
      </c>
      <c r="H8" s="236">
        <v>85400</v>
      </c>
      <c r="I8" s="156">
        <v>30</v>
      </c>
      <c r="J8" s="156">
        <v>5.5</v>
      </c>
      <c r="K8" s="156">
        <v>80</v>
      </c>
      <c r="L8" s="157">
        <f t="shared" si="2"/>
        <v>6.25E-2</v>
      </c>
      <c r="M8" s="156">
        <v>30</v>
      </c>
      <c r="N8" s="156">
        <v>40</v>
      </c>
      <c r="O8" s="156">
        <v>10</v>
      </c>
      <c r="P8" s="156">
        <v>160</v>
      </c>
      <c r="Q8" s="156">
        <v>0</v>
      </c>
      <c r="R8" s="9">
        <f t="shared" si="3"/>
        <v>1600</v>
      </c>
      <c r="S8" s="9">
        <v>1</v>
      </c>
      <c r="T8" s="9">
        <v>0.27</v>
      </c>
      <c r="U8" s="9">
        <v>1.4</v>
      </c>
      <c r="V8" s="8">
        <f t="shared" si="4"/>
        <v>1772.5137407196059</v>
      </c>
      <c r="W8" s="7">
        <f t="shared" si="5"/>
        <v>11.078210879497536</v>
      </c>
      <c r="X8" s="6">
        <f t="shared" si="6"/>
        <v>3416</v>
      </c>
      <c r="Y8" s="5">
        <f t="shared" si="7"/>
        <v>21.35</v>
      </c>
      <c r="Z8" s="1">
        <f t="shared" si="8"/>
        <v>25620</v>
      </c>
      <c r="AA8" s="1">
        <f t="shared" si="9"/>
        <v>5978</v>
      </c>
      <c r="AB8" s="1">
        <f t="shared" si="10"/>
        <v>55510</v>
      </c>
      <c r="AC8" s="4">
        <f t="shared" si="11"/>
        <v>4995.8999999999996</v>
      </c>
      <c r="AD8" s="4">
        <f t="shared" si="12"/>
        <v>1332.24</v>
      </c>
      <c r="AE8" s="4">
        <f t="shared" si="13"/>
        <v>12306.14</v>
      </c>
      <c r="AF8" s="3">
        <f t="shared" si="14"/>
        <v>76.913375000000002</v>
      </c>
    </row>
    <row r="9" spans="1:35" x14ac:dyDescent="0.2">
      <c r="A9" s="165">
        <v>240</v>
      </c>
      <c r="B9" s="156" t="str">
        <f t="shared" si="0"/>
        <v>0.08, Bed-Disk  (Hipper)  8R-36 2x1</v>
      </c>
      <c r="C9" s="124">
        <v>0.08</v>
      </c>
      <c r="D9" s="120" t="s">
        <v>434</v>
      </c>
      <c r="E9" s="120" t="s">
        <v>453</v>
      </c>
      <c r="F9" s="120" t="s">
        <v>202</v>
      </c>
      <c r="G9" s="120" t="str">
        <f t="shared" si="1"/>
        <v>Bed-Disk  (Hipper)  8R-36 2x1</v>
      </c>
      <c r="H9" s="236">
        <v>114000</v>
      </c>
      <c r="I9" s="156">
        <v>36</v>
      </c>
      <c r="J9" s="156">
        <v>5.5</v>
      </c>
      <c r="K9" s="156">
        <v>80</v>
      </c>
      <c r="L9" s="157">
        <f t="shared" si="2"/>
        <v>5.2083333333333336E-2</v>
      </c>
      <c r="M9" s="156">
        <v>30</v>
      </c>
      <c r="N9" s="156">
        <v>40</v>
      </c>
      <c r="O9" s="156">
        <v>10</v>
      </c>
      <c r="P9" s="156">
        <v>160</v>
      </c>
      <c r="Q9" s="156">
        <v>0</v>
      </c>
      <c r="R9" s="9">
        <f t="shared" si="3"/>
        <v>1600</v>
      </c>
      <c r="S9" s="9">
        <v>1</v>
      </c>
      <c r="T9" s="9">
        <v>0.27</v>
      </c>
      <c r="U9" s="9">
        <v>1.4</v>
      </c>
      <c r="V9" s="8">
        <f t="shared" si="4"/>
        <v>2366.1190449887017</v>
      </c>
      <c r="W9" s="7">
        <f t="shared" si="5"/>
        <v>14.788244031179385</v>
      </c>
      <c r="X9" s="6">
        <f t="shared" si="6"/>
        <v>4560</v>
      </c>
      <c r="Y9" s="5">
        <f t="shared" si="7"/>
        <v>28.5</v>
      </c>
      <c r="Z9" s="1">
        <f t="shared" si="8"/>
        <v>34200</v>
      </c>
      <c r="AA9" s="1">
        <f t="shared" si="9"/>
        <v>7980</v>
      </c>
      <c r="AB9" s="1">
        <f t="shared" si="10"/>
        <v>74100</v>
      </c>
      <c r="AC9" s="4">
        <f t="shared" si="11"/>
        <v>6669</v>
      </c>
      <c r="AD9" s="4">
        <f t="shared" si="12"/>
        <v>1778.4</v>
      </c>
      <c r="AE9" s="4">
        <f t="shared" si="13"/>
        <v>16427.400000000001</v>
      </c>
      <c r="AF9" s="3">
        <f t="shared" si="14"/>
        <v>102.67125000000001</v>
      </c>
    </row>
    <row r="10" spans="1:35" x14ac:dyDescent="0.2">
      <c r="A10" s="165">
        <v>241</v>
      </c>
      <c r="B10" s="156" t="str">
        <f t="shared" si="0"/>
        <v>0.09, Bed-Disk  (Hipper) 12R-36</v>
      </c>
      <c r="C10" s="124">
        <v>0.09</v>
      </c>
      <c r="D10" s="120" t="s">
        <v>434</v>
      </c>
      <c r="E10" s="120" t="s">
        <v>453</v>
      </c>
      <c r="F10" s="120" t="s">
        <v>199</v>
      </c>
      <c r="G10" s="120" t="str">
        <f t="shared" si="1"/>
        <v>Bed-Disk  (Hipper) 12R-36</v>
      </c>
      <c r="H10" s="236">
        <v>114000</v>
      </c>
      <c r="I10" s="156">
        <v>36</v>
      </c>
      <c r="J10" s="156">
        <v>5.5</v>
      </c>
      <c r="K10" s="156">
        <v>80</v>
      </c>
      <c r="L10" s="157">
        <f t="shared" si="2"/>
        <v>5.2083333333333336E-2</v>
      </c>
      <c r="M10" s="156">
        <v>30</v>
      </c>
      <c r="N10" s="156">
        <v>40</v>
      </c>
      <c r="O10" s="156">
        <v>10</v>
      </c>
      <c r="P10" s="156">
        <v>160</v>
      </c>
      <c r="Q10" s="156">
        <v>0</v>
      </c>
      <c r="R10" s="9">
        <f t="shared" si="3"/>
        <v>1600</v>
      </c>
      <c r="S10" s="9">
        <v>1</v>
      </c>
      <c r="T10" s="9">
        <v>0.27</v>
      </c>
      <c r="U10" s="9">
        <v>1.4</v>
      </c>
      <c r="V10" s="8">
        <f t="shared" si="4"/>
        <v>2366.1190449887017</v>
      </c>
      <c r="W10" s="7">
        <f t="shared" si="5"/>
        <v>14.788244031179385</v>
      </c>
      <c r="X10" s="6">
        <f t="shared" si="6"/>
        <v>4560</v>
      </c>
      <c r="Y10" s="5">
        <f t="shared" si="7"/>
        <v>28.5</v>
      </c>
      <c r="Z10" s="1">
        <f t="shared" si="8"/>
        <v>34200</v>
      </c>
      <c r="AA10" s="1">
        <f t="shared" si="9"/>
        <v>7980</v>
      </c>
      <c r="AB10" s="1">
        <f t="shared" si="10"/>
        <v>74100</v>
      </c>
      <c r="AC10" s="4">
        <f t="shared" si="11"/>
        <v>6669</v>
      </c>
      <c r="AD10" s="4">
        <f t="shared" si="12"/>
        <v>1778.4</v>
      </c>
      <c r="AE10" s="4">
        <f t="shared" si="13"/>
        <v>16427.400000000001</v>
      </c>
      <c r="AF10" s="3">
        <f t="shared" si="14"/>
        <v>102.67125000000001</v>
      </c>
    </row>
    <row r="11" spans="1:35" x14ac:dyDescent="0.2">
      <c r="A11" s="165">
        <v>411</v>
      </c>
      <c r="B11" s="156" t="str">
        <f t="shared" si="0"/>
        <v>0.1, Bed-Disk  (Hipper) Fl  8R-36</v>
      </c>
      <c r="C11" s="124">
        <v>0.1</v>
      </c>
      <c r="D11" s="120" t="s">
        <v>434</v>
      </c>
      <c r="E11" s="120" t="s">
        <v>454</v>
      </c>
      <c r="F11" s="120" t="s">
        <v>198</v>
      </c>
      <c r="G11" s="120" t="str">
        <f t="shared" si="1"/>
        <v>Bed-Disk  (Hipper) Fl  8R-36</v>
      </c>
      <c r="H11" s="236">
        <v>83500</v>
      </c>
      <c r="I11" s="156">
        <v>24</v>
      </c>
      <c r="J11" s="156">
        <v>5.5</v>
      </c>
      <c r="K11" s="156">
        <v>80</v>
      </c>
      <c r="L11" s="157">
        <f t="shared" si="2"/>
        <v>7.8125E-2</v>
      </c>
      <c r="M11" s="156">
        <v>30</v>
      </c>
      <c r="N11" s="156">
        <v>40</v>
      </c>
      <c r="O11" s="156">
        <v>10</v>
      </c>
      <c r="P11" s="156">
        <v>160</v>
      </c>
      <c r="Q11" s="156">
        <v>0</v>
      </c>
      <c r="R11" s="9">
        <f t="shared" si="3"/>
        <v>1600</v>
      </c>
      <c r="S11" s="9">
        <v>1</v>
      </c>
      <c r="T11" s="9">
        <v>0.27</v>
      </c>
      <c r="U11" s="9">
        <v>1.4</v>
      </c>
      <c r="V11" s="8">
        <f t="shared" si="4"/>
        <v>1733.0784233031277</v>
      </c>
      <c r="W11" s="7">
        <f t="shared" si="5"/>
        <v>10.831740145644549</v>
      </c>
      <c r="X11" s="6">
        <f t="shared" si="6"/>
        <v>3340</v>
      </c>
      <c r="Y11" s="5">
        <f t="shared" si="7"/>
        <v>20.875</v>
      </c>
      <c r="Z11" s="1">
        <f t="shared" si="8"/>
        <v>25050</v>
      </c>
      <c r="AA11" s="1">
        <f t="shared" si="9"/>
        <v>5845</v>
      </c>
      <c r="AB11" s="1">
        <f t="shared" si="10"/>
        <v>54275</v>
      </c>
      <c r="AC11" s="4">
        <f t="shared" si="11"/>
        <v>4884.75</v>
      </c>
      <c r="AD11" s="4">
        <f t="shared" si="12"/>
        <v>1302.6000000000001</v>
      </c>
      <c r="AE11" s="4">
        <f t="shared" si="13"/>
        <v>12032.35</v>
      </c>
      <c r="AF11" s="3">
        <f t="shared" si="14"/>
        <v>75.202187500000008</v>
      </c>
    </row>
    <row r="12" spans="1:35" x14ac:dyDescent="0.2">
      <c r="A12" s="165">
        <v>69</v>
      </c>
      <c r="B12" s="156" t="str">
        <f t="shared" si="0"/>
        <v>0.11, Bed-Disk  (Hipper) Rd  8R-36</v>
      </c>
      <c r="C12" s="124">
        <v>0.11</v>
      </c>
      <c r="D12" s="120" t="s">
        <v>434</v>
      </c>
      <c r="E12" s="120" t="s">
        <v>455</v>
      </c>
      <c r="F12" s="120" t="s">
        <v>198</v>
      </c>
      <c r="G12" s="120" t="str">
        <f t="shared" si="1"/>
        <v>Bed-Disk  (Hipper) Rd  8R-36</v>
      </c>
      <c r="H12" s="236">
        <v>46800</v>
      </c>
      <c r="I12" s="156">
        <v>24</v>
      </c>
      <c r="J12" s="156">
        <v>5.5</v>
      </c>
      <c r="K12" s="156">
        <v>80</v>
      </c>
      <c r="L12" s="157">
        <f t="shared" si="2"/>
        <v>7.8125E-2</v>
      </c>
      <c r="M12" s="156">
        <v>30</v>
      </c>
      <c r="N12" s="156">
        <v>40</v>
      </c>
      <c r="O12" s="156">
        <v>10</v>
      </c>
      <c r="P12" s="156">
        <v>160</v>
      </c>
      <c r="Q12" s="156">
        <v>0</v>
      </c>
      <c r="R12" s="9">
        <f t="shared" si="3"/>
        <v>1600</v>
      </c>
      <c r="S12" s="9">
        <v>1</v>
      </c>
      <c r="T12" s="9">
        <v>0.27</v>
      </c>
      <c r="U12" s="9">
        <v>1.4</v>
      </c>
      <c r="V12" s="8">
        <f t="shared" si="4"/>
        <v>971.35413425851948</v>
      </c>
      <c r="W12" s="7">
        <f t="shared" si="5"/>
        <v>6.0709633391157469</v>
      </c>
      <c r="X12" s="6">
        <f t="shared" si="6"/>
        <v>1872</v>
      </c>
      <c r="Y12" s="5">
        <f t="shared" si="7"/>
        <v>11.7</v>
      </c>
      <c r="Z12" s="1">
        <f t="shared" si="8"/>
        <v>14040</v>
      </c>
      <c r="AA12" s="1">
        <f t="shared" si="9"/>
        <v>3276</v>
      </c>
      <c r="AB12" s="1">
        <f t="shared" si="10"/>
        <v>30420</v>
      </c>
      <c r="AC12" s="4">
        <f t="shared" si="11"/>
        <v>2737.7999999999997</v>
      </c>
      <c r="AD12" s="4">
        <f t="shared" si="12"/>
        <v>730.08</v>
      </c>
      <c r="AE12" s="4">
        <f t="shared" si="13"/>
        <v>6743.8799999999992</v>
      </c>
      <c r="AF12" s="3">
        <f t="shared" si="14"/>
        <v>42.149249999999995</v>
      </c>
    </row>
    <row r="13" spans="1:35" x14ac:dyDescent="0.2">
      <c r="A13" s="165">
        <v>611</v>
      </c>
      <c r="B13" s="156" t="str">
        <f t="shared" si="0"/>
        <v>0.12, Bed-Disk  w/roller 8R-30</v>
      </c>
      <c r="C13" s="124">
        <v>0.12</v>
      </c>
      <c r="D13" s="120" t="s">
        <v>434</v>
      </c>
      <c r="E13" s="120" t="s">
        <v>451</v>
      </c>
      <c r="F13" s="120" t="s">
        <v>25</v>
      </c>
      <c r="G13" s="120" t="str">
        <f t="shared" si="1"/>
        <v>Bed-Disk  w/roller 8R-30</v>
      </c>
      <c r="H13" s="236">
        <v>59900</v>
      </c>
      <c r="I13" s="156">
        <v>20</v>
      </c>
      <c r="J13" s="156">
        <v>5.5</v>
      </c>
      <c r="K13" s="156">
        <v>80</v>
      </c>
      <c r="L13" s="157">
        <f t="shared" si="2"/>
        <v>9.375E-2</v>
      </c>
      <c r="M13" s="156">
        <v>30</v>
      </c>
      <c r="N13" s="156">
        <v>40</v>
      </c>
      <c r="O13" s="156">
        <v>10</v>
      </c>
      <c r="P13" s="156">
        <v>160</v>
      </c>
      <c r="Q13" s="156">
        <v>0</v>
      </c>
      <c r="R13" s="9">
        <f t="shared" si="3"/>
        <v>1600</v>
      </c>
      <c r="S13" s="9">
        <v>1</v>
      </c>
      <c r="T13" s="9">
        <v>0.27</v>
      </c>
      <c r="U13" s="9">
        <v>1.4</v>
      </c>
      <c r="V13" s="8">
        <f t="shared" si="4"/>
        <v>1243.2502701300282</v>
      </c>
      <c r="W13" s="7">
        <f t="shared" si="5"/>
        <v>7.7703141883126765</v>
      </c>
      <c r="X13" s="6">
        <f t="shared" si="6"/>
        <v>2396</v>
      </c>
      <c r="Y13" s="5">
        <f t="shared" si="7"/>
        <v>14.975</v>
      </c>
      <c r="Z13" s="1">
        <f t="shared" si="8"/>
        <v>17970</v>
      </c>
      <c r="AA13" s="1">
        <f t="shared" si="9"/>
        <v>4193</v>
      </c>
      <c r="AB13" s="1">
        <f t="shared" si="10"/>
        <v>38935</v>
      </c>
      <c r="AC13" s="4">
        <f t="shared" si="11"/>
        <v>3504.15</v>
      </c>
      <c r="AD13" s="4">
        <f t="shared" si="12"/>
        <v>934.44</v>
      </c>
      <c r="AE13" s="4">
        <f t="shared" si="13"/>
        <v>8631.59</v>
      </c>
      <c r="AF13" s="3">
        <f t="shared" si="14"/>
        <v>53.947437499999999</v>
      </c>
    </row>
    <row r="14" spans="1:35" x14ac:dyDescent="0.2">
      <c r="A14" s="165">
        <v>732</v>
      </c>
      <c r="B14" s="156" t="str">
        <f t="shared" si="0"/>
        <v>0.13, Bed-Disk  w/roller 8R-36</v>
      </c>
      <c r="C14" s="124">
        <v>0.13</v>
      </c>
      <c r="D14" s="120" t="s">
        <v>434</v>
      </c>
      <c r="E14" s="120" t="s">
        <v>451</v>
      </c>
      <c r="F14" s="120" t="s">
        <v>198</v>
      </c>
      <c r="G14" s="120" t="str">
        <f t="shared" si="1"/>
        <v>Bed-Disk  w/roller 8R-36</v>
      </c>
      <c r="H14" s="236">
        <v>68500</v>
      </c>
      <c r="I14" s="156">
        <v>24</v>
      </c>
      <c r="J14" s="156">
        <v>5.5</v>
      </c>
      <c r="K14" s="156">
        <v>80</v>
      </c>
      <c r="L14" s="157">
        <f t="shared" si="2"/>
        <v>7.8125E-2</v>
      </c>
      <c r="M14" s="156">
        <v>30</v>
      </c>
      <c r="N14" s="156">
        <v>40</v>
      </c>
      <c r="O14" s="156">
        <v>10</v>
      </c>
      <c r="P14" s="156">
        <v>160</v>
      </c>
      <c r="Q14" s="156">
        <v>0</v>
      </c>
      <c r="R14" s="9">
        <f t="shared" si="3"/>
        <v>1600</v>
      </c>
      <c r="S14" s="9">
        <v>1</v>
      </c>
      <c r="T14" s="9">
        <v>0.27</v>
      </c>
      <c r="U14" s="9">
        <v>1.4</v>
      </c>
      <c r="V14" s="8">
        <f t="shared" si="4"/>
        <v>1421.7469700151407</v>
      </c>
      <c r="W14" s="7">
        <f t="shared" si="5"/>
        <v>8.8859185625946289</v>
      </c>
      <c r="X14" s="6">
        <f t="shared" si="6"/>
        <v>2740</v>
      </c>
      <c r="Y14" s="5">
        <f t="shared" si="7"/>
        <v>17.125</v>
      </c>
      <c r="Z14" s="1">
        <f t="shared" si="8"/>
        <v>20550</v>
      </c>
      <c r="AA14" s="1">
        <f t="shared" si="9"/>
        <v>4795</v>
      </c>
      <c r="AB14" s="1">
        <f t="shared" si="10"/>
        <v>44525</v>
      </c>
      <c r="AC14" s="4">
        <f t="shared" si="11"/>
        <v>4007.25</v>
      </c>
      <c r="AD14" s="4">
        <f t="shared" si="12"/>
        <v>1068.5999999999999</v>
      </c>
      <c r="AE14" s="4">
        <f t="shared" si="13"/>
        <v>9870.85</v>
      </c>
      <c r="AF14" s="3">
        <f t="shared" si="14"/>
        <v>61.692812500000002</v>
      </c>
    </row>
    <row r="15" spans="1:35" x14ac:dyDescent="0.2">
      <c r="A15" s="165">
        <v>301</v>
      </c>
      <c r="B15" s="156" t="str">
        <f t="shared" si="0"/>
        <v>0.14, Bed-Disk  w/roller 12R-30</v>
      </c>
      <c r="C15" s="124">
        <v>0.14000000000000001</v>
      </c>
      <c r="D15" s="120" t="s">
        <v>434</v>
      </c>
      <c r="E15" s="120" t="s">
        <v>451</v>
      </c>
      <c r="F15" s="120" t="s">
        <v>452</v>
      </c>
      <c r="G15" s="120" t="str">
        <f t="shared" si="1"/>
        <v>Bed-Disk  w/roller 12R-30</v>
      </c>
      <c r="H15" s="236">
        <v>113000</v>
      </c>
      <c r="I15" s="156">
        <v>30</v>
      </c>
      <c r="J15" s="156">
        <v>5.5</v>
      </c>
      <c r="K15" s="156">
        <v>80</v>
      </c>
      <c r="L15" s="157">
        <f t="shared" si="2"/>
        <v>6.25E-2</v>
      </c>
      <c r="M15" s="156">
        <v>30</v>
      </c>
      <c r="N15" s="156">
        <v>40</v>
      </c>
      <c r="O15" s="156">
        <v>10</v>
      </c>
      <c r="P15" s="156">
        <v>160</v>
      </c>
      <c r="Q15" s="156">
        <v>0</v>
      </c>
      <c r="R15" s="9">
        <f t="shared" si="3"/>
        <v>1600</v>
      </c>
      <c r="S15" s="9">
        <v>1</v>
      </c>
      <c r="T15" s="9">
        <v>0.27</v>
      </c>
      <c r="U15" s="9">
        <v>1.4</v>
      </c>
      <c r="V15" s="8">
        <f t="shared" si="4"/>
        <v>2345.3636147695024</v>
      </c>
      <c r="W15" s="7">
        <f t="shared" si="5"/>
        <v>14.65852259230939</v>
      </c>
      <c r="X15" s="6">
        <f t="shared" si="6"/>
        <v>4520</v>
      </c>
      <c r="Y15" s="5">
        <f t="shared" si="7"/>
        <v>28.25</v>
      </c>
      <c r="Z15" s="1">
        <f t="shared" si="8"/>
        <v>33900</v>
      </c>
      <c r="AA15" s="1">
        <f t="shared" si="9"/>
        <v>7910</v>
      </c>
      <c r="AB15" s="1">
        <f t="shared" si="10"/>
        <v>73450</v>
      </c>
      <c r="AC15" s="4">
        <f t="shared" si="11"/>
        <v>6610.5</v>
      </c>
      <c r="AD15" s="4">
        <f t="shared" si="12"/>
        <v>1762.8</v>
      </c>
      <c r="AE15" s="4">
        <f t="shared" si="13"/>
        <v>16283.3</v>
      </c>
      <c r="AF15" s="3">
        <f t="shared" si="14"/>
        <v>101.770625</v>
      </c>
    </row>
    <row r="16" spans="1:35" x14ac:dyDescent="0.2">
      <c r="A16" s="165">
        <v>594</v>
      </c>
      <c r="B16" s="156" t="str">
        <f t="shared" si="0"/>
        <v>0.15, Bed/Lister  4R-36</v>
      </c>
      <c r="C16" s="124">
        <v>0.15</v>
      </c>
      <c r="D16" s="120" t="s">
        <v>434</v>
      </c>
      <c r="E16" s="120" t="s">
        <v>523</v>
      </c>
      <c r="F16" s="120" t="s">
        <v>200</v>
      </c>
      <c r="G16" s="120" t="str">
        <f t="shared" si="1"/>
        <v>Bed/Lister  4R-36</v>
      </c>
      <c r="H16" s="236">
        <v>31900</v>
      </c>
      <c r="I16" s="156">
        <v>10</v>
      </c>
      <c r="J16" s="156">
        <v>4.25</v>
      </c>
      <c r="K16" s="156">
        <v>85</v>
      </c>
      <c r="L16" s="157">
        <f t="shared" si="2"/>
        <v>0.22837370242214533</v>
      </c>
      <c r="M16" s="156">
        <v>35</v>
      </c>
      <c r="N16" s="156">
        <v>30</v>
      </c>
      <c r="O16" s="156">
        <v>8</v>
      </c>
      <c r="P16" s="156">
        <v>160</v>
      </c>
      <c r="Q16" s="156">
        <v>0</v>
      </c>
      <c r="R16" s="9">
        <f t="shared" si="3"/>
        <v>1280</v>
      </c>
      <c r="S16" s="9">
        <v>1</v>
      </c>
      <c r="T16" s="9">
        <v>0.27</v>
      </c>
      <c r="U16" s="9">
        <v>1.4</v>
      </c>
      <c r="V16" s="8">
        <f t="shared" si="4"/>
        <v>662.0982239924524</v>
      </c>
      <c r="W16" s="7">
        <f t="shared" si="5"/>
        <v>4.1381138999528275</v>
      </c>
      <c r="X16" s="6">
        <f t="shared" si="6"/>
        <v>1196.25</v>
      </c>
      <c r="Y16" s="5">
        <f t="shared" si="7"/>
        <v>7.4765625</v>
      </c>
      <c r="Z16" s="1">
        <f t="shared" si="8"/>
        <v>11165</v>
      </c>
      <c r="AA16" s="1">
        <f t="shared" si="9"/>
        <v>2591.875</v>
      </c>
      <c r="AB16" s="1">
        <f t="shared" si="10"/>
        <v>21532.5</v>
      </c>
      <c r="AC16" s="4">
        <f t="shared" si="11"/>
        <v>1937.925</v>
      </c>
      <c r="AD16" s="4">
        <f t="shared" si="12"/>
        <v>516.78</v>
      </c>
      <c r="AE16" s="4">
        <f t="shared" si="13"/>
        <v>5046.58</v>
      </c>
      <c r="AF16" s="3">
        <f t="shared" si="14"/>
        <v>31.541125000000001</v>
      </c>
    </row>
    <row r="17" spans="1:32" x14ac:dyDescent="0.2">
      <c r="A17" s="165">
        <v>119</v>
      </c>
      <c r="B17" s="156" t="str">
        <f t="shared" si="0"/>
        <v>0.16, Bed/Lister  6R-36</v>
      </c>
      <c r="C17" s="124">
        <v>0.16</v>
      </c>
      <c r="D17" s="120" t="s">
        <v>434</v>
      </c>
      <c r="E17" s="120" t="s">
        <v>523</v>
      </c>
      <c r="F17" s="120" t="s">
        <v>201</v>
      </c>
      <c r="G17" s="120" t="str">
        <f t="shared" si="1"/>
        <v>Bed/Lister  6R-36</v>
      </c>
      <c r="H17" s="236">
        <v>36000</v>
      </c>
      <c r="I17" s="156">
        <v>18</v>
      </c>
      <c r="J17" s="156">
        <v>4.25</v>
      </c>
      <c r="K17" s="156">
        <v>85</v>
      </c>
      <c r="L17" s="157">
        <f t="shared" si="2"/>
        <v>0.12687427912341406</v>
      </c>
      <c r="M17" s="156">
        <v>35</v>
      </c>
      <c r="N17" s="156">
        <v>30</v>
      </c>
      <c r="O17" s="156">
        <v>8</v>
      </c>
      <c r="P17" s="156">
        <v>160</v>
      </c>
      <c r="Q17" s="156">
        <v>0</v>
      </c>
      <c r="R17" s="9">
        <f t="shared" si="3"/>
        <v>1280</v>
      </c>
      <c r="S17" s="9">
        <v>1</v>
      </c>
      <c r="T17" s="9">
        <v>0.27</v>
      </c>
      <c r="U17" s="9">
        <v>1.4</v>
      </c>
      <c r="V17" s="8">
        <f t="shared" si="4"/>
        <v>747.1954878911688</v>
      </c>
      <c r="W17" s="7">
        <f t="shared" si="5"/>
        <v>4.6699717993198053</v>
      </c>
      <c r="X17" s="6">
        <f t="shared" si="6"/>
        <v>1350</v>
      </c>
      <c r="Y17" s="5">
        <f t="shared" si="7"/>
        <v>8.4375</v>
      </c>
      <c r="Z17" s="1">
        <f t="shared" si="8"/>
        <v>12600</v>
      </c>
      <c r="AA17" s="1">
        <f t="shared" si="9"/>
        <v>2925</v>
      </c>
      <c r="AB17" s="1">
        <f t="shared" si="10"/>
        <v>24300</v>
      </c>
      <c r="AC17" s="4">
        <f t="shared" si="11"/>
        <v>2187</v>
      </c>
      <c r="AD17" s="4">
        <f t="shared" si="12"/>
        <v>583.20000000000005</v>
      </c>
      <c r="AE17" s="4">
        <f t="shared" si="13"/>
        <v>5695.2</v>
      </c>
      <c r="AF17" s="3">
        <f t="shared" si="14"/>
        <v>35.594999999999999</v>
      </c>
    </row>
    <row r="18" spans="1:32" x14ac:dyDescent="0.2">
      <c r="A18" s="165">
        <v>120</v>
      </c>
      <c r="B18" s="156" t="str">
        <f t="shared" si="0"/>
        <v>0.17, Bed/Lister  8R-30</v>
      </c>
      <c r="C18" s="124">
        <v>0.17</v>
      </c>
      <c r="D18" s="120" t="s">
        <v>434</v>
      </c>
      <c r="E18" s="120" t="s">
        <v>523</v>
      </c>
      <c r="F18" s="120" t="s">
        <v>25</v>
      </c>
      <c r="G18" s="120" t="str">
        <f t="shared" si="1"/>
        <v>Bed/Lister  8R-30</v>
      </c>
      <c r="H18" s="236">
        <v>48300</v>
      </c>
      <c r="I18" s="156">
        <v>20</v>
      </c>
      <c r="J18" s="156">
        <v>4.25</v>
      </c>
      <c r="K18" s="156">
        <v>85</v>
      </c>
      <c r="L18" s="157">
        <f t="shared" si="2"/>
        <v>0.11418685121107267</v>
      </c>
      <c r="M18" s="156">
        <v>35</v>
      </c>
      <c r="N18" s="156">
        <v>30</v>
      </c>
      <c r="O18" s="156">
        <v>8</v>
      </c>
      <c r="P18" s="156">
        <v>160</v>
      </c>
      <c r="Q18" s="156">
        <v>0</v>
      </c>
      <c r="R18" s="9">
        <f t="shared" si="3"/>
        <v>1280</v>
      </c>
      <c r="S18" s="9">
        <v>1</v>
      </c>
      <c r="T18" s="9">
        <v>0.27</v>
      </c>
      <c r="U18" s="9">
        <v>1.4</v>
      </c>
      <c r="V18" s="8">
        <f t="shared" si="4"/>
        <v>1002.4872795873182</v>
      </c>
      <c r="W18" s="7">
        <f t="shared" si="5"/>
        <v>6.2655454974207387</v>
      </c>
      <c r="X18" s="6">
        <f t="shared" si="6"/>
        <v>1811.25</v>
      </c>
      <c r="Y18" s="5">
        <f t="shared" si="7"/>
        <v>11.3203125</v>
      </c>
      <c r="Z18" s="1">
        <f t="shared" si="8"/>
        <v>16905</v>
      </c>
      <c r="AA18" s="1">
        <f t="shared" si="9"/>
        <v>3924.375</v>
      </c>
      <c r="AB18" s="1">
        <f t="shared" si="10"/>
        <v>32602.5</v>
      </c>
      <c r="AC18" s="4">
        <f t="shared" si="11"/>
        <v>2934.2249999999999</v>
      </c>
      <c r="AD18" s="4">
        <f t="shared" si="12"/>
        <v>782.46</v>
      </c>
      <c r="AE18" s="4">
        <f t="shared" si="13"/>
        <v>7641.06</v>
      </c>
      <c r="AF18" s="3">
        <f t="shared" si="14"/>
        <v>47.756625</v>
      </c>
    </row>
    <row r="19" spans="1:32" x14ac:dyDescent="0.2">
      <c r="A19" s="165">
        <v>121</v>
      </c>
      <c r="B19" s="156" t="str">
        <f t="shared" si="0"/>
        <v>0.18, Bed/Lister  8R-36</v>
      </c>
      <c r="C19" s="124">
        <v>0.18</v>
      </c>
      <c r="D19" s="120" t="s">
        <v>434</v>
      </c>
      <c r="E19" s="120" t="s">
        <v>523</v>
      </c>
      <c r="F19" s="120" t="s">
        <v>198</v>
      </c>
      <c r="G19" s="120" t="str">
        <f t="shared" si="1"/>
        <v>Bed/Lister  8R-36</v>
      </c>
      <c r="H19" s="236">
        <v>48700</v>
      </c>
      <c r="I19" s="156">
        <v>24</v>
      </c>
      <c r="J19" s="156">
        <v>4.25</v>
      </c>
      <c r="K19" s="156">
        <v>85</v>
      </c>
      <c r="L19" s="157">
        <f t="shared" si="2"/>
        <v>9.5155709342560554E-2</v>
      </c>
      <c r="M19" s="156">
        <v>35</v>
      </c>
      <c r="N19" s="156">
        <v>30</v>
      </c>
      <c r="O19" s="156">
        <v>8</v>
      </c>
      <c r="P19" s="156">
        <v>160</v>
      </c>
      <c r="Q19" s="156">
        <v>0</v>
      </c>
      <c r="R19" s="9">
        <f t="shared" si="3"/>
        <v>1280</v>
      </c>
      <c r="S19" s="9">
        <v>1</v>
      </c>
      <c r="T19" s="9">
        <v>0.27</v>
      </c>
      <c r="U19" s="9">
        <v>1.4</v>
      </c>
      <c r="V19" s="8">
        <f t="shared" si="4"/>
        <v>1010.7894516749978</v>
      </c>
      <c r="W19" s="7">
        <f t="shared" si="5"/>
        <v>6.3174340729687364</v>
      </c>
      <c r="X19" s="6">
        <f t="shared" si="6"/>
        <v>1826.25</v>
      </c>
      <c r="Y19" s="5">
        <f t="shared" si="7"/>
        <v>11.4140625</v>
      </c>
      <c r="Z19" s="1">
        <f t="shared" si="8"/>
        <v>17045</v>
      </c>
      <c r="AA19" s="1">
        <f t="shared" si="9"/>
        <v>3956.875</v>
      </c>
      <c r="AB19" s="1">
        <f t="shared" si="10"/>
        <v>32872.5</v>
      </c>
      <c r="AC19" s="4">
        <f t="shared" si="11"/>
        <v>2958.5250000000001</v>
      </c>
      <c r="AD19" s="4">
        <f t="shared" si="12"/>
        <v>788.94</v>
      </c>
      <c r="AE19" s="4">
        <f t="shared" si="13"/>
        <v>7704.34</v>
      </c>
      <c r="AF19" s="3">
        <f t="shared" si="14"/>
        <v>48.152124999999998</v>
      </c>
    </row>
    <row r="20" spans="1:32" x14ac:dyDescent="0.2">
      <c r="A20" s="165">
        <v>246</v>
      </c>
      <c r="B20" s="156" t="str">
        <f t="shared" si="0"/>
        <v>0.19, Bed/Lister  8R-36 2x1</v>
      </c>
      <c r="C20" s="124">
        <v>0.19</v>
      </c>
      <c r="D20" s="120" t="s">
        <v>434</v>
      </c>
      <c r="E20" s="120" t="s">
        <v>523</v>
      </c>
      <c r="F20" s="120" t="s">
        <v>202</v>
      </c>
      <c r="G20" s="120" t="str">
        <f t="shared" si="1"/>
        <v>Bed/Lister  8R-36 2x1</v>
      </c>
      <c r="H20" s="236">
        <v>81500</v>
      </c>
      <c r="I20" s="156">
        <v>36</v>
      </c>
      <c r="J20" s="156">
        <v>4.25</v>
      </c>
      <c r="K20" s="156">
        <v>85</v>
      </c>
      <c r="L20" s="157">
        <f t="shared" si="2"/>
        <v>6.3437139561707032E-2</v>
      </c>
      <c r="M20" s="156">
        <v>35</v>
      </c>
      <c r="N20" s="156">
        <v>30</v>
      </c>
      <c r="O20" s="156">
        <v>8</v>
      </c>
      <c r="P20" s="156">
        <v>160</v>
      </c>
      <c r="Q20" s="156">
        <v>0</v>
      </c>
      <c r="R20" s="9">
        <f t="shared" si="3"/>
        <v>1280</v>
      </c>
      <c r="S20" s="9">
        <v>1</v>
      </c>
      <c r="T20" s="9">
        <v>0.27</v>
      </c>
      <c r="U20" s="9">
        <v>1.4</v>
      </c>
      <c r="V20" s="8">
        <f t="shared" si="4"/>
        <v>1691.5675628647293</v>
      </c>
      <c r="W20" s="7">
        <f t="shared" si="5"/>
        <v>10.572297267904558</v>
      </c>
      <c r="X20" s="6">
        <f t="shared" si="6"/>
        <v>3056.25</v>
      </c>
      <c r="Y20" s="5">
        <f t="shared" si="7"/>
        <v>19.1015625</v>
      </c>
      <c r="Z20" s="1">
        <f t="shared" si="8"/>
        <v>28525</v>
      </c>
      <c r="AA20" s="1">
        <f t="shared" si="9"/>
        <v>6621.875</v>
      </c>
      <c r="AB20" s="1">
        <f t="shared" si="10"/>
        <v>55012.5</v>
      </c>
      <c r="AC20" s="4">
        <f t="shared" si="11"/>
        <v>4951.125</v>
      </c>
      <c r="AD20" s="4">
        <f t="shared" si="12"/>
        <v>1320.3</v>
      </c>
      <c r="AE20" s="4">
        <f t="shared" si="13"/>
        <v>12893.3</v>
      </c>
      <c r="AF20" s="3">
        <f t="shared" si="14"/>
        <v>80.583124999999995</v>
      </c>
    </row>
    <row r="21" spans="1:32" x14ac:dyDescent="0.2">
      <c r="A21" s="165">
        <v>247</v>
      </c>
      <c r="B21" s="156" t="str">
        <f t="shared" si="0"/>
        <v>0.22, Bed/Lister 12R-36</v>
      </c>
      <c r="C21" s="124">
        <v>0.22</v>
      </c>
      <c r="D21" s="120" t="s">
        <v>434</v>
      </c>
      <c r="E21" s="120" t="s">
        <v>523</v>
      </c>
      <c r="F21" s="120" t="s">
        <v>199</v>
      </c>
      <c r="G21" s="120" t="str">
        <f t="shared" si="1"/>
        <v>Bed/Lister 12R-36</v>
      </c>
      <c r="H21" s="236">
        <v>81500</v>
      </c>
      <c r="I21" s="156">
        <v>36</v>
      </c>
      <c r="J21" s="156">
        <v>4.25</v>
      </c>
      <c r="K21" s="156">
        <v>85</v>
      </c>
      <c r="L21" s="157">
        <f t="shared" si="2"/>
        <v>6.3437139561707032E-2</v>
      </c>
      <c r="M21" s="156">
        <v>35</v>
      </c>
      <c r="N21" s="156">
        <v>30</v>
      </c>
      <c r="O21" s="156">
        <v>8</v>
      </c>
      <c r="P21" s="156">
        <v>160</v>
      </c>
      <c r="Q21" s="156">
        <v>0</v>
      </c>
      <c r="R21" s="9">
        <f t="shared" si="3"/>
        <v>1280</v>
      </c>
      <c r="S21" s="9">
        <v>1</v>
      </c>
      <c r="T21" s="9">
        <v>0.27</v>
      </c>
      <c r="U21" s="9">
        <v>1.4</v>
      </c>
      <c r="V21" s="8">
        <f t="shared" si="4"/>
        <v>1691.5675628647293</v>
      </c>
      <c r="W21" s="7">
        <f t="shared" si="5"/>
        <v>10.572297267904558</v>
      </c>
      <c r="X21" s="6">
        <f t="shared" si="6"/>
        <v>3056.25</v>
      </c>
      <c r="Y21" s="5">
        <f t="shared" si="7"/>
        <v>19.1015625</v>
      </c>
      <c r="Z21" s="1">
        <f t="shared" si="8"/>
        <v>28525</v>
      </c>
      <c r="AA21" s="1">
        <f t="shared" si="9"/>
        <v>6621.875</v>
      </c>
      <c r="AB21" s="1">
        <f t="shared" si="10"/>
        <v>55012.5</v>
      </c>
      <c r="AC21" s="4">
        <f t="shared" si="11"/>
        <v>4951.125</v>
      </c>
      <c r="AD21" s="4">
        <f t="shared" si="12"/>
        <v>1320.3</v>
      </c>
      <c r="AE21" s="4">
        <f t="shared" si="13"/>
        <v>12893.3</v>
      </c>
      <c r="AF21" s="3">
        <f t="shared" si="14"/>
        <v>80.583124999999995</v>
      </c>
    </row>
    <row r="22" spans="1:32" x14ac:dyDescent="0.2">
      <c r="A22" s="165"/>
      <c r="B22" s="156" t="str">
        <f t="shared" si="0"/>
        <v>0.221, Bed/Lister -Roll-Fo 8R-36</v>
      </c>
      <c r="C22" s="124">
        <v>0.221</v>
      </c>
      <c r="D22" s="120" t="s">
        <v>434</v>
      </c>
      <c r="E22" s="120" t="s">
        <v>524</v>
      </c>
      <c r="F22" s="120" t="s">
        <v>204</v>
      </c>
      <c r="G22" s="120" t="str">
        <f t="shared" si="1"/>
        <v>Bed/Lister -Roll-Fo 8R-36</v>
      </c>
      <c r="H22" s="236">
        <v>31400</v>
      </c>
      <c r="I22" s="156">
        <v>24</v>
      </c>
      <c r="J22" s="156">
        <v>4.25</v>
      </c>
      <c r="K22" s="156">
        <v>80</v>
      </c>
      <c r="L22" s="157">
        <f t="shared" si="2"/>
        <v>0.1011029411764706</v>
      </c>
      <c r="M22" s="156">
        <v>30</v>
      </c>
      <c r="N22" s="156">
        <v>40</v>
      </c>
      <c r="O22" s="156">
        <v>10</v>
      </c>
      <c r="P22" s="156">
        <v>160</v>
      </c>
      <c r="Q22" s="156">
        <v>0</v>
      </c>
      <c r="R22" s="9">
        <f t="shared" si="3"/>
        <v>1600</v>
      </c>
      <c r="S22" s="9">
        <v>1</v>
      </c>
      <c r="T22" s="9">
        <v>0.27</v>
      </c>
      <c r="U22" s="9">
        <v>1.4</v>
      </c>
      <c r="V22" s="8">
        <f t="shared" si="4"/>
        <v>651.72050888285276</v>
      </c>
      <c r="W22" s="7">
        <f t="shared" si="5"/>
        <v>4.0732531805178294</v>
      </c>
      <c r="X22" s="6">
        <f t="shared" si="6"/>
        <v>1256</v>
      </c>
      <c r="Y22" s="5">
        <f t="shared" si="7"/>
        <v>7.85</v>
      </c>
      <c r="Z22" s="1">
        <f t="shared" si="8"/>
        <v>9420</v>
      </c>
      <c r="AA22" s="1">
        <f t="shared" si="9"/>
        <v>2198</v>
      </c>
      <c r="AB22" s="1">
        <f t="shared" si="10"/>
        <v>20410</v>
      </c>
      <c r="AC22" s="4">
        <f t="shared" ref="AC22:AC27" si="15">AB22*intir</f>
        <v>1836.8999999999999</v>
      </c>
      <c r="AD22" s="4">
        <f t="shared" ref="AD22:AD27" si="16">AB22*itr</f>
        <v>489.84000000000003</v>
      </c>
      <c r="AE22" s="4">
        <f t="shared" si="13"/>
        <v>4524.74</v>
      </c>
      <c r="AF22" s="3">
        <f t="shared" si="14"/>
        <v>28.279624999999999</v>
      </c>
    </row>
    <row r="23" spans="1:32" x14ac:dyDescent="0.2">
      <c r="A23" s="165"/>
      <c r="B23" s="156" t="str">
        <f t="shared" si="0"/>
        <v>0.222, Bed/Lister -Roll-Fo 12R-30</v>
      </c>
      <c r="C23" s="124">
        <v>0.222</v>
      </c>
      <c r="D23" s="120" t="s">
        <v>434</v>
      </c>
      <c r="E23" s="120" t="s">
        <v>524</v>
      </c>
      <c r="F23" s="120" t="s">
        <v>6</v>
      </c>
      <c r="G23" s="120" t="str">
        <f t="shared" si="1"/>
        <v>Bed/Lister -Roll-Fo 12R-30</v>
      </c>
      <c r="H23" s="236">
        <v>37800</v>
      </c>
      <c r="I23" s="156">
        <v>30</v>
      </c>
      <c r="J23" s="156">
        <v>4.25</v>
      </c>
      <c r="K23" s="156">
        <v>80</v>
      </c>
      <c r="L23" s="157">
        <f t="shared" si="2"/>
        <v>8.0882352941176475E-2</v>
      </c>
      <c r="M23" s="156">
        <v>30</v>
      </c>
      <c r="N23" s="156">
        <v>40</v>
      </c>
      <c r="O23" s="156">
        <v>10</v>
      </c>
      <c r="P23" s="156">
        <v>160</v>
      </c>
      <c r="Q23" s="156">
        <v>0</v>
      </c>
      <c r="R23" s="9">
        <f t="shared" si="3"/>
        <v>1600</v>
      </c>
      <c r="S23" s="9">
        <v>1</v>
      </c>
      <c r="T23" s="9">
        <v>0.27</v>
      </c>
      <c r="U23" s="9">
        <v>1.4</v>
      </c>
      <c r="V23" s="8">
        <f t="shared" si="4"/>
        <v>784.55526228572728</v>
      </c>
      <c r="W23" s="7">
        <f t="shared" si="5"/>
        <v>4.9034703892857952</v>
      </c>
      <c r="X23" s="6">
        <f t="shared" si="6"/>
        <v>1512</v>
      </c>
      <c r="Y23" s="5">
        <f t="shared" si="7"/>
        <v>9.4499999999999993</v>
      </c>
      <c r="Z23" s="1">
        <f t="shared" si="8"/>
        <v>11340</v>
      </c>
      <c r="AA23" s="1">
        <f t="shared" si="9"/>
        <v>2646</v>
      </c>
      <c r="AB23" s="1">
        <f t="shared" si="10"/>
        <v>24570</v>
      </c>
      <c r="AC23" s="4">
        <f t="shared" si="15"/>
        <v>2211.2999999999997</v>
      </c>
      <c r="AD23" s="4">
        <f t="shared" si="16"/>
        <v>589.68000000000006</v>
      </c>
      <c r="AE23" s="4">
        <f t="shared" si="13"/>
        <v>5446.98</v>
      </c>
      <c r="AF23" s="3">
        <f t="shared" si="14"/>
        <v>34.043624999999999</v>
      </c>
    </row>
    <row r="24" spans="1:32" x14ac:dyDescent="0.2">
      <c r="A24" s="165"/>
      <c r="B24" s="156" t="str">
        <f t="shared" si="0"/>
        <v>0.223, Bed/Lister -Roll-Fo 12R-36</v>
      </c>
      <c r="C24" s="124">
        <v>0.223</v>
      </c>
      <c r="D24" s="120" t="s">
        <v>434</v>
      </c>
      <c r="E24" s="120" t="s">
        <v>524</v>
      </c>
      <c r="F24" s="120" t="s">
        <v>199</v>
      </c>
      <c r="G24" s="120" t="str">
        <f t="shared" si="1"/>
        <v>Bed/Lister -Roll-Fo 12R-36</v>
      </c>
      <c r="H24" s="236">
        <v>60900</v>
      </c>
      <c r="I24" s="156">
        <v>36</v>
      </c>
      <c r="J24" s="156">
        <v>4.25</v>
      </c>
      <c r="K24" s="156">
        <v>80</v>
      </c>
      <c r="L24" s="157">
        <f t="shared" si="2"/>
        <v>6.7401960784313722E-2</v>
      </c>
      <c r="M24" s="156">
        <v>30</v>
      </c>
      <c r="N24" s="156">
        <v>40</v>
      </c>
      <c r="O24" s="156">
        <v>10</v>
      </c>
      <c r="P24" s="156">
        <v>160</v>
      </c>
      <c r="Q24" s="156">
        <v>0</v>
      </c>
      <c r="R24" s="9">
        <f t="shared" si="3"/>
        <v>1600</v>
      </c>
      <c r="S24" s="9">
        <v>1</v>
      </c>
      <c r="T24" s="9">
        <v>0.27</v>
      </c>
      <c r="U24" s="9">
        <v>1.4</v>
      </c>
      <c r="V24" s="8">
        <f t="shared" si="4"/>
        <v>1264.0057003492273</v>
      </c>
      <c r="W24" s="7">
        <f t="shared" si="5"/>
        <v>7.9000356271826702</v>
      </c>
      <c r="X24" s="6">
        <f t="shared" si="6"/>
        <v>2436</v>
      </c>
      <c r="Y24" s="5">
        <f t="shared" si="7"/>
        <v>15.225</v>
      </c>
      <c r="Z24" s="1">
        <f t="shared" si="8"/>
        <v>18270</v>
      </c>
      <c r="AA24" s="1">
        <f t="shared" si="9"/>
        <v>4263</v>
      </c>
      <c r="AB24" s="1">
        <f t="shared" si="10"/>
        <v>39585</v>
      </c>
      <c r="AC24" s="4">
        <f t="shared" si="15"/>
        <v>3562.65</v>
      </c>
      <c r="AD24" s="4">
        <f t="shared" si="16"/>
        <v>950.04</v>
      </c>
      <c r="AE24" s="4">
        <f t="shared" si="13"/>
        <v>8775.6899999999987</v>
      </c>
      <c r="AF24" s="3">
        <f t="shared" si="14"/>
        <v>54.84806249999999</v>
      </c>
    </row>
    <row r="25" spans="1:32" x14ac:dyDescent="0.2">
      <c r="A25" s="165"/>
      <c r="B25" s="156" t="str">
        <f t="shared" si="0"/>
        <v>0.224, Bed/Lister -Roll-Fo 16R-30</v>
      </c>
      <c r="C25" s="124">
        <v>0.224</v>
      </c>
      <c r="D25" s="120" t="s">
        <v>434</v>
      </c>
      <c r="E25" s="120" t="s">
        <v>524</v>
      </c>
      <c r="F25" s="120" t="s">
        <v>59</v>
      </c>
      <c r="G25" s="120" t="str">
        <f t="shared" si="1"/>
        <v>Bed/Lister -Roll-Fo 16R-30</v>
      </c>
      <c r="H25" s="236">
        <v>79500</v>
      </c>
      <c r="I25" s="156">
        <v>40</v>
      </c>
      <c r="J25" s="156">
        <v>4.25</v>
      </c>
      <c r="K25" s="156">
        <v>80</v>
      </c>
      <c r="L25" s="157">
        <f t="shared" si="2"/>
        <v>6.0661764705882353E-2</v>
      </c>
      <c r="M25" s="156">
        <v>30</v>
      </c>
      <c r="N25" s="156">
        <v>40</v>
      </c>
      <c r="O25" s="156">
        <v>10</v>
      </c>
      <c r="P25" s="156">
        <v>160</v>
      </c>
      <c r="Q25" s="156">
        <v>0</v>
      </c>
      <c r="R25" s="9">
        <f t="shared" si="3"/>
        <v>1600</v>
      </c>
      <c r="S25" s="9">
        <v>1</v>
      </c>
      <c r="T25" s="9">
        <v>0.27</v>
      </c>
      <c r="U25" s="9">
        <v>1.4</v>
      </c>
      <c r="V25" s="8">
        <f t="shared" si="4"/>
        <v>1650.0567024263312</v>
      </c>
      <c r="W25" s="7">
        <f t="shared" si="5"/>
        <v>10.312854390164571</v>
      </c>
      <c r="X25" s="6">
        <f t="shared" si="6"/>
        <v>3180</v>
      </c>
      <c r="Y25" s="5">
        <f t="shared" si="7"/>
        <v>19.875</v>
      </c>
      <c r="Z25" s="1">
        <f t="shared" si="8"/>
        <v>23850</v>
      </c>
      <c r="AA25" s="1">
        <f t="shared" si="9"/>
        <v>5565</v>
      </c>
      <c r="AB25" s="1">
        <f t="shared" si="10"/>
        <v>51675</v>
      </c>
      <c r="AC25" s="4">
        <f t="shared" si="15"/>
        <v>4650.75</v>
      </c>
      <c r="AD25" s="4">
        <f t="shared" si="16"/>
        <v>1240.2</v>
      </c>
      <c r="AE25" s="4">
        <f t="shared" si="13"/>
        <v>11455.95</v>
      </c>
      <c r="AF25" s="3">
        <f t="shared" si="14"/>
        <v>71.599687500000002</v>
      </c>
    </row>
    <row r="26" spans="1:32" x14ac:dyDescent="0.2">
      <c r="A26" s="165"/>
      <c r="B26" s="156" t="str">
        <f t="shared" si="0"/>
        <v>0.225, Bed/Lister -Roll-Ri8R-36</v>
      </c>
      <c r="C26" s="124">
        <v>0.22500000000000001</v>
      </c>
      <c r="D26" s="120" t="s">
        <v>434</v>
      </c>
      <c r="E26" s="120" t="s">
        <v>525</v>
      </c>
      <c r="F26" s="120" t="s">
        <v>204</v>
      </c>
      <c r="G26" s="120" t="str">
        <f t="shared" si="1"/>
        <v>Bed/Lister -Roll-Ri8R-36</v>
      </c>
      <c r="H26" s="236">
        <v>25000</v>
      </c>
      <c r="I26" s="156">
        <v>24</v>
      </c>
      <c r="J26" s="156">
        <v>4.25</v>
      </c>
      <c r="K26" s="156">
        <v>80</v>
      </c>
      <c r="L26" s="157">
        <f t="shared" si="2"/>
        <v>0.1011029411764706</v>
      </c>
      <c r="M26" s="156">
        <v>30</v>
      </c>
      <c r="N26" s="156">
        <v>40</v>
      </c>
      <c r="O26" s="156">
        <v>10</v>
      </c>
      <c r="P26" s="156">
        <v>160</v>
      </c>
      <c r="Q26" s="156">
        <v>0</v>
      </c>
      <c r="R26" s="9">
        <f t="shared" si="3"/>
        <v>1600</v>
      </c>
      <c r="S26" s="9">
        <v>1</v>
      </c>
      <c r="T26" s="9">
        <v>0.27</v>
      </c>
      <c r="U26" s="9">
        <v>1.4</v>
      </c>
      <c r="V26" s="8">
        <f t="shared" si="4"/>
        <v>518.88575547997834</v>
      </c>
      <c r="W26" s="7">
        <f t="shared" si="5"/>
        <v>3.2430359717498645</v>
      </c>
      <c r="X26" s="6">
        <f t="shared" si="6"/>
        <v>1000</v>
      </c>
      <c r="Y26" s="5">
        <f t="shared" si="7"/>
        <v>6.25</v>
      </c>
      <c r="Z26" s="1">
        <f t="shared" si="8"/>
        <v>7500</v>
      </c>
      <c r="AA26" s="1">
        <f t="shared" si="9"/>
        <v>1750</v>
      </c>
      <c r="AB26" s="1">
        <f t="shared" si="10"/>
        <v>16250</v>
      </c>
      <c r="AC26" s="4">
        <f t="shared" si="15"/>
        <v>1462.5</v>
      </c>
      <c r="AD26" s="4">
        <f t="shared" si="16"/>
        <v>390</v>
      </c>
      <c r="AE26" s="4">
        <f t="shared" si="13"/>
        <v>3602.5</v>
      </c>
      <c r="AF26" s="3">
        <f t="shared" si="14"/>
        <v>22.515625</v>
      </c>
    </row>
    <row r="27" spans="1:32" x14ac:dyDescent="0.2">
      <c r="A27" s="165">
        <v>416</v>
      </c>
      <c r="B27" s="156" t="str">
        <f t="shared" si="0"/>
        <v>0.23, Bed-Paratill   Fold 8R-36</v>
      </c>
      <c r="C27" s="124">
        <v>0.23</v>
      </c>
      <c r="D27" s="120" t="s">
        <v>434</v>
      </c>
      <c r="E27" s="120" t="s">
        <v>456</v>
      </c>
      <c r="F27" s="120" t="s">
        <v>198</v>
      </c>
      <c r="G27" s="120" t="str">
        <f t="shared" si="1"/>
        <v>Bed-Paratill   Fold 8R-36</v>
      </c>
      <c r="H27" s="236">
        <v>59500</v>
      </c>
      <c r="I27" s="156">
        <v>24</v>
      </c>
      <c r="J27" s="156">
        <v>4.75</v>
      </c>
      <c r="K27" s="156">
        <v>85</v>
      </c>
      <c r="L27" s="157">
        <f t="shared" si="2"/>
        <v>8.5139318885448914E-2</v>
      </c>
      <c r="M27" s="156">
        <v>30</v>
      </c>
      <c r="N27" s="156">
        <v>65</v>
      </c>
      <c r="O27" s="156">
        <v>12</v>
      </c>
      <c r="P27" s="156">
        <v>150</v>
      </c>
      <c r="Q27" s="156">
        <v>0</v>
      </c>
      <c r="R27" s="9">
        <f t="shared" si="3"/>
        <v>1800</v>
      </c>
      <c r="S27" s="9">
        <v>1</v>
      </c>
      <c r="T27" s="9">
        <v>0.27</v>
      </c>
      <c r="U27" s="9">
        <v>1.4</v>
      </c>
      <c r="V27" s="8">
        <f t="shared" si="4"/>
        <v>1128.2581843581347</v>
      </c>
      <c r="W27" s="7">
        <f t="shared" si="5"/>
        <v>7.521721229054231</v>
      </c>
      <c r="X27" s="6">
        <f t="shared" si="6"/>
        <v>3222.9166666666665</v>
      </c>
      <c r="Y27" s="5">
        <f t="shared" si="7"/>
        <v>21.486111111111111</v>
      </c>
      <c r="Z27" s="1">
        <f t="shared" si="8"/>
        <v>17850</v>
      </c>
      <c r="AA27" s="1">
        <f t="shared" si="9"/>
        <v>3470.8333333333335</v>
      </c>
      <c r="AB27" s="1">
        <f t="shared" si="10"/>
        <v>38675</v>
      </c>
      <c r="AC27" s="4">
        <f t="shared" si="15"/>
        <v>3480.75</v>
      </c>
      <c r="AD27" s="4">
        <f t="shared" si="16"/>
        <v>928.2</v>
      </c>
      <c r="AE27" s="4">
        <f t="shared" si="13"/>
        <v>7879.7833333333338</v>
      </c>
      <c r="AF27" s="3">
        <f t="shared" si="14"/>
        <v>52.531888888888894</v>
      </c>
    </row>
    <row r="28" spans="1:32" x14ac:dyDescent="0.2">
      <c r="A28" s="165">
        <v>610</v>
      </c>
      <c r="B28" s="156" t="str">
        <f t="shared" si="0"/>
        <v>0.24, Bed-Paratill   Fold10R-30</v>
      </c>
      <c r="C28" s="124">
        <v>0.24</v>
      </c>
      <c r="D28" s="120" t="s">
        <v>434</v>
      </c>
      <c r="E28" s="120" t="s">
        <v>456</v>
      </c>
      <c r="F28" s="120" t="s">
        <v>24</v>
      </c>
      <c r="G28" s="120" t="str">
        <f t="shared" si="1"/>
        <v>Bed-Paratill   Fold10R-30</v>
      </c>
      <c r="H28" s="236">
        <v>70500</v>
      </c>
      <c r="I28" s="156">
        <v>25</v>
      </c>
      <c r="J28" s="156">
        <v>4.75</v>
      </c>
      <c r="K28" s="156">
        <v>85</v>
      </c>
      <c r="L28" s="157">
        <f t="shared" si="2"/>
        <v>8.1733746130030968E-2</v>
      </c>
      <c r="M28" s="156">
        <v>30</v>
      </c>
      <c r="N28" s="156">
        <v>65</v>
      </c>
      <c r="O28" s="156">
        <v>12</v>
      </c>
      <c r="P28" s="156">
        <v>150</v>
      </c>
      <c r="Q28" s="156">
        <v>0</v>
      </c>
      <c r="R28" s="9">
        <f t="shared" si="3"/>
        <v>1800</v>
      </c>
      <c r="S28" s="9">
        <v>1</v>
      </c>
      <c r="T28" s="9">
        <v>0.27</v>
      </c>
      <c r="U28" s="9">
        <v>1.4</v>
      </c>
      <c r="V28" s="8">
        <f t="shared" si="4"/>
        <v>1336.8437310461929</v>
      </c>
      <c r="W28" s="7">
        <f t="shared" si="5"/>
        <v>8.9122915403079528</v>
      </c>
      <c r="X28" s="6">
        <f t="shared" si="6"/>
        <v>3818.75</v>
      </c>
      <c r="Y28" s="5">
        <f t="shared" si="7"/>
        <v>25.458333333333332</v>
      </c>
      <c r="Z28" s="1">
        <f t="shared" si="8"/>
        <v>21150</v>
      </c>
      <c r="AA28" s="1">
        <f t="shared" si="9"/>
        <v>4112.5</v>
      </c>
      <c r="AB28" s="1">
        <f t="shared" si="10"/>
        <v>45825</v>
      </c>
      <c r="AC28" s="4">
        <f t="shared" si="11"/>
        <v>4124.25</v>
      </c>
      <c r="AD28" s="4">
        <f t="shared" si="12"/>
        <v>1099.8</v>
      </c>
      <c r="AE28" s="4">
        <f t="shared" si="13"/>
        <v>9336.5499999999993</v>
      </c>
      <c r="AF28" s="3">
        <f t="shared" si="14"/>
        <v>62.243666666666662</v>
      </c>
    </row>
    <row r="29" spans="1:32" x14ac:dyDescent="0.2">
      <c r="A29" s="165">
        <v>486</v>
      </c>
      <c r="B29" s="156" t="str">
        <f t="shared" si="0"/>
        <v>0.25, Bed-Paratill   Fold 8R-36 2x1</v>
      </c>
      <c r="C29" s="124">
        <v>0.25</v>
      </c>
      <c r="D29" s="120" t="s">
        <v>434</v>
      </c>
      <c r="E29" s="120" t="s">
        <v>456</v>
      </c>
      <c r="F29" s="120" t="s">
        <v>202</v>
      </c>
      <c r="G29" s="120" t="str">
        <f t="shared" si="1"/>
        <v>Bed-Paratill   Fold 8R-36 2x1</v>
      </c>
      <c r="H29" s="236">
        <v>72400</v>
      </c>
      <c r="I29" s="156">
        <v>36</v>
      </c>
      <c r="J29" s="156">
        <v>4.75</v>
      </c>
      <c r="K29" s="156">
        <v>85</v>
      </c>
      <c r="L29" s="157">
        <f t="shared" si="2"/>
        <v>5.6759545923632616E-2</v>
      </c>
      <c r="M29" s="156">
        <v>30</v>
      </c>
      <c r="N29" s="156">
        <v>65</v>
      </c>
      <c r="O29" s="156">
        <v>12</v>
      </c>
      <c r="P29" s="156">
        <v>150</v>
      </c>
      <c r="Q29" s="156">
        <v>0</v>
      </c>
      <c r="R29" s="9">
        <f t="shared" si="3"/>
        <v>1800</v>
      </c>
      <c r="S29" s="9">
        <v>1</v>
      </c>
      <c r="T29" s="9">
        <v>0.27</v>
      </c>
      <c r="U29" s="9">
        <v>1.4</v>
      </c>
      <c r="V29" s="8">
        <f t="shared" si="4"/>
        <v>1372.8721436559485</v>
      </c>
      <c r="W29" s="7">
        <f t="shared" si="5"/>
        <v>9.1524809577063237</v>
      </c>
      <c r="X29" s="6">
        <f t="shared" si="6"/>
        <v>3921.6666666666665</v>
      </c>
      <c r="Y29" s="5">
        <f t="shared" si="7"/>
        <v>26.144444444444442</v>
      </c>
      <c r="Z29" s="1">
        <f t="shared" si="8"/>
        <v>21720</v>
      </c>
      <c r="AA29" s="1">
        <f t="shared" si="9"/>
        <v>4223.333333333333</v>
      </c>
      <c r="AB29" s="1">
        <f t="shared" si="10"/>
        <v>47060</v>
      </c>
      <c r="AC29" s="4">
        <f t="shared" si="11"/>
        <v>4235.3999999999996</v>
      </c>
      <c r="AD29" s="4">
        <f t="shared" si="12"/>
        <v>1129.44</v>
      </c>
      <c r="AE29" s="4">
        <f t="shared" si="13"/>
        <v>9588.1733333333341</v>
      </c>
      <c r="AF29" s="3">
        <f t="shared" si="14"/>
        <v>63.921155555555558</v>
      </c>
    </row>
    <row r="30" spans="1:32" x14ac:dyDescent="0.2">
      <c r="A30" s="165">
        <v>417</v>
      </c>
      <c r="B30" s="156" t="str">
        <f t="shared" si="0"/>
        <v>0.26, Bed-Paratill   Fold12R-36</v>
      </c>
      <c r="C30" s="124">
        <v>0.26</v>
      </c>
      <c r="D30" s="120" t="s">
        <v>434</v>
      </c>
      <c r="E30" s="120" t="s">
        <v>456</v>
      </c>
      <c r="F30" s="120" t="s">
        <v>199</v>
      </c>
      <c r="G30" s="120" t="str">
        <f t="shared" si="1"/>
        <v>Bed-Paratill   Fold12R-36</v>
      </c>
      <c r="H30" s="236">
        <v>72400</v>
      </c>
      <c r="I30" s="156">
        <v>36</v>
      </c>
      <c r="J30" s="156">
        <v>4.75</v>
      </c>
      <c r="K30" s="156">
        <v>85</v>
      </c>
      <c r="L30" s="157">
        <f t="shared" si="2"/>
        <v>5.6759545923632616E-2</v>
      </c>
      <c r="M30" s="156">
        <v>30</v>
      </c>
      <c r="N30" s="156">
        <v>65</v>
      </c>
      <c r="O30" s="156">
        <v>12</v>
      </c>
      <c r="P30" s="156">
        <v>150</v>
      </c>
      <c r="Q30" s="156">
        <v>0</v>
      </c>
      <c r="R30" s="9">
        <f t="shared" si="3"/>
        <v>1800</v>
      </c>
      <c r="S30" s="9">
        <v>1</v>
      </c>
      <c r="T30" s="9">
        <v>0.27</v>
      </c>
      <c r="U30" s="9">
        <v>1.4</v>
      </c>
      <c r="V30" s="8">
        <f t="shared" si="4"/>
        <v>1372.8721436559485</v>
      </c>
      <c r="W30" s="7">
        <f t="shared" si="5"/>
        <v>9.1524809577063237</v>
      </c>
      <c r="X30" s="6">
        <f t="shared" si="6"/>
        <v>3921.6666666666665</v>
      </c>
      <c r="Y30" s="5">
        <f t="shared" si="7"/>
        <v>26.144444444444442</v>
      </c>
      <c r="Z30" s="1">
        <f t="shared" si="8"/>
        <v>21720</v>
      </c>
      <c r="AA30" s="1">
        <f t="shared" si="9"/>
        <v>4223.333333333333</v>
      </c>
      <c r="AB30" s="1">
        <f t="shared" si="10"/>
        <v>47060</v>
      </c>
      <c r="AC30" s="4">
        <f t="shared" si="11"/>
        <v>4235.3999999999996</v>
      </c>
      <c r="AD30" s="4">
        <f t="shared" si="12"/>
        <v>1129.44</v>
      </c>
      <c r="AE30" s="4">
        <f t="shared" si="13"/>
        <v>9588.1733333333341</v>
      </c>
      <c r="AF30" s="3">
        <f t="shared" si="14"/>
        <v>63.921155555555558</v>
      </c>
    </row>
    <row r="31" spans="1:32" x14ac:dyDescent="0.2">
      <c r="A31" s="165">
        <v>409</v>
      </c>
      <c r="B31" s="156" t="str">
        <f t="shared" si="0"/>
        <v>0.27, Bed-Paratill   Rigid 4R-30</v>
      </c>
      <c r="C31" s="124">
        <v>0.27</v>
      </c>
      <c r="D31" s="120" t="s">
        <v>434</v>
      </c>
      <c r="E31" s="120" t="s">
        <v>457</v>
      </c>
      <c r="F31" s="120" t="s">
        <v>48</v>
      </c>
      <c r="G31" s="120" t="str">
        <f t="shared" si="1"/>
        <v>Bed-Paratill   Rigid 4R-30</v>
      </c>
      <c r="H31" s="236">
        <v>22800</v>
      </c>
      <c r="I31" s="156">
        <v>10</v>
      </c>
      <c r="J31" s="156">
        <v>4.75</v>
      </c>
      <c r="K31" s="156">
        <v>85</v>
      </c>
      <c r="L31" s="157">
        <f t="shared" si="2"/>
        <v>0.20433436532507743</v>
      </c>
      <c r="M31" s="156">
        <v>30</v>
      </c>
      <c r="N31" s="156">
        <v>65</v>
      </c>
      <c r="O31" s="156">
        <v>12</v>
      </c>
      <c r="P31" s="156">
        <v>150</v>
      </c>
      <c r="Q31" s="156">
        <v>0</v>
      </c>
      <c r="R31" s="9">
        <f t="shared" si="3"/>
        <v>1800</v>
      </c>
      <c r="S31" s="9">
        <v>1</v>
      </c>
      <c r="T31" s="9">
        <v>0.27</v>
      </c>
      <c r="U31" s="9">
        <v>1.4</v>
      </c>
      <c r="V31" s="8">
        <f t="shared" si="4"/>
        <v>432.3409513170667</v>
      </c>
      <c r="W31" s="7">
        <f t="shared" si="5"/>
        <v>2.8822730087804445</v>
      </c>
      <c r="X31" s="6">
        <f t="shared" si="6"/>
        <v>1235</v>
      </c>
      <c r="Y31" s="5">
        <f t="shared" si="7"/>
        <v>8.2333333333333325</v>
      </c>
      <c r="Z31" s="1">
        <f t="shared" si="8"/>
        <v>6840</v>
      </c>
      <c r="AA31" s="1">
        <f t="shared" si="9"/>
        <v>1330</v>
      </c>
      <c r="AB31" s="1">
        <f t="shared" si="10"/>
        <v>14820</v>
      </c>
      <c r="AC31" s="4">
        <f t="shared" si="11"/>
        <v>1333.8</v>
      </c>
      <c r="AD31" s="4">
        <f t="shared" si="12"/>
        <v>355.68</v>
      </c>
      <c r="AE31" s="4">
        <f t="shared" si="13"/>
        <v>3019.48</v>
      </c>
      <c r="AF31" s="3">
        <f t="shared" si="14"/>
        <v>20.129866666666668</v>
      </c>
    </row>
    <row r="32" spans="1:32" x14ac:dyDescent="0.2">
      <c r="A32" s="165">
        <v>142</v>
      </c>
      <c r="B32" s="156" t="str">
        <f t="shared" si="0"/>
        <v>0.28, Bed-Paratill   Rigid 4R-36</v>
      </c>
      <c r="C32" s="124">
        <v>0.28000000000000003</v>
      </c>
      <c r="D32" s="120" t="s">
        <v>434</v>
      </c>
      <c r="E32" s="120" t="s">
        <v>457</v>
      </c>
      <c r="F32" s="120" t="s">
        <v>200</v>
      </c>
      <c r="G32" s="120" t="str">
        <f t="shared" si="1"/>
        <v>Bed-Paratill   Rigid 4R-36</v>
      </c>
      <c r="H32" s="236">
        <v>22800</v>
      </c>
      <c r="I32" s="156">
        <v>12</v>
      </c>
      <c r="J32" s="156">
        <v>4.75</v>
      </c>
      <c r="K32" s="156">
        <v>85</v>
      </c>
      <c r="L32" s="157">
        <f t="shared" si="2"/>
        <v>0.17027863777089783</v>
      </c>
      <c r="M32" s="156">
        <v>30</v>
      </c>
      <c r="N32" s="156">
        <v>65</v>
      </c>
      <c r="O32" s="156">
        <v>12</v>
      </c>
      <c r="P32" s="156">
        <v>150</v>
      </c>
      <c r="Q32" s="156">
        <v>0</v>
      </c>
      <c r="R32" s="9">
        <f t="shared" si="3"/>
        <v>1800</v>
      </c>
      <c r="S32" s="9">
        <v>1</v>
      </c>
      <c r="T32" s="9">
        <v>0.27</v>
      </c>
      <c r="U32" s="9">
        <v>1.4</v>
      </c>
      <c r="V32" s="8">
        <f t="shared" si="4"/>
        <v>432.3409513170667</v>
      </c>
      <c r="W32" s="7">
        <f t="shared" si="5"/>
        <v>2.8822730087804445</v>
      </c>
      <c r="X32" s="6">
        <f t="shared" si="6"/>
        <v>1235</v>
      </c>
      <c r="Y32" s="5">
        <f t="shared" si="7"/>
        <v>8.2333333333333325</v>
      </c>
      <c r="Z32" s="1">
        <f t="shared" si="8"/>
        <v>6840</v>
      </c>
      <c r="AA32" s="1">
        <f t="shared" si="9"/>
        <v>1330</v>
      </c>
      <c r="AB32" s="1">
        <f t="shared" si="10"/>
        <v>14820</v>
      </c>
      <c r="AC32" s="4">
        <f t="shared" si="11"/>
        <v>1333.8</v>
      </c>
      <c r="AD32" s="4">
        <f t="shared" si="12"/>
        <v>355.68</v>
      </c>
      <c r="AE32" s="4">
        <f t="shared" si="13"/>
        <v>3019.48</v>
      </c>
      <c r="AF32" s="3">
        <f t="shared" si="14"/>
        <v>20.129866666666668</v>
      </c>
    </row>
    <row r="33" spans="1:32" x14ac:dyDescent="0.2">
      <c r="A33" s="165">
        <v>258</v>
      </c>
      <c r="B33" s="156" t="str">
        <f t="shared" si="0"/>
        <v>0.3, Bed-Paratill   Rigid 6R-36</v>
      </c>
      <c r="C33" s="124">
        <v>0.3</v>
      </c>
      <c r="D33" s="120" t="s">
        <v>434</v>
      </c>
      <c r="E33" s="120" t="s">
        <v>457</v>
      </c>
      <c r="F33" s="120" t="s">
        <v>201</v>
      </c>
      <c r="G33" s="120" t="str">
        <f t="shared" si="1"/>
        <v>Bed-Paratill   Rigid 6R-36</v>
      </c>
      <c r="H33" s="236">
        <v>24500</v>
      </c>
      <c r="I33" s="156">
        <v>18</v>
      </c>
      <c r="J33" s="156">
        <v>4.75</v>
      </c>
      <c r="K33" s="156">
        <v>85</v>
      </c>
      <c r="L33" s="157">
        <f t="shared" si="2"/>
        <v>0.11351909184726523</v>
      </c>
      <c r="M33" s="156">
        <v>30</v>
      </c>
      <c r="N33" s="156">
        <v>65</v>
      </c>
      <c r="O33" s="156">
        <v>12</v>
      </c>
      <c r="P33" s="156">
        <v>150</v>
      </c>
      <c r="Q33" s="156">
        <v>0</v>
      </c>
      <c r="R33" s="9">
        <f t="shared" si="3"/>
        <v>1800</v>
      </c>
      <c r="S33" s="9">
        <v>1</v>
      </c>
      <c r="T33" s="9">
        <v>0.27</v>
      </c>
      <c r="U33" s="9">
        <v>1.4</v>
      </c>
      <c r="V33" s="8">
        <f t="shared" si="4"/>
        <v>464.57689944158483</v>
      </c>
      <c r="W33" s="7">
        <f t="shared" si="5"/>
        <v>3.0971793296105656</v>
      </c>
      <c r="X33" s="6">
        <f t="shared" si="6"/>
        <v>1327.0833333333333</v>
      </c>
      <c r="Y33" s="5">
        <f t="shared" si="7"/>
        <v>8.8472222222222214</v>
      </c>
      <c r="Z33" s="1">
        <f t="shared" si="8"/>
        <v>7350</v>
      </c>
      <c r="AA33" s="1">
        <f t="shared" si="9"/>
        <v>1429.1666666666667</v>
      </c>
      <c r="AB33" s="1">
        <f t="shared" si="10"/>
        <v>15925</v>
      </c>
      <c r="AC33" s="4">
        <f t="shared" si="11"/>
        <v>1433.25</v>
      </c>
      <c r="AD33" s="4">
        <f t="shared" si="12"/>
        <v>382.2</v>
      </c>
      <c r="AE33" s="4">
        <f t="shared" si="13"/>
        <v>3244.6166666666668</v>
      </c>
      <c r="AF33" s="3">
        <f t="shared" si="14"/>
        <v>21.63077777777778</v>
      </c>
    </row>
    <row r="34" spans="1:32" x14ac:dyDescent="0.2">
      <c r="A34" s="165">
        <v>414</v>
      </c>
      <c r="B34" s="156" t="str">
        <f t="shared" si="0"/>
        <v>0.31, Bed-Paratill   Rigid 8R-30</v>
      </c>
      <c r="C34" s="124">
        <v>0.31</v>
      </c>
      <c r="D34" s="120" t="s">
        <v>434</v>
      </c>
      <c r="E34" s="120" t="s">
        <v>457</v>
      </c>
      <c r="F34" s="120" t="s">
        <v>25</v>
      </c>
      <c r="G34" s="120" t="str">
        <f t="shared" si="1"/>
        <v>Bed-Paratill   Rigid 8R-30</v>
      </c>
      <c r="H34" s="236">
        <v>28900</v>
      </c>
      <c r="I34" s="156">
        <v>20</v>
      </c>
      <c r="J34" s="156">
        <v>4.75</v>
      </c>
      <c r="K34" s="156">
        <v>85</v>
      </c>
      <c r="L34" s="157">
        <f t="shared" si="2"/>
        <v>0.10216718266253871</v>
      </c>
      <c r="M34" s="156">
        <v>30</v>
      </c>
      <c r="N34" s="156">
        <v>65</v>
      </c>
      <c r="O34" s="156">
        <v>12</v>
      </c>
      <c r="P34" s="156">
        <v>150</v>
      </c>
      <c r="Q34" s="156">
        <v>0</v>
      </c>
      <c r="R34" s="9">
        <f t="shared" si="3"/>
        <v>1800</v>
      </c>
      <c r="S34" s="9">
        <v>1</v>
      </c>
      <c r="T34" s="9">
        <v>0.27</v>
      </c>
      <c r="U34" s="9">
        <v>1.4</v>
      </c>
      <c r="V34" s="8">
        <f t="shared" si="4"/>
        <v>548.01111811680823</v>
      </c>
      <c r="W34" s="7">
        <f t="shared" si="5"/>
        <v>3.6534074541120547</v>
      </c>
      <c r="X34" s="6">
        <f t="shared" si="6"/>
        <v>1565.4166666666667</v>
      </c>
      <c r="Y34" s="5">
        <f t="shared" si="7"/>
        <v>10.436111111111112</v>
      </c>
      <c r="Z34" s="1">
        <f t="shared" si="8"/>
        <v>8670</v>
      </c>
      <c r="AA34" s="1">
        <f t="shared" si="9"/>
        <v>1685.8333333333333</v>
      </c>
      <c r="AB34" s="1">
        <f t="shared" si="10"/>
        <v>18785</v>
      </c>
      <c r="AC34" s="4">
        <f t="shared" si="11"/>
        <v>1690.6499999999999</v>
      </c>
      <c r="AD34" s="4">
        <f t="shared" si="12"/>
        <v>450.84000000000003</v>
      </c>
      <c r="AE34" s="4">
        <f t="shared" si="13"/>
        <v>3827.3233333333333</v>
      </c>
      <c r="AF34" s="3">
        <f t="shared" si="14"/>
        <v>25.515488888888889</v>
      </c>
    </row>
    <row r="35" spans="1:32" x14ac:dyDescent="0.2">
      <c r="A35" s="165">
        <v>415</v>
      </c>
      <c r="B35" s="156" t="str">
        <f t="shared" si="0"/>
        <v>0.32, Bed-Paratill   Rigid 8R-36</v>
      </c>
      <c r="C35" s="124">
        <v>0.32</v>
      </c>
      <c r="D35" s="120" t="s">
        <v>434</v>
      </c>
      <c r="E35" s="120" t="s">
        <v>457</v>
      </c>
      <c r="F35" s="120" t="s">
        <v>198</v>
      </c>
      <c r="G35" s="120" t="str">
        <f t="shared" si="1"/>
        <v>Bed-Paratill   Rigid 8R-36</v>
      </c>
      <c r="H35" s="236">
        <v>28900</v>
      </c>
      <c r="I35" s="156">
        <v>24</v>
      </c>
      <c r="J35" s="156">
        <v>4.75</v>
      </c>
      <c r="K35" s="156">
        <v>85</v>
      </c>
      <c r="L35" s="157">
        <f t="shared" si="2"/>
        <v>8.5139318885448914E-2</v>
      </c>
      <c r="M35" s="156">
        <v>30</v>
      </c>
      <c r="N35" s="156">
        <v>65</v>
      </c>
      <c r="O35" s="156">
        <v>12</v>
      </c>
      <c r="P35" s="156">
        <v>150</v>
      </c>
      <c r="Q35" s="156">
        <v>0</v>
      </c>
      <c r="R35" s="9">
        <f t="shared" si="3"/>
        <v>1800</v>
      </c>
      <c r="S35" s="9">
        <v>1</v>
      </c>
      <c r="T35" s="9">
        <v>0.27</v>
      </c>
      <c r="U35" s="9">
        <v>1.4</v>
      </c>
      <c r="V35" s="8">
        <f t="shared" si="4"/>
        <v>548.01111811680823</v>
      </c>
      <c r="W35" s="7">
        <f t="shared" si="5"/>
        <v>3.6534074541120547</v>
      </c>
      <c r="X35" s="6">
        <f t="shared" si="6"/>
        <v>1565.4166666666667</v>
      </c>
      <c r="Y35" s="5">
        <f t="shared" si="7"/>
        <v>10.436111111111112</v>
      </c>
      <c r="Z35" s="1">
        <f t="shared" si="8"/>
        <v>8670</v>
      </c>
      <c r="AA35" s="1">
        <f t="shared" si="9"/>
        <v>1685.8333333333333</v>
      </c>
      <c r="AB35" s="1">
        <f t="shared" si="10"/>
        <v>18785</v>
      </c>
      <c r="AC35" s="4">
        <f t="shared" si="11"/>
        <v>1690.6499999999999</v>
      </c>
      <c r="AD35" s="4">
        <f t="shared" si="12"/>
        <v>450.84000000000003</v>
      </c>
      <c r="AE35" s="4">
        <f t="shared" si="13"/>
        <v>3827.3233333333333</v>
      </c>
      <c r="AF35" s="3">
        <f t="shared" si="14"/>
        <v>25.515488888888889</v>
      </c>
    </row>
    <row r="36" spans="1:32" x14ac:dyDescent="0.2">
      <c r="A36" s="165">
        <v>401</v>
      </c>
      <c r="B36" s="156" t="str">
        <f t="shared" si="0"/>
        <v>0.34, Bed-Paratill  w/roll 4R-30</v>
      </c>
      <c r="C36" s="124">
        <v>0.34</v>
      </c>
      <c r="D36" s="120" t="s">
        <v>434</v>
      </c>
      <c r="E36" s="120" t="s">
        <v>465</v>
      </c>
      <c r="F36" s="120" t="s">
        <v>0</v>
      </c>
      <c r="G36" s="120" t="str">
        <f t="shared" si="1"/>
        <v>Bed-Paratill  w/roll 4R-30</v>
      </c>
      <c r="H36" s="236">
        <v>27800</v>
      </c>
      <c r="I36" s="156">
        <v>10</v>
      </c>
      <c r="J36" s="156">
        <v>4.75</v>
      </c>
      <c r="K36" s="156">
        <v>85</v>
      </c>
      <c r="L36" s="157">
        <f t="shared" si="2"/>
        <v>0.20433436532507743</v>
      </c>
      <c r="M36" s="156">
        <v>30</v>
      </c>
      <c r="N36" s="156">
        <v>65</v>
      </c>
      <c r="O36" s="156">
        <v>12</v>
      </c>
      <c r="P36" s="156">
        <v>150</v>
      </c>
      <c r="Q36" s="156">
        <v>0</v>
      </c>
      <c r="R36" s="9">
        <f t="shared" si="3"/>
        <v>1800</v>
      </c>
      <c r="S36" s="9">
        <v>1</v>
      </c>
      <c r="T36" s="9">
        <v>0.27</v>
      </c>
      <c r="U36" s="9">
        <v>1.4</v>
      </c>
      <c r="V36" s="8">
        <f t="shared" si="4"/>
        <v>527.15256344800241</v>
      </c>
      <c r="W36" s="7">
        <f t="shared" si="5"/>
        <v>3.5143504229866829</v>
      </c>
      <c r="X36" s="6">
        <f t="shared" si="6"/>
        <v>1505.8333333333333</v>
      </c>
      <c r="Y36" s="5">
        <f t="shared" si="7"/>
        <v>10.038888888888888</v>
      </c>
      <c r="Z36" s="1">
        <f t="shared" si="8"/>
        <v>8340</v>
      </c>
      <c r="AA36" s="1">
        <f t="shared" si="9"/>
        <v>1621.6666666666667</v>
      </c>
      <c r="AB36" s="1">
        <f t="shared" si="10"/>
        <v>18070</v>
      </c>
      <c r="AC36" s="4">
        <f t="shared" si="11"/>
        <v>1626.3</v>
      </c>
      <c r="AD36" s="4">
        <f t="shared" si="12"/>
        <v>433.68</v>
      </c>
      <c r="AE36" s="4">
        <f t="shared" si="13"/>
        <v>3681.6466666666665</v>
      </c>
      <c r="AF36" s="3">
        <f t="shared" si="14"/>
        <v>24.54431111111111</v>
      </c>
    </row>
    <row r="37" spans="1:32" x14ac:dyDescent="0.2">
      <c r="A37" s="165">
        <v>290</v>
      </c>
      <c r="B37" s="156" t="str">
        <f t="shared" si="0"/>
        <v>0.35, Bed-Paratill  w/roll 4R-36</v>
      </c>
      <c r="C37" s="124">
        <v>0.35</v>
      </c>
      <c r="D37" s="120" t="s">
        <v>434</v>
      </c>
      <c r="E37" s="120" t="s">
        <v>465</v>
      </c>
      <c r="F37" s="120" t="s">
        <v>73</v>
      </c>
      <c r="G37" s="120" t="str">
        <f t="shared" si="1"/>
        <v>Bed-Paratill  w/roll 4R-36</v>
      </c>
      <c r="H37" s="236">
        <v>27800</v>
      </c>
      <c r="I37" s="156">
        <v>12</v>
      </c>
      <c r="J37" s="156">
        <v>4.75</v>
      </c>
      <c r="K37" s="156">
        <v>85</v>
      </c>
      <c r="L37" s="157">
        <f t="shared" si="2"/>
        <v>0.17027863777089783</v>
      </c>
      <c r="M37" s="156">
        <v>30</v>
      </c>
      <c r="N37" s="156">
        <v>65</v>
      </c>
      <c r="O37" s="156">
        <v>12</v>
      </c>
      <c r="P37" s="156">
        <v>150</v>
      </c>
      <c r="Q37" s="156">
        <v>0</v>
      </c>
      <c r="R37" s="9">
        <f t="shared" si="3"/>
        <v>1800</v>
      </c>
      <c r="S37" s="9">
        <v>1</v>
      </c>
      <c r="T37" s="9">
        <v>0.27</v>
      </c>
      <c r="U37" s="9">
        <v>1.4</v>
      </c>
      <c r="V37" s="8">
        <f t="shared" si="4"/>
        <v>527.15256344800241</v>
      </c>
      <c r="W37" s="7">
        <f t="shared" si="5"/>
        <v>3.5143504229866829</v>
      </c>
      <c r="X37" s="6">
        <f t="shared" si="6"/>
        <v>1505.8333333333333</v>
      </c>
      <c r="Y37" s="5">
        <f t="shared" si="7"/>
        <v>10.038888888888888</v>
      </c>
      <c r="Z37" s="1">
        <f t="shared" si="8"/>
        <v>8340</v>
      </c>
      <c r="AA37" s="1">
        <f t="shared" si="9"/>
        <v>1621.6666666666667</v>
      </c>
      <c r="AB37" s="1">
        <f t="shared" si="10"/>
        <v>18070</v>
      </c>
      <c r="AC37" s="4">
        <f t="shared" si="11"/>
        <v>1626.3</v>
      </c>
      <c r="AD37" s="4">
        <f t="shared" si="12"/>
        <v>433.68</v>
      </c>
      <c r="AE37" s="4">
        <f t="shared" si="13"/>
        <v>3681.6466666666665</v>
      </c>
      <c r="AF37" s="3">
        <f t="shared" si="14"/>
        <v>24.54431111111111</v>
      </c>
    </row>
    <row r="38" spans="1:32" x14ac:dyDescent="0.2">
      <c r="A38" s="165">
        <v>289</v>
      </c>
      <c r="B38" s="156" t="str">
        <f t="shared" si="0"/>
        <v>0.36, Bed-Paratill  w/roll 6R-36</v>
      </c>
      <c r="C38" s="124">
        <v>0.36</v>
      </c>
      <c r="D38" s="120" t="s">
        <v>434</v>
      </c>
      <c r="E38" s="120" t="s">
        <v>465</v>
      </c>
      <c r="F38" s="120" t="s">
        <v>205</v>
      </c>
      <c r="G38" s="120" t="str">
        <f t="shared" si="1"/>
        <v>Bed-Paratill  w/roll 6R-36</v>
      </c>
      <c r="H38" s="236">
        <v>38000</v>
      </c>
      <c r="I38" s="156">
        <v>18</v>
      </c>
      <c r="J38" s="156">
        <v>4.75</v>
      </c>
      <c r="K38" s="156">
        <v>85</v>
      </c>
      <c r="L38" s="157">
        <f t="shared" si="2"/>
        <v>0.11351909184726523</v>
      </c>
      <c r="M38" s="156">
        <v>30</v>
      </c>
      <c r="N38" s="156">
        <v>65</v>
      </c>
      <c r="O38" s="156">
        <v>12</v>
      </c>
      <c r="P38" s="156">
        <v>150</v>
      </c>
      <c r="Q38" s="156">
        <v>0</v>
      </c>
      <c r="R38" s="9">
        <f t="shared" si="3"/>
        <v>1800</v>
      </c>
      <c r="S38" s="9">
        <v>1</v>
      </c>
      <c r="T38" s="9">
        <v>0.27</v>
      </c>
      <c r="U38" s="9">
        <v>1.4</v>
      </c>
      <c r="V38" s="8">
        <f t="shared" si="4"/>
        <v>720.56825219511109</v>
      </c>
      <c r="W38" s="7">
        <f t="shared" si="5"/>
        <v>4.8037883479674068</v>
      </c>
      <c r="X38" s="6">
        <f t="shared" si="6"/>
        <v>2058.3333333333335</v>
      </c>
      <c r="Y38" s="5">
        <f t="shared" si="7"/>
        <v>13.722222222222223</v>
      </c>
      <c r="Z38" s="1">
        <f t="shared" si="8"/>
        <v>11400</v>
      </c>
      <c r="AA38" s="1">
        <f t="shared" si="9"/>
        <v>2216.6666666666665</v>
      </c>
      <c r="AB38" s="1">
        <f t="shared" si="10"/>
        <v>24700</v>
      </c>
      <c r="AC38" s="4">
        <f t="shared" si="11"/>
        <v>2223</v>
      </c>
      <c r="AD38" s="4">
        <f t="shared" si="12"/>
        <v>592.80000000000007</v>
      </c>
      <c r="AE38" s="4">
        <f t="shared" si="13"/>
        <v>5032.4666666666662</v>
      </c>
      <c r="AF38" s="3">
        <f t="shared" si="14"/>
        <v>33.549777777777777</v>
      </c>
    </row>
    <row r="39" spans="1:32" x14ac:dyDescent="0.2">
      <c r="A39" s="165">
        <v>574</v>
      </c>
      <c r="B39" s="156" t="str">
        <f t="shared" si="0"/>
        <v>0.37, Bed-Rip/Disk Fold. 8R-36</v>
      </c>
      <c r="C39" s="124">
        <v>0.37</v>
      </c>
      <c r="D39" s="120" t="s">
        <v>434</v>
      </c>
      <c r="E39" s="120" t="s">
        <v>458</v>
      </c>
      <c r="F39" s="120" t="s">
        <v>198</v>
      </c>
      <c r="G39" s="120" t="str">
        <f t="shared" si="1"/>
        <v>Bed-Rip/Disk Fold. 8R-36</v>
      </c>
      <c r="H39" s="236">
        <v>72400</v>
      </c>
      <c r="I39" s="156">
        <v>24</v>
      </c>
      <c r="J39" s="156">
        <v>5.25</v>
      </c>
      <c r="K39" s="156">
        <v>85</v>
      </c>
      <c r="L39" s="157">
        <f t="shared" si="2"/>
        <v>7.7030812324929962E-2</v>
      </c>
      <c r="M39" s="156">
        <v>30</v>
      </c>
      <c r="N39" s="156">
        <v>30</v>
      </c>
      <c r="O39" s="156">
        <v>20</v>
      </c>
      <c r="P39" s="156">
        <v>300</v>
      </c>
      <c r="Q39" s="156">
        <v>0</v>
      </c>
      <c r="R39" s="9">
        <f t="shared" si="3"/>
        <v>6000</v>
      </c>
      <c r="S39" s="9">
        <v>1</v>
      </c>
      <c r="T39" s="9">
        <v>0.27</v>
      </c>
      <c r="U39" s="9">
        <v>1.4</v>
      </c>
      <c r="V39" s="8">
        <f t="shared" si="4"/>
        <v>3623.0313080675301</v>
      </c>
      <c r="W39" s="7">
        <f t="shared" si="5"/>
        <v>12.076771026891766</v>
      </c>
      <c r="X39" s="6">
        <f t="shared" si="6"/>
        <v>1086</v>
      </c>
      <c r="Y39" s="5">
        <f t="shared" si="7"/>
        <v>3.62</v>
      </c>
      <c r="Z39" s="1">
        <f t="shared" si="8"/>
        <v>21720</v>
      </c>
      <c r="AA39" s="1">
        <f t="shared" si="9"/>
        <v>2534</v>
      </c>
      <c r="AB39" s="1">
        <f t="shared" si="10"/>
        <v>47060</v>
      </c>
      <c r="AC39" s="4">
        <f t="shared" si="11"/>
        <v>4235.3999999999996</v>
      </c>
      <c r="AD39" s="4">
        <f t="shared" si="12"/>
        <v>1129.44</v>
      </c>
      <c r="AE39" s="4">
        <f t="shared" si="13"/>
        <v>7898.84</v>
      </c>
      <c r="AF39" s="3">
        <f t="shared" si="14"/>
        <v>26.329466666666669</v>
      </c>
    </row>
    <row r="40" spans="1:32" x14ac:dyDescent="0.2">
      <c r="A40" s="165">
        <v>622</v>
      </c>
      <c r="B40" s="156" t="str">
        <f t="shared" si="0"/>
        <v>0.38, Bed-Rip/Disk Fold.12R-30</v>
      </c>
      <c r="C40" s="124">
        <v>0.38</v>
      </c>
      <c r="D40" s="120" t="s">
        <v>434</v>
      </c>
      <c r="E40" s="120" t="s">
        <v>458</v>
      </c>
      <c r="F40" s="120" t="s">
        <v>6</v>
      </c>
      <c r="G40" s="120" t="str">
        <f t="shared" si="1"/>
        <v>Bed-Rip/Disk Fold.12R-30</v>
      </c>
      <c r="H40" s="236">
        <v>102000</v>
      </c>
      <c r="I40" s="156">
        <v>30</v>
      </c>
      <c r="J40" s="156">
        <v>5.25</v>
      </c>
      <c r="K40" s="156">
        <v>85</v>
      </c>
      <c r="L40" s="157">
        <f t="shared" si="2"/>
        <v>6.1624649859943981E-2</v>
      </c>
      <c r="M40" s="156">
        <v>30</v>
      </c>
      <c r="N40" s="156">
        <v>30</v>
      </c>
      <c r="O40" s="156">
        <v>20</v>
      </c>
      <c r="P40" s="156">
        <v>300</v>
      </c>
      <c r="Q40" s="156">
        <v>0</v>
      </c>
      <c r="R40" s="9">
        <f t="shared" si="3"/>
        <v>6000</v>
      </c>
      <c r="S40" s="9">
        <v>1</v>
      </c>
      <c r="T40" s="9">
        <v>0.27</v>
      </c>
      <c r="U40" s="9">
        <v>1.4</v>
      </c>
      <c r="V40" s="8">
        <f t="shared" si="4"/>
        <v>5104.2706273879567</v>
      </c>
      <c r="W40" s="7">
        <f t="shared" si="5"/>
        <v>17.014235424626523</v>
      </c>
      <c r="X40" s="6">
        <f t="shared" si="6"/>
        <v>1530</v>
      </c>
      <c r="Y40" s="5">
        <f t="shared" si="7"/>
        <v>5.0999999999999996</v>
      </c>
      <c r="Z40" s="1">
        <f t="shared" si="8"/>
        <v>30600</v>
      </c>
      <c r="AA40" s="1">
        <f t="shared" si="9"/>
        <v>3570</v>
      </c>
      <c r="AB40" s="1">
        <f t="shared" si="10"/>
        <v>66300</v>
      </c>
      <c r="AC40" s="4">
        <f t="shared" si="11"/>
        <v>5967</v>
      </c>
      <c r="AD40" s="4">
        <f t="shared" si="12"/>
        <v>1591.2</v>
      </c>
      <c r="AE40" s="4">
        <f t="shared" si="13"/>
        <v>11128.2</v>
      </c>
      <c r="AF40" s="3">
        <f t="shared" si="14"/>
        <v>37.094000000000001</v>
      </c>
    </row>
    <row r="41" spans="1:32" x14ac:dyDescent="0.2">
      <c r="A41" s="165">
        <v>571</v>
      </c>
      <c r="B41" s="156" t="str">
        <f t="shared" si="0"/>
        <v>0.39, Bed-Rip/Disk Fold.12R-36</v>
      </c>
      <c r="C41" s="124">
        <v>0.39</v>
      </c>
      <c r="D41" s="120" t="s">
        <v>434</v>
      </c>
      <c r="E41" s="120" t="s">
        <v>458</v>
      </c>
      <c r="F41" s="120" t="s">
        <v>199</v>
      </c>
      <c r="G41" s="120" t="str">
        <f t="shared" si="1"/>
        <v>Bed-Rip/Disk Fold.12R-36</v>
      </c>
      <c r="H41" s="236">
        <v>102000</v>
      </c>
      <c r="I41" s="156">
        <v>40</v>
      </c>
      <c r="J41" s="156">
        <v>5.25</v>
      </c>
      <c r="K41" s="156">
        <v>85</v>
      </c>
      <c r="L41" s="157">
        <f t="shared" si="2"/>
        <v>4.6218487394957986E-2</v>
      </c>
      <c r="M41" s="156">
        <v>30</v>
      </c>
      <c r="N41" s="156">
        <v>30</v>
      </c>
      <c r="O41" s="156">
        <v>20</v>
      </c>
      <c r="P41" s="156">
        <v>300</v>
      </c>
      <c r="Q41" s="156">
        <v>0</v>
      </c>
      <c r="R41" s="9">
        <f t="shared" si="3"/>
        <v>6000</v>
      </c>
      <c r="S41" s="9">
        <v>1</v>
      </c>
      <c r="T41" s="9">
        <v>0.27</v>
      </c>
      <c r="U41" s="9">
        <v>1.4</v>
      </c>
      <c r="V41" s="8">
        <f t="shared" si="4"/>
        <v>5104.2706273879567</v>
      </c>
      <c r="W41" s="7">
        <f t="shared" si="5"/>
        <v>17.014235424626523</v>
      </c>
      <c r="X41" s="6">
        <f t="shared" si="6"/>
        <v>1530</v>
      </c>
      <c r="Y41" s="5">
        <f t="shared" si="7"/>
        <v>5.0999999999999996</v>
      </c>
      <c r="Z41" s="1">
        <f t="shared" si="8"/>
        <v>30600</v>
      </c>
      <c r="AA41" s="1">
        <f t="shared" si="9"/>
        <v>3570</v>
      </c>
      <c r="AB41" s="1">
        <f t="shared" si="10"/>
        <v>66300</v>
      </c>
      <c r="AC41" s="4">
        <f t="shared" si="11"/>
        <v>5967</v>
      </c>
      <c r="AD41" s="4">
        <f t="shared" si="12"/>
        <v>1591.2</v>
      </c>
      <c r="AE41" s="4">
        <f t="shared" si="13"/>
        <v>11128.2</v>
      </c>
      <c r="AF41" s="3">
        <f t="shared" si="14"/>
        <v>37.094000000000001</v>
      </c>
    </row>
    <row r="42" spans="1:32" x14ac:dyDescent="0.2">
      <c r="A42" s="165">
        <v>607</v>
      </c>
      <c r="B42" s="156" t="str">
        <f t="shared" si="0"/>
        <v>0.4, Bed-Rip/Disk Rigid 4R-30</v>
      </c>
      <c r="C42" s="124">
        <v>0.4</v>
      </c>
      <c r="D42" s="120" t="s">
        <v>434</v>
      </c>
      <c r="E42" s="120" t="s">
        <v>459</v>
      </c>
      <c r="F42" s="120" t="s">
        <v>48</v>
      </c>
      <c r="G42" s="120" t="str">
        <f t="shared" si="1"/>
        <v>Bed-Rip/Disk Rigid 4R-30</v>
      </c>
      <c r="H42" s="236">
        <v>32100</v>
      </c>
      <c r="I42" s="156">
        <v>10</v>
      </c>
      <c r="J42" s="156">
        <v>5.25</v>
      </c>
      <c r="K42" s="156">
        <v>85</v>
      </c>
      <c r="L42" s="157">
        <f t="shared" si="2"/>
        <v>0.18487394957983194</v>
      </c>
      <c r="M42" s="156">
        <v>30</v>
      </c>
      <c r="N42" s="156">
        <v>30</v>
      </c>
      <c r="O42" s="156">
        <v>20</v>
      </c>
      <c r="P42" s="156">
        <v>300</v>
      </c>
      <c r="Q42" s="156">
        <v>0</v>
      </c>
      <c r="R42" s="9">
        <f t="shared" si="3"/>
        <v>6000</v>
      </c>
      <c r="S42" s="9">
        <v>1</v>
      </c>
      <c r="T42" s="9">
        <v>0.27</v>
      </c>
      <c r="U42" s="9">
        <v>1.4</v>
      </c>
      <c r="V42" s="8">
        <f t="shared" si="4"/>
        <v>1606.3439915603276</v>
      </c>
      <c r="W42" s="7">
        <f t="shared" si="5"/>
        <v>5.3544799718677583</v>
      </c>
      <c r="X42" s="6">
        <f t="shared" si="6"/>
        <v>481.5</v>
      </c>
      <c r="Y42" s="5">
        <f t="shared" si="7"/>
        <v>1.605</v>
      </c>
      <c r="Z42" s="1">
        <f t="shared" si="8"/>
        <v>9630</v>
      </c>
      <c r="AA42" s="1">
        <f t="shared" si="9"/>
        <v>1123.5</v>
      </c>
      <c r="AB42" s="1">
        <f t="shared" si="10"/>
        <v>20865</v>
      </c>
      <c r="AC42" s="4">
        <f t="shared" si="11"/>
        <v>1877.85</v>
      </c>
      <c r="AD42" s="4">
        <f t="shared" si="12"/>
        <v>500.76</v>
      </c>
      <c r="AE42" s="4">
        <f t="shared" si="13"/>
        <v>3502.1099999999997</v>
      </c>
      <c r="AF42" s="3">
        <f t="shared" si="14"/>
        <v>11.673699999999998</v>
      </c>
    </row>
    <row r="43" spans="1:32" x14ac:dyDescent="0.2">
      <c r="A43" s="165">
        <v>608</v>
      </c>
      <c r="B43" s="156" t="str">
        <f t="shared" si="0"/>
        <v>0.41, Bed-Rip/Disk Rigid 4R-36</v>
      </c>
      <c r="C43" s="124">
        <v>0.41</v>
      </c>
      <c r="D43" s="120" t="s">
        <v>434</v>
      </c>
      <c r="E43" s="120" t="s">
        <v>459</v>
      </c>
      <c r="F43" s="120" t="s">
        <v>200</v>
      </c>
      <c r="G43" s="120" t="str">
        <f t="shared" si="1"/>
        <v>Bed-Rip/Disk Rigid 4R-36</v>
      </c>
      <c r="H43" s="236">
        <v>32100</v>
      </c>
      <c r="I43" s="156">
        <v>12.6</v>
      </c>
      <c r="J43" s="156">
        <v>5.25</v>
      </c>
      <c r="K43" s="156">
        <v>85</v>
      </c>
      <c r="L43" s="157">
        <f t="shared" si="2"/>
        <v>0.14672535680939044</v>
      </c>
      <c r="M43" s="156">
        <v>30</v>
      </c>
      <c r="N43" s="156">
        <v>30</v>
      </c>
      <c r="O43" s="156">
        <v>20</v>
      </c>
      <c r="P43" s="156">
        <v>300</v>
      </c>
      <c r="Q43" s="156">
        <v>0</v>
      </c>
      <c r="R43" s="9">
        <f t="shared" si="3"/>
        <v>6000</v>
      </c>
      <c r="S43" s="9">
        <v>1</v>
      </c>
      <c r="T43" s="9">
        <v>0.27</v>
      </c>
      <c r="U43" s="9">
        <v>1.4</v>
      </c>
      <c r="V43" s="8">
        <f t="shared" si="4"/>
        <v>1606.3439915603276</v>
      </c>
      <c r="W43" s="7">
        <f t="shared" si="5"/>
        <v>5.3544799718677583</v>
      </c>
      <c r="X43" s="6">
        <f t="shared" si="6"/>
        <v>481.5</v>
      </c>
      <c r="Y43" s="5">
        <f t="shared" si="7"/>
        <v>1.605</v>
      </c>
      <c r="Z43" s="1">
        <f t="shared" si="8"/>
        <v>9630</v>
      </c>
      <c r="AA43" s="1">
        <f t="shared" si="9"/>
        <v>1123.5</v>
      </c>
      <c r="AB43" s="1">
        <f t="shared" si="10"/>
        <v>20865</v>
      </c>
      <c r="AC43" s="4">
        <f t="shared" si="11"/>
        <v>1877.85</v>
      </c>
      <c r="AD43" s="4">
        <f t="shared" si="12"/>
        <v>500.76</v>
      </c>
      <c r="AE43" s="4">
        <f t="shared" si="13"/>
        <v>3502.1099999999997</v>
      </c>
      <c r="AF43" s="3">
        <f t="shared" si="14"/>
        <v>11.673699999999998</v>
      </c>
    </row>
    <row r="44" spans="1:32" x14ac:dyDescent="0.2">
      <c r="A44" s="165">
        <v>573</v>
      </c>
      <c r="B44" s="156" t="str">
        <f t="shared" si="0"/>
        <v>0.42, Bed-Rip/Disk Rigid 8R-30</v>
      </c>
      <c r="C44" s="124">
        <v>0.42</v>
      </c>
      <c r="D44" s="120" t="s">
        <v>434</v>
      </c>
      <c r="E44" s="120" t="s">
        <v>459</v>
      </c>
      <c r="F44" s="120" t="s">
        <v>25</v>
      </c>
      <c r="G44" s="120" t="str">
        <f t="shared" si="1"/>
        <v>Bed-Rip/Disk Rigid 8R-30</v>
      </c>
      <c r="H44" s="236">
        <v>59000</v>
      </c>
      <c r="I44" s="156">
        <v>13.3</v>
      </c>
      <c r="J44" s="156">
        <v>5.25</v>
      </c>
      <c r="K44" s="156">
        <v>85</v>
      </c>
      <c r="L44" s="157">
        <f t="shared" si="2"/>
        <v>0.13900296960889622</v>
      </c>
      <c r="M44" s="156">
        <v>30</v>
      </c>
      <c r="N44" s="156">
        <v>30</v>
      </c>
      <c r="O44" s="156">
        <v>20</v>
      </c>
      <c r="P44" s="156">
        <v>300</v>
      </c>
      <c r="Q44" s="156">
        <v>0</v>
      </c>
      <c r="R44" s="9">
        <f t="shared" si="3"/>
        <v>6000</v>
      </c>
      <c r="S44" s="9">
        <v>1</v>
      </c>
      <c r="T44" s="9">
        <v>0.27</v>
      </c>
      <c r="U44" s="9">
        <v>1.4</v>
      </c>
      <c r="V44" s="8">
        <f t="shared" si="4"/>
        <v>2952.4702648616617</v>
      </c>
      <c r="W44" s="7">
        <f t="shared" si="5"/>
        <v>9.8415675495388726</v>
      </c>
      <c r="X44" s="6">
        <f t="shared" si="6"/>
        <v>885</v>
      </c>
      <c r="Y44" s="5">
        <f t="shared" si="7"/>
        <v>2.95</v>
      </c>
      <c r="Z44" s="1">
        <f t="shared" si="8"/>
        <v>17700</v>
      </c>
      <c r="AA44" s="1">
        <f t="shared" si="9"/>
        <v>2065</v>
      </c>
      <c r="AB44" s="1">
        <f t="shared" si="10"/>
        <v>38350</v>
      </c>
      <c r="AC44" s="4">
        <f t="shared" si="11"/>
        <v>3451.5</v>
      </c>
      <c r="AD44" s="4">
        <f t="shared" si="12"/>
        <v>920.4</v>
      </c>
      <c r="AE44" s="4">
        <f t="shared" si="13"/>
        <v>6436.9</v>
      </c>
      <c r="AF44" s="3">
        <f t="shared" si="14"/>
        <v>21.456333333333333</v>
      </c>
    </row>
    <row r="45" spans="1:32" x14ac:dyDescent="0.2">
      <c r="A45" s="165">
        <v>572</v>
      </c>
      <c r="B45" s="156" t="str">
        <f t="shared" si="0"/>
        <v>0.43, Bed-Rip/Disk Rigid 6R-36</v>
      </c>
      <c r="C45" s="124">
        <v>0.43</v>
      </c>
      <c r="D45" s="120" t="s">
        <v>434</v>
      </c>
      <c r="E45" s="120" t="s">
        <v>459</v>
      </c>
      <c r="F45" s="120" t="s">
        <v>201</v>
      </c>
      <c r="G45" s="120" t="str">
        <f t="shared" si="1"/>
        <v>Bed-Rip/Disk Rigid 6R-36</v>
      </c>
      <c r="H45" s="236">
        <v>44500</v>
      </c>
      <c r="I45" s="156">
        <v>18</v>
      </c>
      <c r="J45" s="156">
        <v>5.25</v>
      </c>
      <c r="K45" s="156">
        <v>85</v>
      </c>
      <c r="L45" s="157">
        <f t="shared" si="2"/>
        <v>0.10270774976657329</v>
      </c>
      <c r="M45" s="156">
        <v>30</v>
      </c>
      <c r="N45" s="156">
        <v>30</v>
      </c>
      <c r="O45" s="156">
        <v>20</v>
      </c>
      <c r="P45" s="156">
        <v>300</v>
      </c>
      <c r="Q45" s="156">
        <v>0</v>
      </c>
      <c r="R45" s="9">
        <f t="shared" si="3"/>
        <v>6000</v>
      </c>
      <c r="S45" s="9">
        <v>1</v>
      </c>
      <c r="T45" s="9">
        <v>0.27</v>
      </c>
      <c r="U45" s="9">
        <v>1.4</v>
      </c>
      <c r="V45" s="8">
        <f t="shared" si="4"/>
        <v>2226.8631658702361</v>
      </c>
      <c r="W45" s="7">
        <f t="shared" si="5"/>
        <v>7.4228772195674537</v>
      </c>
      <c r="X45" s="6">
        <f t="shared" si="6"/>
        <v>667.5</v>
      </c>
      <c r="Y45" s="5">
        <f t="shared" si="7"/>
        <v>2.2250000000000001</v>
      </c>
      <c r="Z45" s="1">
        <f t="shared" si="8"/>
        <v>13350</v>
      </c>
      <c r="AA45" s="1">
        <f t="shared" si="9"/>
        <v>1557.5</v>
      </c>
      <c r="AB45" s="1">
        <f t="shared" si="10"/>
        <v>28925</v>
      </c>
      <c r="AC45" s="4">
        <f t="shared" si="11"/>
        <v>2603.25</v>
      </c>
      <c r="AD45" s="4">
        <f t="shared" si="12"/>
        <v>694.2</v>
      </c>
      <c r="AE45" s="4">
        <f t="shared" si="13"/>
        <v>4854.95</v>
      </c>
      <c r="AF45" s="3">
        <f t="shared" si="14"/>
        <v>16.183166666666665</v>
      </c>
    </row>
    <row r="46" spans="1:32" x14ac:dyDescent="0.2">
      <c r="A46" s="165">
        <v>623</v>
      </c>
      <c r="B46" s="156" t="str">
        <f t="shared" si="0"/>
        <v>0.44, Bed-Rip/Disk Rigid 8R-36</v>
      </c>
      <c r="C46" s="124">
        <v>0.44</v>
      </c>
      <c r="D46" s="120" t="s">
        <v>434</v>
      </c>
      <c r="E46" s="120" t="s">
        <v>459</v>
      </c>
      <c r="F46" s="120" t="s">
        <v>198</v>
      </c>
      <c r="G46" s="120" t="str">
        <f t="shared" si="1"/>
        <v>Bed-Rip/Disk Rigid 8R-36</v>
      </c>
      <c r="H46" s="236">
        <v>59000</v>
      </c>
      <c r="I46" s="156">
        <v>24</v>
      </c>
      <c r="J46" s="156">
        <v>5.25</v>
      </c>
      <c r="K46" s="156">
        <v>85</v>
      </c>
      <c r="L46" s="157">
        <f t="shared" si="2"/>
        <v>7.7030812324929962E-2</v>
      </c>
      <c r="M46" s="156">
        <v>30</v>
      </c>
      <c r="N46" s="156">
        <v>30</v>
      </c>
      <c r="O46" s="156">
        <v>20</v>
      </c>
      <c r="P46" s="156">
        <v>300</v>
      </c>
      <c r="Q46" s="156">
        <v>0</v>
      </c>
      <c r="R46" s="9">
        <f t="shared" si="3"/>
        <v>6000</v>
      </c>
      <c r="S46" s="9">
        <v>1</v>
      </c>
      <c r="T46" s="9">
        <v>0.27</v>
      </c>
      <c r="U46" s="9">
        <v>1.4</v>
      </c>
      <c r="V46" s="8">
        <f t="shared" si="4"/>
        <v>2952.4702648616617</v>
      </c>
      <c r="W46" s="7">
        <f t="shared" si="5"/>
        <v>9.8415675495388726</v>
      </c>
      <c r="X46" s="6">
        <f t="shared" si="6"/>
        <v>885</v>
      </c>
      <c r="Y46" s="5">
        <f t="shared" si="7"/>
        <v>2.95</v>
      </c>
      <c r="Z46" s="1">
        <f t="shared" si="8"/>
        <v>17700</v>
      </c>
      <c r="AA46" s="1">
        <f t="shared" si="9"/>
        <v>2065</v>
      </c>
      <c r="AB46" s="1">
        <f t="shared" si="10"/>
        <v>38350</v>
      </c>
      <c r="AC46" s="4">
        <f t="shared" si="11"/>
        <v>3451.5</v>
      </c>
      <c r="AD46" s="4">
        <f t="shared" si="12"/>
        <v>920.4</v>
      </c>
      <c r="AE46" s="4">
        <f t="shared" si="13"/>
        <v>6436.9</v>
      </c>
      <c r="AF46" s="3">
        <f t="shared" si="14"/>
        <v>21.456333333333333</v>
      </c>
    </row>
    <row r="47" spans="1:32" x14ac:dyDescent="0.2">
      <c r="A47" s="165">
        <v>624</v>
      </c>
      <c r="B47" s="156" t="str">
        <f t="shared" si="0"/>
        <v>0.45, Bed-Rip/Disk Rigid 6R-30</v>
      </c>
      <c r="C47" s="124">
        <v>0.45</v>
      </c>
      <c r="D47" s="120" t="s">
        <v>434</v>
      </c>
      <c r="E47" s="120" t="s">
        <v>460</v>
      </c>
      <c r="F47" s="120" t="s">
        <v>47</v>
      </c>
      <c r="G47" s="120" t="str">
        <f t="shared" si="1"/>
        <v>Bed-Rip/Disk Rigid 6R-30</v>
      </c>
      <c r="H47" s="236">
        <v>44500</v>
      </c>
      <c r="I47" s="156">
        <v>15</v>
      </c>
      <c r="J47" s="156">
        <v>5.25</v>
      </c>
      <c r="K47" s="156">
        <v>85</v>
      </c>
      <c r="L47" s="157">
        <f t="shared" si="2"/>
        <v>0.12324929971988796</v>
      </c>
      <c r="M47" s="156">
        <v>30</v>
      </c>
      <c r="N47" s="156">
        <v>30</v>
      </c>
      <c r="O47" s="156">
        <v>20</v>
      </c>
      <c r="P47" s="156">
        <v>300</v>
      </c>
      <c r="Q47" s="156">
        <v>0</v>
      </c>
      <c r="R47" s="9">
        <f t="shared" si="3"/>
        <v>6000</v>
      </c>
      <c r="S47" s="9">
        <v>1</v>
      </c>
      <c r="T47" s="9">
        <v>0.27</v>
      </c>
      <c r="U47" s="9">
        <v>1.4</v>
      </c>
      <c r="V47" s="8">
        <f t="shared" si="4"/>
        <v>2226.8631658702361</v>
      </c>
      <c r="W47" s="7">
        <f t="shared" si="5"/>
        <v>7.4228772195674537</v>
      </c>
      <c r="X47" s="6">
        <f t="shared" si="6"/>
        <v>667.5</v>
      </c>
      <c r="Y47" s="5">
        <f t="shared" si="7"/>
        <v>2.2250000000000001</v>
      </c>
      <c r="Z47" s="1">
        <f t="shared" si="8"/>
        <v>13350</v>
      </c>
      <c r="AA47" s="1">
        <f t="shared" si="9"/>
        <v>1557.5</v>
      </c>
      <c r="AB47" s="1">
        <f t="shared" si="10"/>
        <v>28925</v>
      </c>
      <c r="AC47" s="4">
        <f t="shared" si="11"/>
        <v>2603.25</v>
      </c>
      <c r="AD47" s="4">
        <f t="shared" si="12"/>
        <v>694.2</v>
      </c>
      <c r="AE47" s="4">
        <f t="shared" si="13"/>
        <v>4854.95</v>
      </c>
      <c r="AF47" s="3">
        <f t="shared" si="14"/>
        <v>16.183166666666665</v>
      </c>
    </row>
    <row r="48" spans="1:32" x14ac:dyDescent="0.2">
      <c r="A48" s="165">
        <v>516</v>
      </c>
      <c r="B48" s="156" t="str">
        <f t="shared" si="0"/>
        <v>0.46, Bed-Rip/Disk/Cond. 6-Row</v>
      </c>
      <c r="C48" s="124">
        <v>0.46</v>
      </c>
      <c r="D48" s="120" t="s">
        <v>434</v>
      </c>
      <c r="E48" s="120" t="s">
        <v>461</v>
      </c>
      <c r="F48" s="120" t="s">
        <v>46</v>
      </c>
      <c r="G48" s="120" t="str">
        <f t="shared" si="1"/>
        <v>Bed-Rip/Disk/Cond. 6-Row</v>
      </c>
      <c r="H48" s="236">
        <v>44500</v>
      </c>
      <c r="I48" s="156">
        <v>18</v>
      </c>
      <c r="J48" s="156">
        <v>4.75</v>
      </c>
      <c r="K48" s="156">
        <v>85</v>
      </c>
      <c r="L48" s="157">
        <f t="shared" si="2"/>
        <v>0.11351909184726523</v>
      </c>
      <c r="M48" s="156">
        <v>30</v>
      </c>
      <c r="N48" s="156">
        <v>65</v>
      </c>
      <c r="O48" s="156">
        <v>12</v>
      </c>
      <c r="P48" s="156">
        <v>150</v>
      </c>
      <c r="Q48" s="156">
        <v>0</v>
      </c>
      <c r="R48" s="9">
        <f t="shared" si="3"/>
        <v>1800</v>
      </c>
      <c r="S48" s="9">
        <v>1</v>
      </c>
      <c r="T48" s="9">
        <v>0.27</v>
      </c>
      <c r="U48" s="9">
        <v>1.4</v>
      </c>
      <c r="V48" s="8">
        <f t="shared" si="4"/>
        <v>843.82334796532746</v>
      </c>
      <c r="W48" s="7">
        <f t="shared" si="5"/>
        <v>5.6254889864355162</v>
      </c>
      <c r="X48" s="6">
        <f t="shared" si="6"/>
        <v>2410.4166666666665</v>
      </c>
      <c r="Y48" s="5">
        <f t="shared" si="7"/>
        <v>16.069444444444443</v>
      </c>
      <c r="Z48" s="1">
        <f t="shared" si="8"/>
        <v>13350</v>
      </c>
      <c r="AA48" s="1">
        <f t="shared" si="9"/>
        <v>2595.8333333333335</v>
      </c>
      <c r="AB48" s="1">
        <f t="shared" si="10"/>
        <v>28925</v>
      </c>
      <c r="AC48" s="4">
        <f t="shared" si="11"/>
        <v>2603.25</v>
      </c>
      <c r="AD48" s="4">
        <f t="shared" si="12"/>
        <v>694.2</v>
      </c>
      <c r="AE48" s="4">
        <f t="shared" si="13"/>
        <v>5893.2833333333338</v>
      </c>
      <c r="AF48" s="3">
        <f t="shared" si="14"/>
        <v>39.288555555555561</v>
      </c>
    </row>
    <row r="49" spans="1:32" x14ac:dyDescent="0.2">
      <c r="A49" s="165">
        <v>517</v>
      </c>
      <c r="B49" s="156" t="str">
        <f t="shared" si="0"/>
        <v>0.47, Bed-Rip/Disk/Cond. 8-Row</v>
      </c>
      <c r="C49" s="124">
        <v>0.47</v>
      </c>
      <c r="D49" s="120" t="s">
        <v>434</v>
      </c>
      <c r="E49" s="120" t="s">
        <v>461</v>
      </c>
      <c r="F49" s="120" t="s">
        <v>45</v>
      </c>
      <c r="G49" s="120" t="str">
        <f t="shared" si="1"/>
        <v>Bed-Rip/Disk/Cond. 8-Row</v>
      </c>
      <c r="H49" s="236">
        <v>59000</v>
      </c>
      <c r="I49" s="156">
        <v>24</v>
      </c>
      <c r="J49" s="156">
        <v>4.75</v>
      </c>
      <c r="K49" s="156">
        <v>85</v>
      </c>
      <c r="L49" s="157">
        <f t="shared" si="2"/>
        <v>8.5139318885448914E-2</v>
      </c>
      <c r="M49" s="156">
        <v>30</v>
      </c>
      <c r="N49" s="156">
        <v>65</v>
      </c>
      <c r="O49" s="156">
        <v>12</v>
      </c>
      <c r="P49" s="156">
        <v>150</v>
      </c>
      <c r="Q49" s="156">
        <v>0</v>
      </c>
      <c r="R49" s="9">
        <f t="shared" si="3"/>
        <v>1800</v>
      </c>
      <c r="S49" s="9">
        <v>1</v>
      </c>
      <c r="T49" s="9">
        <v>0.27</v>
      </c>
      <c r="U49" s="9">
        <v>1.4</v>
      </c>
      <c r="V49" s="8">
        <f t="shared" si="4"/>
        <v>1118.7770231450411</v>
      </c>
      <c r="W49" s="7">
        <f t="shared" si="5"/>
        <v>7.4585134876336072</v>
      </c>
      <c r="X49" s="6">
        <f t="shared" si="6"/>
        <v>3195.8333333333335</v>
      </c>
      <c r="Y49" s="5">
        <f t="shared" si="7"/>
        <v>21.305555555555557</v>
      </c>
      <c r="Z49" s="1">
        <f t="shared" si="8"/>
        <v>17700</v>
      </c>
      <c r="AA49" s="1">
        <f t="shared" si="9"/>
        <v>3441.6666666666665</v>
      </c>
      <c r="AB49" s="1">
        <f t="shared" si="10"/>
        <v>38350</v>
      </c>
      <c r="AC49" s="4">
        <f t="shared" si="11"/>
        <v>3451.5</v>
      </c>
      <c r="AD49" s="4">
        <f t="shared" si="12"/>
        <v>920.4</v>
      </c>
      <c r="AE49" s="4">
        <f t="shared" si="13"/>
        <v>7813.5666666666657</v>
      </c>
      <c r="AF49" s="3">
        <f t="shared" si="14"/>
        <v>52.090444444444437</v>
      </c>
    </row>
    <row r="50" spans="1:32" x14ac:dyDescent="0.2">
      <c r="A50" s="165">
        <v>510</v>
      </c>
      <c r="B50" s="156" t="str">
        <f t="shared" si="0"/>
        <v>0.48, Bed-Roll-Fold. 8R-36</v>
      </c>
      <c r="C50" s="124">
        <v>0.48</v>
      </c>
      <c r="D50" s="120" t="s">
        <v>434</v>
      </c>
      <c r="E50" s="120" t="s">
        <v>462</v>
      </c>
      <c r="F50" s="120" t="s">
        <v>198</v>
      </c>
      <c r="G50" s="120" t="str">
        <f t="shared" si="1"/>
        <v>Bed-Roll-Fold. 8R-36</v>
      </c>
      <c r="H50" s="236">
        <v>72400</v>
      </c>
      <c r="I50" s="156">
        <v>24</v>
      </c>
      <c r="J50" s="156">
        <v>5.5</v>
      </c>
      <c r="K50" s="156">
        <v>80</v>
      </c>
      <c r="L50" s="157">
        <f t="shared" si="2"/>
        <v>7.8125E-2</v>
      </c>
      <c r="M50" s="156">
        <v>30</v>
      </c>
      <c r="N50" s="156">
        <v>40</v>
      </c>
      <c r="O50" s="156">
        <v>10</v>
      </c>
      <c r="P50" s="156">
        <v>160</v>
      </c>
      <c r="Q50" s="156">
        <v>0</v>
      </c>
      <c r="R50" s="9">
        <f t="shared" si="3"/>
        <v>1600</v>
      </c>
      <c r="S50" s="9">
        <v>1</v>
      </c>
      <c r="T50" s="9">
        <v>0.27</v>
      </c>
      <c r="U50" s="9">
        <v>1.4</v>
      </c>
      <c r="V50" s="8">
        <f t="shared" si="4"/>
        <v>1502.6931478700174</v>
      </c>
      <c r="W50" s="7">
        <f t="shared" si="5"/>
        <v>9.3918321741876092</v>
      </c>
      <c r="X50" s="6">
        <f t="shared" si="6"/>
        <v>2896</v>
      </c>
      <c r="Y50" s="5">
        <f t="shared" si="7"/>
        <v>18.100000000000001</v>
      </c>
      <c r="Z50" s="1">
        <f t="shared" si="8"/>
        <v>21720</v>
      </c>
      <c r="AA50" s="1">
        <f t="shared" si="9"/>
        <v>5068</v>
      </c>
      <c r="AB50" s="1">
        <f t="shared" si="10"/>
        <v>47060</v>
      </c>
      <c r="AC50" s="4">
        <f t="shared" si="11"/>
        <v>4235.3999999999996</v>
      </c>
      <c r="AD50" s="4">
        <f t="shared" si="12"/>
        <v>1129.44</v>
      </c>
      <c r="AE50" s="4">
        <f t="shared" si="13"/>
        <v>10432.84</v>
      </c>
      <c r="AF50" s="3">
        <f t="shared" si="14"/>
        <v>65.205250000000007</v>
      </c>
    </row>
    <row r="51" spans="1:32" x14ac:dyDescent="0.2">
      <c r="A51" s="165">
        <v>512</v>
      </c>
      <c r="B51" s="156" t="str">
        <f t="shared" si="0"/>
        <v>0.49, Bed-Roll-Fold. 12R-30</v>
      </c>
      <c r="C51" s="124">
        <v>0.49</v>
      </c>
      <c r="D51" s="120" t="s">
        <v>434</v>
      </c>
      <c r="E51" s="120" t="s">
        <v>463</v>
      </c>
      <c r="F51" s="120" t="s">
        <v>6</v>
      </c>
      <c r="G51" s="120" t="str">
        <f t="shared" si="1"/>
        <v>Bed-Roll-Fold. 12R-30</v>
      </c>
      <c r="H51" s="236">
        <v>102600</v>
      </c>
      <c r="I51" s="156">
        <v>30</v>
      </c>
      <c r="J51" s="156">
        <v>5.5</v>
      </c>
      <c r="K51" s="156">
        <v>80</v>
      </c>
      <c r="L51" s="157">
        <f t="shared" si="2"/>
        <v>6.25E-2</v>
      </c>
      <c r="M51" s="156">
        <v>30</v>
      </c>
      <c r="N51" s="156">
        <v>40</v>
      </c>
      <c r="O51" s="156">
        <v>10</v>
      </c>
      <c r="P51" s="156">
        <v>160</v>
      </c>
      <c r="Q51" s="156">
        <v>0</v>
      </c>
      <c r="R51" s="9">
        <f t="shared" si="3"/>
        <v>1600</v>
      </c>
      <c r="S51" s="9">
        <v>1</v>
      </c>
      <c r="T51" s="9">
        <v>0.27</v>
      </c>
      <c r="U51" s="9">
        <v>1.4</v>
      </c>
      <c r="V51" s="8">
        <f t="shared" si="4"/>
        <v>2129.5071404898313</v>
      </c>
      <c r="W51" s="7">
        <f t="shared" si="5"/>
        <v>13.309419628061445</v>
      </c>
      <c r="X51" s="6">
        <f t="shared" si="6"/>
        <v>4104</v>
      </c>
      <c r="Y51" s="5">
        <f t="shared" si="7"/>
        <v>25.65</v>
      </c>
      <c r="Z51" s="1">
        <f t="shared" si="8"/>
        <v>30780</v>
      </c>
      <c r="AA51" s="1">
        <f t="shared" si="9"/>
        <v>7182</v>
      </c>
      <c r="AB51" s="1">
        <f t="shared" si="10"/>
        <v>66690</v>
      </c>
      <c r="AC51" s="4">
        <f t="shared" si="11"/>
        <v>6002.0999999999995</v>
      </c>
      <c r="AD51" s="4">
        <f t="shared" si="12"/>
        <v>1600.56</v>
      </c>
      <c r="AE51" s="4">
        <f t="shared" si="13"/>
        <v>14784.659999999998</v>
      </c>
      <c r="AF51" s="3">
        <f t="shared" si="14"/>
        <v>92.404124999999993</v>
      </c>
    </row>
    <row r="52" spans="1:32" x14ac:dyDescent="0.2">
      <c r="A52" s="165">
        <v>513</v>
      </c>
      <c r="B52" s="156" t="str">
        <f t="shared" si="0"/>
        <v>0.5, Bed-Roll-Fold. 12R-36</v>
      </c>
      <c r="C52" s="124">
        <v>0.5</v>
      </c>
      <c r="D52" s="120" t="s">
        <v>434</v>
      </c>
      <c r="E52" s="120" t="s">
        <v>463</v>
      </c>
      <c r="F52" s="120" t="s">
        <v>199</v>
      </c>
      <c r="G52" s="120" t="str">
        <f t="shared" si="1"/>
        <v>Bed-Roll-Fold. 12R-36</v>
      </c>
      <c r="H52" s="236">
        <v>102600</v>
      </c>
      <c r="I52" s="156">
        <v>36</v>
      </c>
      <c r="J52" s="156">
        <v>5.5</v>
      </c>
      <c r="K52" s="156">
        <v>80</v>
      </c>
      <c r="L52" s="157">
        <f t="shared" si="2"/>
        <v>5.2083333333333336E-2</v>
      </c>
      <c r="M52" s="156">
        <v>30</v>
      </c>
      <c r="N52" s="156">
        <v>40</v>
      </c>
      <c r="O52" s="156">
        <v>10</v>
      </c>
      <c r="P52" s="156">
        <v>160</v>
      </c>
      <c r="Q52" s="156">
        <v>0</v>
      </c>
      <c r="R52" s="9">
        <f t="shared" si="3"/>
        <v>1600</v>
      </c>
      <c r="S52" s="9">
        <v>1</v>
      </c>
      <c r="T52" s="9">
        <v>0.27</v>
      </c>
      <c r="U52" s="9">
        <v>1.4</v>
      </c>
      <c r="V52" s="8">
        <f t="shared" si="4"/>
        <v>2129.5071404898313</v>
      </c>
      <c r="W52" s="7">
        <f t="shared" si="5"/>
        <v>13.309419628061445</v>
      </c>
      <c r="X52" s="6">
        <f t="shared" si="6"/>
        <v>4104</v>
      </c>
      <c r="Y52" s="5">
        <f t="shared" si="7"/>
        <v>25.65</v>
      </c>
      <c r="Z52" s="1">
        <f t="shared" si="8"/>
        <v>30780</v>
      </c>
      <c r="AA52" s="1">
        <f t="shared" si="9"/>
        <v>7182</v>
      </c>
      <c r="AB52" s="1">
        <f t="shared" si="10"/>
        <v>66690</v>
      </c>
      <c r="AC52" s="4">
        <f t="shared" si="11"/>
        <v>6002.0999999999995</v>
      </c>
      <c r="AD52" s="4">
        <f t="shared" si="12"/>
        <v>1600.56</v>
      </c>
      <c r="AE52" s="4">
        <f t="shared" si="13"/>
        <v>14784.659999999998</v>
      </c>
      <c r="AF52" s="3">
        <f t="shared" si="14"/>
        <v>92.404124999999993</v>
      </c>
    </row>
    <row r="53" spans="1:32" x14ac:dyDescent="0.2">
      <c r="A53" s="165">
        <v>514</v>
      </c>
      <c r="B53" s="156" t="str">
        <f t="shared" si="0"/>
        <v>0.51, Bed-Roll-Fold. 16R-30</v>
      </c>
      <c r="C53" s="124">
        <v>0.51</v>
      </c>
      <c r="D53" s="120" t="s">
        <v>434</v>
      </c>
      <c r="E53" s="120" t="s">
        <v>463</v>
      </c>
      <c r="F53" s="120" t="s">
        <v>59</v>
      </c>
      <c r="G53" s="120" t="str">
        <f t="shared" si="1"/>
        <v>Bed-Roll-Fold. 16R-30</v>
      </c>
      <c r="H53" s="236">
        <v>124000</v>
      </c>
      <c r="I53" s="156">
        <v>40</v>
      </c>
      <c r="J53" s="156">
        <v>5.5</v>
      </c>
      <c r="K53" s="156">
        <v>80</v>
      </c>
      <c r="L53" s="157">
        <f t="shared" si="2"/>
        <v>4.6875E-2</v>
      </c>
      <c r="M53" s="156">
        <v>30</v>
      </c>
      <c r="N53" s="156">
        <v>40</v>
      </c>
      <c r="O53" s="156">
        <v>10</v>
      </c>
      <c r="P53" s="156">
        <v>160</v>
      </c>
      <c r="Q53" s="156">
        <v>0</v>
      </c>
      <c r="R53" s="9">
        <f t="shared" si="3"/>
        <v>1600</v>
      </c>
      <c r="S53" s="9">
        <v>1</v>
      </c>
      <c r="T53" s="9">
        <v>0.27</v>
      </c>
      <c r="U53" s="9">
        <v>1.4</v>
      </c>
      <c r="V53" s="8">
        <f t="shared" si="4"/>
        <v>2573.6733471806924</v>
      </c>
      <c r="W53" s="7">
        <f t="shared" si="5"/>
        <v>16.085458419879327</v>
      </c>
      <c r="X53" s="6">
        <f t="shared" si="6"/>
        <v>4960</v>
      </c>
      <c r="Y53" s="5">
        <f t="shared" si="7"/>
        <v>31</v>
      </c>
      <c r="Z53" s="1">
        <f t="shared" si="8"/>
        <v>37200</v>
      </c>
      <c r="AA53" s="1">
        <f t="shared" si="9"/>
        <v>8680</v>
      </c>
      <c r="AB53" s="1">
        <f t="shared" si="10"/>
        <v>80600</v>
      </c>
      <c r="AC53" s="4">
        <f t="shared" si="11"/>
        <v>7254</v>
      </c>
      <c r="AD53" s="4">
        <f t="shared" si="12"/>
        <v>1934.4</v>
      </c>
      <c r="AE53" s="4">
        <f t="shared" si="13"/>
        <v>17868.400000000001</v>
      </c>
      <c r="AF53" s="3">
        <f t="shared" si="14"/>
        <v>111.67750000000001</v>
      </c>
    </row>
    <row r="54" spans="1:32" x14ac:dyDescent="0.2">
      <c r="A54" s="165">
        <v>511</v>
      </c>
      <c r="B54" s="156" t="str">
        <f t="shared" si="0"/>
        <v>0.52, Bed-Roll-Rigid  8R-36</v>
      </c>
      <c r="C54" s="124">
        <v>0.52</v>
      </c>
      <c r="D54" s="120" t="s">
        <v>434</v>
      </c>
      <c r="E54" s="120" t="s">
        <v>464</v>
      </c>
      <c r="F54" s="120" t="s">
        <v>198</v>
      </c>
      <c r="G54" s="120" t="str">
        <f t="shared" si="1"/>
        <v>Bed-Roll-Rigid  8R-36</v>
      </c>
      <c r="H54" s="236">
        <v>72400</v>
      </c>
      <c r="I54" s="156">
        <v>24</v>
      </c>
      <c r="J54" s="156">
        <v>5.5</v>
      </c>
      <c r="K54" s="156">
        <v>80</v>
      </c>
      <c r="L54" s="157">
        <f t="shared" si="2"/>
        <v>7.8125E-2</v>
      </c>
      <c r="M54" s="156">
        <v>30</v>
      </c>
      <c r="N54" s="156">
        <v>40</v>
      </c>
      <c r="O54" s="156">
        <v>10</v>
      </c>
      <c r="P54" s="156">
        <v>160</v>
      </c>
      <c r="Q54" s="156">
        <v>0</v>
      </c>
      <c r="R54" s="9">
        <f t="shared" si="3"/>
        <v>1600</v>
      </c>
      <c r="S54" s="9">
        <v>1</v>
      </c>
      <c r="T54" s="9">
        <v>0.27</v>
      </c>
      <c r="U54" s="9">
        <v>1.4</v>
      </c>
      <c r="V54" s="8">
        <f t="shared" si="4"/>
        <v>1502.6931478700174</v>
      </c>
      <c r="W54" s="7">
        <f t="shared" si="5"/>
        <v>9.3918321741876092</v>
      </c>
      <c r="X54" s="6">
        <f t="shared" si="6"/>
        <v>2896</v>
      </c>
      <c r="Y54" s="5">
        <f t="shared" si="7"/>
        <v>18.100000000000001</v>
      </c>
      <c r="Z54" s="1">
        <f t="shared" si="8"/>
        <v>21720</v>
      </c>
      <c r="AA54" s="1">
        <f t="shared" si="9"/>
        <v>5068</v>
      </c>
      <c r="AB54" s="1">
        <f t="shared" si="10"/>
        <v>47060</v>
      </c>
      <c r="AC54" s="4">
        <f t="shared" si="11"/>
        <v>4235.3999999999996</v>
      </c>
      <c r="AD54" s="4">
        <f t="shared" si="12"/>
        <v>1129.44</v>
      </c>
      <c r="AE54" s="4">
        <f t="shared" si="13"/>
        <v>10432.84</v>
      </c>
      <c r="AF54" s="3">
        <f t="shared" si="14"/>
        <v>65.205250000000007</v>
      </c>
    </row>
    <row r="55" spans="1:32" x14ac:dyDescent="0.2">
      <c r="A55" s="165"/>
      <c r="B55" s="156" t="str">
        <f t="shared" si="0"/>
        <v>0.521, Bed-Subsoil   Fold 8R-36</v>
      </c>
      <c r="C55" s="124">
        <v>0.52100000000000002</v>
      </c>
      <c r="D55" s="120" t="s">
        <v>434</v>
      </c>
      <c r="E55" s="120" t="s">
        <v>526</v>
      </c>
      <c r="F55" s="120" t="s">
        <v>204</v>
      </c>
      <c r="G55" s="120" t="str">
        <f t="shared" si="1"/>
        <v>Bed-Subsoil   Fold 8R-36</v>
      </c>
      <c r="H55" s="236">
        <v>72400</v>
      </c>
      <c r="I55" s="156">
        <v>24</v>
      </c>
      <c r="J55" s="156">
        <v>4.75</v>
      </c>
      <c r="K55" s="156">
        <v>85</v>
      </c>
      <c r="L55" s="157">
        <f t="shared" si="2"/>
        <v>8.5139318885448914E-2</v>
      </c>
      <c r="M55" s="156">
        <v>30</v>
      </c>
      <c r="N55" s="156">
        <v>65</v>
      </c>
      <c r="O55" s="156">
        <v>12</v>
      </c>
      <c r="P55" s="156">
        <v>150</v>
      </c>
      <c r="Q55" s="156">
        <v>0</v>
      </c>
      <c r="R55" s="9">
        <f t="shared" si="3"/>
        <v>1800</v>
      </c>
      <c r="S55" s="9">
        <v>1</v>
      </c>
      <c r="T55" s="9">
        <v>0.27</v>
      </c>
      <c r="U55" s="9">
        <v>1.4</v>
      </c>
      <c r="V55" s="8">
        <f t="shared" si="4"/>
        <v>1372.8721436559485</v>
      </c>
      <c r="W55" s="7">
        <f t="shared" si="5"/>
        <v>9.1524809577063237</v>
      </c>
      <c r="X55" s="6">
        <f t="shared" si="6"/>
        <v>3921.6666666666665</v>
      </c>
      <c r="Y55" s="5">
        <f t="shared" si="7"/>
        <v>26.144444444444442</v>
      </c>
      <c r="Z55" s="1">
        <f t="shared" si="8"/>
        <v>21720</v>
      </c>
      <c r="AA55" s="1">
        <f t="shared" si="9"/>
        <v>4223.333333333333</v>
      </c>
      <c r="AB55" s="1">
        <f t="shared" si="10"/>
        <v>47060</v>
      </c>
      <c r="AC55" s="4">
        <f t="shared" ref="AC55:AC60" si="17">AB55*intir</f>
        <v>4235.3999999999996</v>
      </c>
      <c r="AD55" s="4">
        <f t="shared" ref="AD55:AD60" si="18">AB55*itr</f>
        <v>1129.44</v>
      </c>
      <c r="AE55" s="4">
        <f t="shared" si="13"/>
        <v>9588.1733333333341</v>
      </c>
      <c r="AF55" s="3">
        <f t="shared" si="14"/>
        <v>63.921155555555558</v>
      </c>
    </row>
    <row r="56" spans="1:32" x14ac:dyDescent="0.2">
      <c r="A56" s="165"/>
      <c r="B56" s="156" t="str">
        <f t="shared" si="0"/>
        <v>0.522, Bed-Subsoil   Fold 12R-36</v>
      </c>
      <c r="C56" s="124">
        <v>0.52200000000000002</v>
      </c>
      <c r="D56" s="120" t="s">
        <v>434</v>
      </c>
      <c r="E56" s="120" t="s">
        <v>526</v>
      </c>
      <c r="F56" s="120" t="s">
        <v>199</v>
      </c>
      <c r="G56" s="120" t="str">
        <f t="shared" si="1"/>
        <v>Bed-Subsoil   Fold 12R-36</v>
      </c>
      <c r="H56" s="236">
        <v>102600</v>
      </c>
      <c r="I56" s="156">
        <v>36</v>
      </c>
      <c r="J56" s="156">
        <v>4.75</v>
      </c>
      <c r="K56" s="156">
        <v>85</v>
      </c>
      <c r="L56" s="157">
        <f t="shared" si="2"/>
        <v>5.6759545923632616E-2</v>
      </c>
      <c r="M56" s="156">
        <v>30</v>
      </c>
      <c r="N56" s="156">
        <v>65</v>
      </c>
      <c r="O56" s="156">
        <v>12</v>
      </c>
      <c r="P56" s="156">
        <v>150</v>
      </c>
      <c r="Q56" s="156">
        <v>0</v>
      </c>
      <c r="R56" s="9">
        <f t="shared" si="3"/>
        <v>1800</v>
      </c>
      <c r="S56" s="9">
        <v>1</v>
      </c>
      <c r="T56" s="9">
        <v>0.27</v>
      </c>
      <c r="U56" s="9">
        <v>1.4</v>
      </c>
      <c r="V56" s="8">
        <f t="shared" si="4"/>
        <v>1945.5342809268004</v>
      </c>
      <c r="W56" s="7">
        <f t="shared" si="5"/>
        <v>12.970228539512004</v>
      </c>
      <c r="X56" s="6">
        <f t="shared" si="6"/>
        <v>5557.5</v>
      </c>
      <c r="Y56" s="5">
        <f t="shared" si="7"/>
        <v>37.049999999999997</v>
      </c>
      <c r="Z56" s="1">
        <f t="shared" si="8"/>
        <v>30780</v>
      </c>
      <c r="AA56" s="1">
        <f t="shared" si="9"/>
        <v>5985</v>
      </c>
      <c r="AB56" s="1">
        <f t="shared" si="10"/>
        <v>66690</v>
      </c>
      <c r="AC56" s="4">
        <f t="shared" si="17"/>
        <v>6002.0999999999995</v>
      </c>
      <c r="AD56" s="4">
        <f t="shared" si="18"/>
        <v>1600.56</v>
      </c>
      <c r="AE56" s="4">
        <f t="shared" si="13"/>
        <v>13587.659999999998</v>
      </c>
      <c r="AF56" s="3">
        <f t="shared" si="14"/>
        <v>90.584399999999988</v>
      </c>
    </row>
    <row r="57" spans="1:32" x14ac:dyDescent="0.2">
      <c r="A57" s="165"/>
      <c r="B57" s="156" t="str">
        <f t="shared" si="0"/>
        <v>0.523, Bed-Subsoil   Fold 8R-36 2x1</v>
      </c>
      <c r="C57" s="124">
        <v>0.52300000000000002</v>
      </c>
      <c r="D57" s="120" t="s">
        <v>434</v>
      </c>
      <c r="E57" s="120" t="s">
        <v>526</v>
      </c>
      <c r="F57" s="120" t="s">
        <v>527</v>
      </c>
      <c r="G57" s="120" t="str">
        <f t="shared" si="1"/>
        <v>Bed-Subsoil   Fold 8R-36 2x1</v>
      </c>
      <c r="H57" s="236">
        <v>102600</v>
      </c>
      <c r="I57" s="156">
        <v>36</v>
      </c>
      <c r="J57" s="156">
        <v>4.75</v>
      </c>
      <c r="K57" s="156">
        <v>85</v>
      </c>
      <c r="L57" s="157">
        <f t="shared" si="2"/>
        <v>5.6759545923632616E-2</v>
      </c>
      <c r="M57" s="156">
        <v>30</v>
      </c>
      <c r="N57" s="156">
        <v>65</v>
      </c>
      <c r="O57" s="156">
        <v>12</v>
      </c>
      <c r="P57" s="156">
        <v>150</v>
      </c>
      <c r="Q57" s="156">
        <v>0</v>
      </c>
      <c r="R57" s="9">
        <f t="shared" si="3"/>
        <v>1800</v>
      </c>
      <c r="S57" s="9">
        <v>1</v>
      </c>
      <c r="T57" s="9">
        <v>0.27</v>
      </c>
      <c r="U57" s="9">
        <v>1.4</v>
      </c>
      <c r="V57" s="8">
        <f t="shared" si="4"/>
        <v>1945.5342809268004</v>
      </c>
      <c r="W57" s="7">
        <f t="shared" si="5"/>
        <v>12.970228539512004</v>
      </c>
      <c r="X57" s="6">
        <f t="shared" si="6"/>
        <v>5557.5</v>
      </c>
      <c r="Y57" s="5">
        <f t="shared" si="7"/>
        <v>37.049999999999997</v>
      </c>
      <c r="Z57" s="1">
        <f t="shared" si="8"/>
        <v>30780</v>
      </c>
      <c r="AA57" s="1">
        <f t="shared" si="9"/>
        <v>5985</v>
      </c>
      <c r="AB57" s="1">
        <f t="shared" si="10"/>
        <v>66690</v>
      </c>
      <c r="AC57" s="4">
        <f t="shared" si="17"/>
        <v>6002.0999999999995</v>
      </c>
      <c r="AD57" s="4">
        <f t="shared" si="18"/>
        <v>1600.56</v>
      </c>
      <c r="AE57" s="4">
        <f t="shared" si="13"/>
        <v>13587.659999999998</v>
      </c>
      <c r="AF57" s="3">
        <f t="shared" si="14"/>
        <v>90.584399999999988</v>
      </c>
    </row>
    <row r="58" spans="1:32" x14ac:dyDescent="0.2">
      <c r="A58" s="165"/>
      <c r="B58" s="156" t="str">
        <f t="shared" si="0"/>
        <v>0.524, Bed-Subsoil   Rigid 4R-36</v>
      </c>
      <c r="C58" s="124">
        <v>0.52400000000000002</v>
      </c>
      <c r="D58" s="120" t="s">
        <v>434</v>
      </c>
      <c r="E58" s="120" t="s">
        <v>528</v>
      </c>
      <c r="F58" s="120" t="s">
        <v>73</v>
      </c>
      <c r="G58" s="120" t="str">
        <f t="shared" si="1"/>
        <v>Bed-Subsoil   Rigid 4R-36</v>
      </c>
      <c r="H58" s="236">
        <v>27800</v>
      </c>
      <c r="I58" s="156">
        <v>12</v>
      </c>
      <c r="J58" s="156">
        <v>4.75</v>
      </c>
      <c r="K58" s="156">
        <v>85</v>
      </c>
      <c r="L58" s="157">
        <f t="shared" si="2"/>
        <v>0.17027863777089783</v>
      </c>
      <c r="M58" s="156">
        <v>30</v>
      </c>
      <c r="N58" s="156">
        <v>65</v>
      </c>
      <c r="O58" s="156">
        <v>12</v>
      </c>
      <c r="P58" s="156">
        <v>150</v>
      </c>
      <c r="Q58" s="156">
        <v>0</v>
      </c>
      <c r="R58" s="9">
        <f t="shared" si="3"/>
        <v>1800</v>
      </c>
      <c r="S58" s="9">
        <v>1</v>
      </c>
      <c r="T58" s="9">
        <v>0.27</v>
      </c>
      <c r="U58" s="9">
        <v>1.4</v>
      </c>
      <c r="V58" s="8">
        <f t="shared" si="4"/>
        <v>527.15256344800241</v>
      </c>
      <c r="W58" s="7">
        <f t="shared" si="5"/>
        <v>3.5143504229866829</v>
      </c>
      <c r="X58" s="6">
        <f t="shared" si="6"/>
        <v>1505.8333333333333</v>
      </c>
      <c r="Y58" s="5">
        <f t="shared" si="7"/>
        <v>10.038888888888888</v>
      </c>
      <c r="Z58" s="1">
        <f t="shared" si="8"/>
        <v>8340</v>
      </c>
      <c r="AA58" s="1">
        <f t="shared" si="9"/>
        <v>1621.6666666666667</v>
      </c>
      <c r="AB58" s="1">
        <f t="shared" si="10"/>
        <v>18070</v>
      </c>
      <c r="AC58" s="4">
        <f t="shared" si="17"/>
        <v>1626.3</v>
      </c>
      <c r="AD58" s="4">
        <f t="shared" si="18"/>
        <v>433.68</v>
      </c>
      <c r="AE58" s="4">
        <f t="shared" si="13"/>
        <v>3681.6466666666665</v>
      </c>
      <c r="AF58" s="3">
        <f t="shared" si="14"/>
        <v>24.54431111111111</v>
      </c>
    </row>
    <row r="59" spans="1:32" x14ac:dyDescent="0.2">
      <c r="A59" s="165"/>
      <c r="B59" s="156" t="str">
        <f t="shared" si="0"/>
        <v>0.525, Bed-Subsoil   Rigid 6R-36</v>
      </c>
      <c r="C59" s="124">
        <v>0.52500000000000002</v>
      </c>
      <c r="D59" s="120" t="s">
        <v>434</v>
      </c>
      <c r="E59" s="120" t="s">
        <v>528</v>
      </c>
      <c r="F59" s="120" t="s">
        <v>205</v>
      </c>
      <c r="G59" s="120" t="str">
        <f t="shared" si="1"/>
        <v>Bed-Subsoil   Rigid 6R-36</v>
      </c>
      <c r="H59" s="236">
        <v>37700</v>
      </c>
      <c r="I59" s="156">
        <v>18</v>
      </c>
      <c r="J59" s="156">
        <v>4.75</v>
      </c>
      <c r="K59" s="156">
        <v>85</v>
      </c>
      <c r="L59" s="157">
        <f t="shared" si="2"/>
        <v>0.11351909184726523</v>
      </c>
      <c r="M59" s="156">
        <v>30</v>
      </c>
      <c r="N59" s="156">
        <v>65</v>
      </c>
      <c r="O59" s="156">
        <v>12</v>
      </c>
      <c r="P59" s="156">
        <v>150</v>
      </c>
      <c r="Q59" s="156">
        <v>0</v>
      </c>
      <c r="R59" s="9">
        <f t="shared" si="3"/>
        <v>1800</v>
      </c>
      <c r="S59" s="9">
        <v>1</v>
      </c>
      <c r="T59" s="9">
        <v>0.27</v>
      </c>
      <c r="U59" s="9">
        <v>1.4</v>
      </c>
      <c r="V59" s="8">
        <f t="shared" si="4"/>
        <v>714.87955546725505</v>
      </c>
      <c r="W59" s="7">
        <f t="shared" si="5"/>
        <v>4.7658637031150333</v>
      </c>
      <c r="X59" s="6">
        <f t="shared" si="6"/>
        <v>2042.0833333333333</v>
      </c>
      <c r="Y59" s="5">
        <f t="shared" si="7"/>
        <v>13.613888888888889</v>
      </c>
      <c r="Z59" s="1">
        <f t="shared" si="8"/>
        <v>11310</v>
      </c>
      <c r="AA59" s="1">
        <f t="shared" si="9"/>
        <v>2199.1666666666665</v>
      </c>
      <c r="AB59" s="1">
        <f t="shared" si="10"/>
        <v>24505</v>
      </c>
      <c r="AC59" s="4">
        <f t="shared" si="17"/>
        <v>2205.4499999999998</v>
      </c>
      <c r="AD59" s="4">
        <f t="shared" si="18"/>
        <v>588.12</v>
      </c>
      <c r="AE59" s="4">
        <f t="shared" si="13"/>
        <v>4992.7366666666667</v>
      </c>
      <c r="AF59" s="3">
        <f t="shared" si="14"/>
        <v>33.284911111111114</v>
      </c>
    </row>
    <row r="60" spans="1:32" x14ac:dyDescent="0.2">
      <c r="A60" s="165"/>
      <c r="B60" s="156" t="str">
        <f t="shared" si="0"/>
        <v>0.526, Bed-Subsoil   Rigid 8R-36</v>
      </c>
      <c r="C60" s="124">
        <v>0.52600000000000002</v>
      </c>
      <c r="D60" s="120" t="s">
        <v>434</v>
      </c>
      <c r="E60" s="120" t="s">
        <v>528</v>
      </c>
      <c r="F60" s="120" t="s">
        <v>204</v>
      </c>
      <c r="G60" s="120" t="str">
        <f t="shared" si="1"/>
        <v>Bed-Subsoil   Rigid 8R-36</v>
      </c>
      <c r="H60" s="236">
        <v>50100</v>
      </c>
      <c r="I60" s="156">
        <v>24</v>
      </c>
      <c r="J60" s="156">
        <v>4.75</v>
      </c>
      <c r="K60" s="156">
        <v>85</v>
      </c>
      <c r="L60" s="157">
        <f t="shared" si="2"/>
        <v>8.5139318885448914E-2</v>
      </c>
      <c r="M60" s="156">
        <v>30</v>
      </c>
      <c r="N60" s="156">
        <v>65</v>
      </c>
      <c r="O60" s="156">
        <v>12</v>
      </c>
      <c r="P60" s="156">
        <v>150</v>
      </c>
      <c r="Q60" s="156">
        <v>0</v>
      </c>
      <c r="R60" s="9">
        <f t="shared" si="3"/>
        <v>1800</v>
      </c>
      <c r="S60" s="9">
        <v>1</v>
      </c>
      <c r="T60" s="9">
        <v>0.27</v>
      </c>
      <c r="U60" s="9">
        <v>1.4</v>
      </c>
      <c r="V60" s="8">
        <f t="shared" si="4"/>
        <v>950.01235355197548</v>
      </c>
      <c r="W60" s="7">
        <f t="shared" si="5"/>
        <v>6.3334156903465031</v>
      </c>
      <c r="X60" s="6">
        <f t="shared" si="6"/>
        <v>2713.75</v>
      </c>
      <c r="Y60" s="5">
        <f t="shared" si="7"/>
        <v>18.091666666666665</v>
      </c>
      <c r="Z60" s="1">
        <f t="shared" si="8"/>
        <v>15030</v>
      </c>
      <c r="AA60" s="1">
        <f t="shared" si="9"/>
        <v>2922.5</v>
      </c>
      <c r="AB60" s="1">
        <f t="shared" si="10"/>
        <v>32565</v>
      </c>
      <c r="AC60" s="4">
        <f t="shared" si="17"/>
        <v>2930.85</v>
      </c>
      <c r="AD60" s="4">
        <f t="shared" si="18"/>
        <v>781.56000000000006</v>
      </c>
      <c r="AE60" s="4">
        <f t="shared" si="13"/>
        <v>6634.9100000000008</v>
      </c>
      <c r="AF60" s="3">
        <f t="shared" si="14"/>
        <v>44.232733333333336</v>
      </c>
    </row>
    <row r="61" spans="1:32" x14ac:dyDescent="0.2">
      <c r="A61" s="165">
        <v>418</v>
      </c>
      <c r="B61" s="156" t="str">
        <f t="shared" si="0"/>
        <v>0.53, Blade-Box  6'-7'</v>
      </c>
      <c r="C61" s="124">
        <v>0.53</v>
      </c>
      <c r="D61" s="120" t="s">
        <v>434</v>
      </c>
      <c r="E61" s="120" t="s">
        <v>243</v>
      </c>
      <c r="F61" s="120" t="s">
        <v>99</v>
      </c>
      <c r="G61" s="120" t="str">
        <f t="shared" si="1"/>
        <v>Blade-Box  6'-7'</v>
      </c>
      <c r="H61" s="236">
        <v>2120</v>
      </c>
      <c r="I61" s="156">
        <v>6</v>
      </c>
      <c r="J61" s="156">
        <v>5.25</v>
      </c>
      <c r="K61" s="156">
        <v>85</v>
      </c>
      <c r="L61" s="157">
        <f t="shared" si="2"/>
        <v>0.30812324929971985</v>
      </c>
      <c r="M61" s="156">
        <v>15</v>
      </c>
      <c r="N61" s="156">
        <v>190</v>
      </c>
      <c r="O61" s="156">
        <v>20</v>
      </c>
      <c r="P61" s="156">
        <v>200</v>
      </c>
      <c r="Q61" s="156">
        <v>0</v>
      </c>
      <c r="R61" s="9">
        <f t="shared" si="3"/>
        <v>4000</v>
      </c>
      <c r="S61" s="9">
        <v>1</v>
      </c>
      <c r="T61" s="9">
        <v>0.27</v>
      </c>
      <c r="U61" s="9">
        <v>1.4</v>
      </c>
      <c r="V61" s="8">
        <f t="shared" si="4"/>
        <v>60.136980609628672</v>
      </c>
      <c r="W61" s="7">
        <f t="shared" si="5"/>
        <v>0.30068490304814338</v>
      </c>
      <c r="X61" s="6">
        <f t="shared" si="6"/>
        <v>201.4</v>
      </c>
      <c r="Y61" s="5">
        <f t="shared" si="7"/>
        <v>1.0070000000000001</v>
      </c>
      <c r="Z61" s="1">
        <f t="shared" si="8"/>
        <v>318</v>
      </c>
      <c r="AA61" s="1">
        <f t="shared" si="9"/>
        <v>90.1</v>
      </c>
      <c r="AB61" s="1">
        <f t="shared" si="10"/>
        <v>1219</v>
      </c>
      <c r="AC61" s="4">
        <f t="shared" si="11"/>
        <v>109.71</v>
      </c>
      <c r="AD61" s="4">
        <f t="shared" si="12"/>
        <v>29.256</v>
      </c>
      <c r="AE61" s="4">
        <f t="shared" si="13"/>
        <v>229.066</v>
      </c>
      <c r="AF61" s="3">
        <f t="shared" si="14"/>
        <v>1.14533</v>
      </c>
    </row>
    <row r="62" spans="1:32" x14ac:dyDescent="0.2">
      <c r="A62" s="165">
        <v>473</v>
      </c>
      <c r="B62" s="156" t="str">
        <f t="shared" si="0"/>
        <v>0.54, Blade-Box  8'-10'</v>
      </c>
      <c r="C62" s="124">
        <v>0.54</v>
      </c>
      <c r="D62" s="120" t="s">
        <v>434</v>
      </c>
      <c r="E62" s="120" t="s">
        <v>243</v>
      </c>
      <c r="F62" s="120" t="s">
        <v>98</v>
      </c>
      <c r="G62" s="120" t="str">
        <f t="shared" si="1"/>
        <v>Blade-Box  8'-10'</v>
      </c>
      <c r="H62" s="236">
        <v>3790</v>
      </c>
      <c r="I62" s="156">
        <v>8</v>
      </c>
      <c r="J62" s="156">
        <v>5.25</v>
      </c>
      <c r="K62" s="156">
        <v>85</v>
      </c>
      <c r="L62" s="157">
        <f t="shared" si="2"/>
        <v>0.23109243697478987</v>
      </c>
      <c r="M62" s="156">
        <v>15</v>
      </c>
      <c r="N62" s="156">
        <v>190</v>
      </c>
      <c r="O62" s="156">
        <v>20</v>
      </c>
      <c r="P62" s="156">
        <v>200</v>
      </c>
      <c r="Q62" s="156">
        <v>0</v>
      </c>
      <c r="R62" s="9">
        <f t="shared" si="3"/>
        <v>4000</v>
      </c>
      <c r="S62" s="9">
        <v>1</v>
      </c>
      <c r="T62" s="9">
        <v>0.27</v>
      </c>
      <c r="U62" s="9">
        <v>1.4</v>
      </c>
      <c r="V62" s="8">
        <f t="shared" si="4"/>
        <v>107.50903608985502</v>
      </c>
      <c r="W62" s="7">
        <f t="shared" si="5"/>
        <v>0.53754518044927513</v>
      </c>
      <c r="X62" s="6">
        <f t="shared" si="6"/>
        <v>360.05</v>
      </c>
      <c r="Y62" s="5">
        <f t="shared" si="7"/>
        <v>1.8002500000000001</v>
      </c>
      <c r="Z62" s="1">
        <f t="shared" si="8"/>
        <v>568.5</v>
      </c>
      <c r="AA62" s="1">
        <f t="shared" si="9"/>
        <v>161.07499999999999</v>
      </c>
      <c r="AB62" s="1">
        <f t="shared" si="10"/>
        <v>2179.25</v>
      </c>
      <c r="AC62" s="4">
        <f t="shared" si="11"/>
        <v>196.13249999999999</v>
      </c>
      <c r="AD62" s="4">
        <f t="shared" si="12"/>
        <v>52.302</v>
      </c>
      <c r="AE62" s="4">
        <f t="shared" si="13"/>
        <v>409.5095</v>
      </c>
      <c r="AF62" s="3">
        <f t="shared" si="14"/>
        <v>2.0475474999999999</v>
      </c>
    </row>
    <row r="63" spans="1:32" x14ac:dyDescent="0.2">
      <c r="A63" s="165">
        <v>506</v>
      </c>
      <c r="B63" s="156" t="str">
        <f t="shared" si="0"/>
        <v>0.55, Blade-Box 12'-16'</v>
      </c>
      <c r="C63" s="124">
        <v>0.55000000000000004</v>
      </c>
      <c r="D63" s="120" t="s">
        <v>434</v>
      </c>
      <c r="E63" s="120" t="s">
        <v>243</v>
      </c>
      <c r="F63" s="120" t="s">
        <v>97</v>
      </c>
      <c r="G63" s="120" t="str">
        <f t="shared" si="1"/>
        <v>Blade-Box 12'-16'</v>
      </c>
      <c r="H63" s="236">
        <v>7580</v>
      </c>
      <c r="I63" s="156">
        <v>12</v>
      </c>
      <c r="J63" s="156">
        <v>5.25</v>
      </c>
      <c r="K63" s="156">
        <v>85</v>
      </c>
      <c r="L63" s="157">
        <f t="shared" si="2"/>
        <v>0.15406162464985992</v>
      </c>
      <c r="M63" s="156">
        <v>15</v>
      </c>
      <c r="N63" s="156">
        <v>190</v>
      </c>
      <c r="O63" s="156">
        <v>20</v>
      </c>
      <c r="P63" s="156">
        <v>200</v>
      </c>
      <c r="Q63" s="156">
        <v>0</v>
      </c>
      <c r="R63" s="9">
        <f t="shared" si="3"/>
        <v>4000</v>
      </c>
      <c r="S63" s="9">
        <v>1</v>
      </c>
      <c r="T63" s="9">
        <v>0.27</v>
      </c>
      <c r="U63" s="9">
        <v>1.4</v>
      </c>
      <c r="V63" s="8">
        <f t="shared" si="4"/>
        <v>215.01807217971003</v>
      </c>
      <c r="W63" s="7">
        <f t="shared" si="5"/>
        <v>1.0750903608985503</v>
      </c>
      <c r="X63" s="6">
        <f t="shared" si="6"/>
        <v>720.1</v>
      </c>
      <c r="Y63" s="5">
        <f t="shared" si="7"/>
        <v>3.6005000000000003</v>
      </c>
      <c r="Z63" s="1">
        <f t="shared" si="8"/>
        <v>1137</v>
      </c>
      <c r="AA63" s="1">
        <f t="shared" si="9"/>
        <v>322.14999999999998</v>
      </c>
      <c r="AB63" s="1">
        <f t="shared" si="10"/>
        <v>4358.5</v>
      </c>
      <c r="AC63" s="4">
        <f t="shared" si="11"/>
        <v>392.26499999999999</v>
      </c>
      <c r="AD63" s="4">
        <f t="shared" si="12"/>
        <v>104.604</v>
      </c>
      <c r="AE63" s="4">
        <f t="shared" si="13"/>
        <v>819.01900000000001</v>
      </c>
      <c r="AF63" s="3">
        <f t="shared" si="14"/>
        <v>4.0950949999999997</v>
      </c>
    </row>
    <row r="64" spans="1:32" x14ac:dyDescent="0.2">
      <c r="A64" s="165">
        <v>475</v>
      </c>
      <c r="B64" s="156" t="str">
        <f t="shared" si="0"/>
        <v>0.56, Blade-Scraper  6'-7'</v>
      </c>
      <c r="C64" s="124">
        <v>0.56000000000000005</v>
      </c>
      <c r="D64" s="120" t="s">
        <v>434</v>
      </c>
      <c r="E64" s="120" t="s">
        <v>244</v>
      </c>
      <c r="F64" s="120" t="s">
        <v>99</v>
      </c>
      <c r="G64" s="120" t="str">
        <f t="shared" si="1"/>
        <v>Blade-Scraper  6'-7'</v>
      </c>
      <c r="H64" s="236">
        <v>1740</v>
      </c>
      <c r="I64" s="156">
        <v>6</v>
      </c>
      <c r="J64" s="156">
        <v>5.25</v>
      </c>
      <c r="K64" s="156">
        <v>85</v>
      </c>
      <c r="L64" s="157">
        <f t="shared" si="2"/>
        <v>0.30812324929971985</v>
      </c>
      <c r="M64" s="156">
        <v>15</v>
      </c>
      <c r="N64" s="156">
        <v>190</v>
      </c>
      <c r="O64" s="156">
        <v>20</v>
      </c>
      <c r="P64" s="156">
        <v>200</v>
      </c>
      <c r="Q64" s="156">
        <v>0</v>
      </c>
      <c r="R64" s="9">
        <f t="shared" si="3"/>
        <v>4000</v>
      </c>
      <c r="S64" s="9">
        <v>1</v>
      </c>
      <c r="T64" s="9">
        <v>0.27</v>
      </c>
      <c r="U64" s="9">
        <v>1.4</v>
      </c>
      <c r="V64" s="8">
        <f t="shared" si="4"/>
        <v>49.357710500355601</v>
      </c>
      <c r="W64" s="7">
        <f t="shared" si="5"/>
        <v>0.246788552501778</v>
      </c>
      <c r="X64" s="6">
        <f t="shared" si="6"/>
        <v>165.3</v>
      </c>
      <c r="Y64" s="5">
        <f t="shared" si="7"/>
        <v>0.82650000000000001</v>
      </c>
      <c r="Z64" s="1">
        <f t="shared" si="8"/>
        <v>261</v>
      </c>
      <c r="AA64" s="1">
        <f t="shared" si="9"/>
        <v>73.95</v>
      </c>
      <c r="AB64" s="1">
        <f t="shared" si="10"/>
        <v>1000.5</v>
      </c>
      <c r="AC64" s="4">
        <f t="shared" si="11"/>
        <v>90.045000000000002</v>
      </c>
      <c r="AD64" s="4">
        <f t="shared" si="12"/>
        <v>24.012</v>
      </c>
      <c r="AE64" s="4">
        <f t="shared" si="13"/>
        <v>188.00700000000001</v>
      </c>
      <c r="AF64" s="3">
        <f t="shared" si="14"/>
        <v>0.94003500000000006</v>
      </c>
    </row>
    <row r="65" spans="1:32" x14ac:dyDescent="0.2">
      <c r="A65" s="165">
        <v>476</v>
      </c>
      <c r="B65" s="156" t="str">
        <f t="shared" si="0"/>
        <v>0.57, Blade-Scraper  8'-10'</v>
      </c>
      <c r="C65" s="124">
        <v>0.56999999999999995</v>
      </c>
      <c r="D65" s="120" t="s">
        <v>434</v>
      </c>
      <c r="E65" s="120" t="s">
        <v>244</v>
      </c>
      <c r="F65" s="120" t="s">
        <v>98</v>
      </c>
      <c r="G65" s="120" t="str">
        <f t="shared" si="1"/>
        <v>Blade-Scraper  8'-10'</v>
      </c>
      <c r="H65" s="236">
        <v>5840</v>
      </c>
      <c r="I65" s="156">
        <v>8</v>
      </c>
      <c r="J65" s="156">
        <v>5.25</v>
      </c>
      <c r="K65" s="156">
        <v>85</v>
      </c>
      <c r="L65" s="157">
        <f t="shared" si="2"/>
        <v>0.23109243697478987</v>
      </c>
      <c r="M65" s="156">
        <v>15</v>
      </c>
      <c r="N65" s="156">
        <v>190</v>
      </c>
      <c r="O65" s="156">
        <v>20</v>
      </c>
      <c r="P65" s="156">
        <v>200</v>
      </c>
      <c r="Q65" s="156">
        <v>0</v>
      </c>
      <c r="R65" s="9">
        <f t="shared" si="3"/>
        <v>4000</v>
      </c>
      <c r="S65" s="9">
        <v>1</v>
      </c>
      <c r="T65" s="9">
        <v>0.27</v>
      </c>
      <c r="U65" s="9">
        <v>1.4</v>
      </c>
      <c r="V65" s="8">
        <f t="shared" si="4"/>
        <v>165.66036167935445</v>
      </c>
      <c r="W65" s="7">
        <f t="shared" si="5"/>
        <v>0.82830180839677225</v>
      </c>
      <c r="X65" s="6">
        <f t="shared" si="6"/>
        <v>554.79999999999995</v>
      </c>
      <c r="Y65" s="5">
        <f t="shared" si="7"/>
        <v>2.7739999999999996</v>
      </c>
      <c r="Z65" s="1">
        <f t="shared" si="8"/>
        <v>876</v>
      </c>
      <c r="AA65" s="1">
        <f t="shared" si="9"/>
        <v>248.2</v>
      </c>
      <c r="AB65" s="1">
        <f t="shared" si="10"/>
        <v>3358</v>
      </c>
      <c r="AC65" s="4">
        <f t="shared" si="11"/>
        <v>302.21999999999997</v>
      </c>
      <c r="AD65" s="4">
        <f t="shared" si="12"/>
        <v>80.591999999999999</v>
      </c>
      <c r="AE65" s="4">
        <f t="shared" si="13"/>
        <v>631.01199999999994</v>
      </c>
      <c r="AF65" s="3">
        <f t="shared" si="14"/>
        <v>3.1550599999999998</v>
      </c>
    </row>
    <row r="66" spans="1:32" x14ac:dyDescent="0.2">
      <c r="A66" s="165">
        <v>477</v>
      </c>
      <c r="B66" s="156" t="str">
        <f t="shared" si="0"/>
        <v>0.58, Blade-Scraper 12'-16'</v>
      </c>
      <c r="C66" s="124">
        <v>0.57999999999999996</v>
      </c>
      <c r="D66" s="120" t="s">
        <v>434</v>
      </c>
      <c r="E66" s="120" t="s">
        <v>244</v>
      </c>
      <c r="F66" s="120" t="s">
        <v>97</v>
      </c>
      <c r="G66" s="120" t="str">
        <f t="shared" si="1"/>
        <v>Blade-Scraper 12'-16'</v>
      </c>
      <c r="H66" s="236">
        <v>12200</v>
      </c>
      <c r="I66" s="156">
        <v>12</v>
      </c>
      <c r="J66" s="156">
        <v>5.25</v>
      </c>
      <c r="K66" s="156">
        <v>85</v>
      </c>
      <c r="L66" s="157">
        <f t="shared" si="2"/>
        <v>0.15406162464985992</v>
      </c>
      <c r="M66" s="156">
        <v>15</v>
      </c>
      <c r="N66" s="156">
        <v>190</v>
      </c>
      <c r="O66" s="156">
        <v>20</v>
      </c>
      <c r="P66" s="156">
        <v>200</v>
      </c>
      <c r="Q66" s="156">
        <v>0</v>
      </c>
      <c r="R66" s="9">
        <f t="shared" si="3"/>
        <v>4000</v>
      </c>
      <c r="S66" s="9">
        <v>1</v>
      </c>
      <c r="T66" s="9">
        <v>0.27</v>
      </c>
      <c r="U66" s="9">
        <v>1.4</v>
      </c>
      <c r="V66" s="8">
        <f t="shared" si="4"/>
        <v>346.07130350824042</v>
      </c>
      <c r="W66" s="7">
        <f t="shared" si="5"/>
        <v>1.7303565175412021</v>
      </c>
      <c r="X66" s="6">
        <f t="shared" si="6"/>
        <v>1159</v>
      </c>
      <c r="Y66" s="5">
        <f t="shared" si="7"/>
        <v>5.7949999999999999</v>
      </c>
      <c r="Z66" s="1">
        <f t="shared" si="8"/>
        <v>1830</v>
      </c>
      <c r="AA66" s="1">
        <f t="shared" si="9"/>
        <v>518.5</v>
      </c>
      <c r="AB66" s="1">
        <f t="shared" si="10"/>
        <v>7015</v>
      </c>
      <c r="AC66" s="4">
        <f t="shared" si="11"/>
        <v>631.35</v>
      </c>
      <c r="AD66" s="4">
        <f t="shared" si="12"/>
        <v>168.36</v>
      </c>
      <c r="AE66" s="4">
        <f t="shared" si="13"/>
        <v>1318.21</v>
      </c>
      <c r="AF66" s="3">
        <f t="shared" si="14"/>
        <v>6.5910500000000001</v>
      </c>
    </row>
    <row r="67" spans="1:32" x14ac:dyDescent="0.2">
      <c r="A67" s="165">
        <v>5</v>
      </c>
      <c r="B67" s="156" t="str">
        <f t="shared" si="0"/>
        <v>0.59, Chisel Plow-Folding 16'</v>
      </c>
      <c r="C67" s="124">
        <v>0.59</v>
      </c>
      <c r="D67" s="120" t="s">
        <v>434</v>
      </c>
      <c r="E67" s="120" t="s">
        <v>245</v>
      </c>
      <c r="F67" s="120" t="s">
        <v>85</v>
      </c>
      <c r="G67" s="120" t="str">
        <f t="shared" si="1"/>
        <v>Chisel Plow-Folding 16'</v>
      </c>
      <c r="H67" s="237">
        <v>45000</v>
      </c>
      <c r="I67" s="156">
        <v>16</v>
      </c>
      <c r="J67" s="156">
        <v>5.25</v>
      </c>
      <c r="K67" s="156">
        <v>85</v>
      </c>
      <c r="L67" s="157">
        <f t="shared" si="2"/>
        <v>0.11554621848739494</v>
      </c>
      <c r="M67" s="156">
        <v>30</v>
      </c>
      <c r="N67" s="156">
        <v>65</v>
      </c>
      <c r="O67" s="156">
        <v>12</v>
      </c>
      <c r="P67" s="156">
        <v>150</v>
      </c>
      <c r="Q67" s="156">
        <v>0</v>
      </c>
      <c r="R67" s="9">
        <f t="shared" si="3"/>
        <v>1800</v>
      </c>
      <c r="S67" s="9">
        <v>1</v>
      </c>
      <c r="T67" s="9">
        <v>0.27</v>
      </c>
      <c r="U67" s="9">
        <v>1.4</v>
      </c>
      <c r="V67" s="8">
        <f t="shared" si="4"/>
        <v>853.30450917842109</v>
      </c>
      <c r="W67" s="7">
        <f t="shared" si="5"/>
        <v>5.6886967278561409</v>
      </c>
      <c r="X67" s="6">
        <f t="shared" si="6"/>
        <v>2437.5</v>
      </c>
      <c r="Y67" s="5">
        <f t="shared" si="7"/>
        <v>16.25</v>
      </c>
      <c r="Z67" s="1">
        <f t="shared" si="8"/>
        <v>13500</v>
      </c>
      <c r="AA67" s="1">
        <f t="shared" si="9"/>
        <v>2625</v>
      </c>
      <c r="AB67" s="1">
        <f t="shared" si="10"/>
        <v>29250</v>
      </c>
      <c r="AC67" s="4">
        <f t="shared" si="11"/>
        <v>2632.5</v>
      </c>
      <c r="AD67" s="4">
        <f t="shared" si="12"/>
        <v>702</v>
      </c>
      <c r="AE67" s="4">
        <f t="shared" si="13"/>
        <v>5959.5</v>
      </c>
      <c r="AF67" s="3">
        <f t="shared" si="14"/>
        <v>39.729999999999997</v>
      </c>
    </row>
    <row r="68" spans="1:32" x14ac:dyDescent="0.2">
      <c r="A68" s="165">
        <v>408</v>
      </c>
      <c r="B68" s="156" t="str">
        <f t="shared" si="0"/>
        <v>0.6, Chisel Plow-Folding 24'</v>
      </c>
      <c r="C68" s="124">
        <v>0.6</v>
      </c>
      <c r="D68" s="120" t="s">
        <v>434</v>
      </c>
      <c r="E68" s="120" t="s">
        <v>245</v>
      </c>
      <c r="F68" s="120" t="s">
        <v>65</v>
      </c>
      <c r="G68" s="120" t="str">
        <f t="shared" si="1"/>
        <v>Chisel Plow-Folding 24'</v>
      </c>
      <c r="H68" s="236">
        <v>62100</v>
      </c>
      <c r="I68" s="156">
        <v>24</v>
      </c>
      <c r="J68" s="156">
        <v>5.25</v>
      </c>
      <c r="K68" s="156">
        <v>85</v>
      </c>
      <c r="L68" s="157">
        <f t="shared" si="2"/>
        <v>7.7030812324929962E-2</v>
      </c>
      <c r="M68" s="156">
        <v>30</v>
      </c>
      <c r="N68" s="156">
        <v>65</v>
      </c>
      <c r="O68" s="156">
        <v>12</v>
      </c>
      <c r="P68" s="156">
        <v>150</v>
      </c>
      <c r="Q68" s="156">
        <v>0</v>
      </c>
      <c r="R68" s="9">
        <f t="shared" si="3"/>
        <v>1800</v>
      </c>
      <c r="S68" s="9">
        <v>1</v>
      </c>
      <c r="T68" s="9">
        <v>0.27</v>
      </c>
      <c r="U68" s="9">
        <v>1.4</v>
      </c>
      <c r="V68" s="8">
        <f t="shared" si="4"/>
        <v>1177.5602226662211</v>
      </c>
      <c r="W68" s="7">
        <f t="shared" si="5"/>
        <v>7.8504014844414742</v>
      </c>
      <c r="X68" s="6">
        <f t="shared" si="6"/>
        <v>3363.75</v>
      </c>
      <c r="Y68" s="5">
        <f t="shared" si="7"/>
        <v>22.425000000000001</v>
      </c>
      <c r="Z68" s="1">
        <f t="shared" si="8"/>
        <v>18630</v>
      </c>
      <c r="AA68" s="1">
        <f t="shared" si="9"/>
        <v>3622.5</v>
      </c>
      <c r="AB68" s="1">
        <f t="shared" si="10"/>
        <v>40365</v>
      </c>
      <c r="AC68" s="4">
        <f t="shared" si="11"/>
        <v>3632.85</v>
      </c>
      <c r="AD68" s="4">
        <f t="shared" si="12"/>
        <v>968.76</v>
      </c>
      <c r="AE68" s="4">
        <f t="shared" si="13"/>
        <v>8224.11</v>
      </c>
      <c r="AF68" s="3">
        <f t="shared" si="14"/>
        <v>54.827400000000004</v>
      </c>
    </row>
    <row r="69" spans="1:32" x14ac:dyDescent="0.2">
      <c r="A69" s="165">
        <v>7</v>
      </c>
      <c r="B69" s="156" t="str">
        <f t="shared" si="0"/>
        <v>0.61, Chisel Plow-Folding 32'</v>
      </c>
      <c r="C69" s="124">
        <v>0.61</v>
      </c>
      <c r="D69" s="120" t="s">
        <v>434</v>
      </c>
      <c r="E69" s="120" t="s">
        <v>245</v>
      </c>
      <c r="F69" s="120" t="s">
        <v>43</v>
      </c>
      <c r="G69" s="120" t="str">
        <f t="shared" si="1"/>
        <v>Chisel Plow-Folding 32'</v>
      </c>
      <c r="H69" s="236">
        <v>80500</v>
      </c>
      <c r="I69" s="156">
        <v>32</v>
      </c>
      <c r="J69" s="156">
        <v>5.25</v>
      </c>
      <c r="K69" s="156">
        <v>85</v>
      </c>
      <c r="L69" s="157">
        <f t="shared" si="2"/>
        <v>5.7773109243697468E-2</v>
      </c>
      <c r="M69" s="156">
        <v>30</v>
      </c>
      <c r="N69" s="156">
        <v>65</v>
      </c>
      <c r="O69" s="156">
        <v>12</v>
      </c>
      <c r="P69" s="156">
        <v>150</v>
      </c>
      <c r="Q69" s="156">
        <v>0</v>
      </c>
      <c r="R69" s="9">
        <f t="shared" si="3"/>
        <v>1800</v>
      </c>
      <c r="S69" s="9">
        <v>1</v>
      </c>
      <c r="T69" s="9">
        <v>0.27</v>
      </c>
      <c r="U69" s="9">
        <v>1.4</v>
      </c>
      <c r="V69" s="8">
        <f t="shared" si="4"/>
        <v>1526.4669553080644</v>
      </c>
      <c r="W69" s="7">
        <f t="shared" si="5"/>
        <v>10.176446368720429</v>
      </c>
      <c r="X69" s="6">
        <f t="shared" si="6"/>
        <v>4360.416666666667</v>
      </c>
      <c r="Y69" s="5">
        <f t="shared" si="7"/>
        <v>29.069444444444446</v>
      </c>
      <c r="Z69" s="1">
        <f t="shared" si="8"/>
        <v>24150</v>
      </c>
      <c r="AA69" s="1">
        <f t="shared" si="9"/>
        <v>4695.833333333333</v>
      </c>
      <c r="AB69" s="1">
        <f t="shared" si="10"/>
        <v>52325</v>
      </c>
      <c r="AC69" s="4">
        <f t="shared" si="11"/>
        <v>4709.25</v>
      </c>
      <c r="AD69" s="4">
        <f t="shared" si="12"/>
        <v>1255.8</v>
      </c>
      <c r="AE69" s="4">
        <f t="shared" si="13"/>
        <v>10660.883333333331</v>
      </c>
      <c r="AF69" s="3">
        <f t="shared" si="14"/>
        <v>71.072555555555539</v>
      </c>
    </row>
    <row r="70" spans="1:32" x14ac:dyDescent="0.2">
      <c r="A70" s="165">
        <v>230</v>
      </c>
      <c r="B70" s="156" t="str">
        <f t="shared" si="0"/>
        <v>0.62, Chisel Plow-Folding 42'</v>
      </c>
      <c r="C70" s="124">
        <v>0.62</v>
      </c>
      <c r="D70" s="120" t="s">
        <v>434</v>
      </c>
      <c r="E70" s="120" t="s">
        <v>245</v>
      </c>
      <c r="F70" s="120" t="s">
        <v>91</v>
      </c>
      <c r="G70" s="120" t="str">
        <f t="shared" si="1"/>
        <v>Chisel Plow-Folding 42'</v>
      </c>
      <c r="H70" s="236">
        <v>93000</v>
      </c>
      <c r="I70" s="156">
        <v>42</v>
      </c>
      <c r="J70" s="156">
        <v>5.25</v>
      </c>
      <c r="K70" s="156">
        <v>85</v>
      </c>
      <c r="L70" s="157">
        <f t="shared" si="2"/>
        <v>4.4017607042817118E-2</v>
      </c>
      <c r="M70" s="156">
        <v>30</v>
      </c>
      <c r="N70" s="156">
        <v>65</v>
      </c>
      <c r="O70" s="156">
        <v>12</v>
      </c>
      <c r="P70" s="156">
        <v>150</v>
      </c>
      <c r="Q70" s="156">
        <v>0</v>
      </c>
      <c r="R70" s="9">
        <f t="shared" si="3"/>
        <v>1800</v>
      </c>
      <c r="S70" s="9">
        <v>1</v>
      </c>
      <c r="T70" s="9">
        <v>0.27</v>
      </c>
      <c r="U70" s="9">
        <v>1.4</v>
      </c>
      <c r="V70" s="8">
        <f t="shared" si="4"/>
        <v>1763.4959856354035</v>
      </c>
      <c r="W70" s="7">
        <f t="shared" si="5"/>
        <v>11.756639904236023</v>
      </c>
      <c r="X70" s="6">
        <f t="shared" si="6"/>
        <v>5037.5</v>
      </c>
      <c r="Y70" s="5">
        <f t="shared" si="7"/>
        <v>33.583333333333336</v>
      </c>
      <c r="Z70" s="1">
        <f t="shared" si="8"/>
        <v>27900</v>
      </c>
      <c r="AA70" s="1">
        <f t="shared" si="9"/>
        <v>5425</v>
      </c>
      <c r="AB70" s="1">
        <f t="shared" si="10"/>
        <v>60450</v>
      </c>
      <c r="AC70" s="4">
        <f t="shared" si="11"/>
        <v>5440.5</v>
      </c>
      <c r="AD70" s="4">
        <f t="shared" si="12"/>
        <v>1450.8</v>
      </c>
      <c r="AE70" s="4">
        <f t="shared" si="13"/>
        <v>12316.3</v>
      </c>
      <c r="AF70" s="3">
        <f t="shared" si="14"/>
        <v>82.108666666666664</v>
      </c>
    </row>
    <row r="71" spans="1:32" x14ac:dyDescent="0.2">
      <c r="A71" s="165">
        <v>651</v>
      </c>
      <c r="B71" s="156" t="str">
        <f t="shared" si="0"/>
        <v>0.63, Chisel Plow-Folding 50'</v>
      </c>
      <c r="C71" s="124">
        <v>0.63</v>
      </c>
      <c r="D71" s="120" t="s">
        <v>434</v>
      </c>
      <c r="E71" s="120" t="s">
        <v>245</v>
      </c>
      <c r="F71" s="120" t="s">
        <v>15</v>
      </c>
      <c r="G71" s="120" t="str">
        <f t="shared" si="1"/>
        <v>Chisel Plow-Folding 50'</v>
      </c>
      <c r="H71" s="236">
        <v>117000</v>
      </c>
      <c r="I71" s="156">
        <v>50</v>
      </c>
      <c r="J71" s="156">
        <v>5.25</v>
      </c>
      <c r="K71" s="156">
        <v>85</v>
      </c>
      <c r="L71" s="157">
        <f t="shared" si="2"/>
        <v>3.6974789915966387E-2</v>
      </c>
      <c r="M71" s="156">
        <v>30</v>
      </c>
      <c r="N71" s="156">
        <v>65</v>
      </c>
      <c r="O71" s="156">
        <v>10</v>
      </c>
      <c r="P71" s="156">
        <v>150</v>
      </c>
      <c r="Q71" s="156">
        <v>0</v>
      </c>
      <c r="R71" s="9">
        <f t="shared" si="3"/>
        <v>1500</v>
      </c>
      <c r="S71" s="9">
        <v>1</v>
      </c>
      <c r="T71" s="9">
        <v>0.27</v>
      </c>
      <c r="U71" s="9">
        <v>1.4</v>
      </c>
      <c r="V71" s="8">
        <f t="shared" si="4"/>
        <v>2218.5917238638949</v>
      </c>
      <c r="W71" s="7">
        <f t="shared" si="5"/>
        <v>14.790611492425967</v>
      </c>
      <c r="X71" s="6">
        <f t="shared" si="6"/>
        <v>7605</v>
      </c>
      <c r="Y71" s="5">
        <f t="shared" si="7"/>
        <v>50.7</v>
      </c>
      <c r="Z71" s="1">
        <f t="shared" si="8"/>
        <v>35100</v>
      </c>
      <c r="AA71" s="1">
        <f t="shared" si="9"/>
        <v>8190</v>
      </c>
      <c r="AB71" s="1">
        <f t="shared" si="10"/>
        <v>76050</v>
      </c>
      <c r="AC71" s="4">
        <f t="shared" si="11"/>
        <v>6844.5</v>
      </c>
      <c r="AD71" s="4">
        <f t="shared" si="12"/>
        <v>1825.2</v>
      </c>
      <c r="AE71" s="4">
        <f t="shared" si="13"/>
        <v>16859.7</v>
      </c>
      <c r="AF71" s="3">
        <f t="shared" si="14"/>
        <v>112.39800000000001</v>
      </c>
    </row>
    <row r="72" spans="1:32" x14ac:dyDescent="0.2">
      <c r="A72" s="165">
        <v>702</v>
      </c>
      <c r="B72" s="156" t="str">
        <f t="shared" si="0"/>
        <v>0.64, Chisel Plow-Folding 61'</v>
      </c>
      <c r="C72" s="124">
        <v>0.64</v>
      </c>
      <c r="D72" s="120" t="s">
        <v>434</v>
      </c>
      <c r="E72" s="120" t="s">
        <v>245</v>
      </c>
      <c r="F72" s="120" t="s">
        <v>95</v>
      </c>
      <c r="G72" s="120" t="str">
        <f t="shared" si="1"/>
        <v>Chisel Plow-Folding 61'</v>
      </c>
      <c r="H72" s="236">
        <v>150000</v>
      </c>
      <c r="I72" s="156">
        <v>61</v>
      </c>
      <c r="J72" s="156">
        <v>5.25</v>
      </c>
      <c r="K72" s="156">
        <v>85</v>
      </c>
      <c r="L72" s="157">
        <f t="shared" si="2"/>
        <v>3.030720484915278E-2</v>
      </c>
      <c r="M72" s="156">
        <v>30</v>
      </c>
      <c r="N72" s="156">
        <v>65</v>
      </c>
      <c r="O72" s="156">
        <v>12</v>
      </c>
      <c r="P72" s="156">
        <v>150</v>
      </c>
      <c r="Q72" s="156">
        <v>0</v>
      </c>
      <c r="R72" s="9">
        <f t="shared" si="3"/>
        <v>1800</v>
      </c>
      <c r="S72" s="9">
        <v>1</v>
      </c>
      <c r="T72" s="9">
        <v>0.27</v>
      </c>
      <c r="U72" s="9">
        <v>1.4</v>
      </c>
      <c r="V72" s="8">
        <f t="shared" si="4"/>
        <v>2844.3483639280703</v>
      </c>
      <c r="W72" s="7">
        <f t="shared" si="5"/>
        <v>18.962322426187136</v>
      </c>
      <c r="X72" s="6">
        <f t="shared" si="6"/>
        <v>8125</v>
      </c>
      <c r="Y72" s="5">
        <f t="shared" si="7"/>
        <v>54.166666666666664</v>
      </c>
      <c r="Z72" s="1">
        <f t="shared" si="8"/>
        <v>45000</v>
      </c>
      <c r="AA72" s="1">
        <f t="shared" si="9"/>
        <v>8750</v>
      </c>
      <c r="AB72" s="1">
        <f t="shared" si="10"/>
        <v>97500</v>
      </c>
      <c r="AC72" s="4">
        <f t="shared" si="11"/>
        <v>8775</v>
      </c>
      <c r="AD72" s="4">
        <f t="shared" si="12"/>
        <v>2340</v>
      </c>
      <c r="AE72" s="4">
        <f t="shared" si="13"/>
        <v>19865</v>
      </c>
      <c r="AF72" s="3">
        <f t="shared" si="14"/>
        <v>132.43333333333334</v>
      </c>
    </row>
    <row r="73" spans="1:32" x14ac:dyDescent="0.2">
      <c r="A73" s="165">
        <v>698</v>
      </c>
      <c r="B73" s="156" t="str">
        <f t="shared" ref="B73:B136" si="19">CONCATENATE(C73,D73,E73,F73)</f>
        <v>0.65, Chisel Plow-Rigid 10'</v>
      </c>
      <c r="C73" s="124">
        <v>0.65</v>
      </c>
      <c r="D73" s="120" t="s">
        <v>434</v>
      </c>
      <c r="E73" s="120" t="s">
        <v>246</v>
      </c>
      <c r="F73" s="120" t="s">
        <v>66</v>
      </c>
      <c r="G73" s="120" t="str">
        <f t="shared" ref="G73:G136" si="20">CONCATENATE(E73,F73)</f>
        <v>Chisel Plow-Rigid 10'</v>
      </c>
      <c r="H73" s="236">
        <v>13400</v>
      </c>
      <c r="I73" s="156">
        <v>10</v>
      </c>
      <c r="J73" s="156">
        <v>5.25</v>
      </c>
      <c r="K73" s="156">
        <v>85</v>
      </c>
      <c r="L73" s="157">
        <f t="shared" ref="L73:L136" si="21">1/((I73*J73*K73/100*5280)/43560)</f>
        <v>0.18487394957983194</v>
      </c>
      <c r="M73" s="156">
        <v>30</v>
      </c>
      <c r="N73" s="156">
        <v>65</v>
      </c>
      <c r="O73" s="156">
        <v>12</v>
      </c>
      <c r="P73" s="156">
        <v>150</v>
      </c>
      <c r="Q73" s="156">
        <v>0</v>
      </c>
      <c r="R73" s="9">
        <f t="shared" ref="R73:R136" si="22">P73*O73</f>
        <v>1800</v>
      </c>
      <c r="S73" s="9">
        <v>1</v>
      </c>
      <c r="T73" s="9">
        <v>0.27</v>
      </c>
      <c r="U73" s="9">
        <v>1.4</v>
      </c>
      <c r="V73" s="8">
        <f t="shared" ref="V73:V136" si="23">(T73*H73)*((S73*P73/1000)^U73)</f>
        <v>254.09512051090763</v>
      </c>
      <c r="W73" s="7">
        <f t="shared" ref="W73:W136" si="24">V73/P73</f>
        <v>1.6939674700727176</v>
      </c>
      <c r="X73" s="6">
        <f t="shared" ref="X73:X136" si="25">(H73*N73/100)/O73</f>
        <v>725.83333333333337</v>
      </c>
      <c r="Y73" s="5">
        <f t="shared" ref="Y73:Y136" si="26">X73/P73</f>
        <v>4.8388888888888895</v>
      </c>
      <c r="Z73" s="1">
        <f t="shared" ref="Z73:Z136" si="27">H73*M73/100</f>
        <v>4020</v>
      </c>
      <c r="AA73" s="1">
        <f t="shared" ref="AA73:AA136" si="28">(H73-Z73)/O73</f>
        <v>781.66666666666663</v>
      </c>
      <c r="AB73" s="1">
        <f t="shared" ref="AB73:AB136" si="29">(Z73+H73)/2</f>
        <v>8710</v>
      </c>
      <c r="AC73" s="4">
        <f t="shared" ref="AC73:AC136" si="30">AB73*intir</f>
        <v>783.9</v>
      </c>
      <c r="AD73" s="4">
        <f t="shared" ref="AD73:AD136" si="31">AB73*itr</f>
        <v>209.04</v>
      </c>
      <c r="AE73" s="4">
        <f t="shared" ref="AE73:AE136" si="32">AA73+AC73+AD73</f>
        <v>1774.6066666666666</v>
      </c>
      <c r="AF73" s="3">
        <f t="shared" ref="AF73:AF136" si="33">AE73/P73</f>
        <v>11.830711111111111</v>
      </c>
    </row>
    <row r="74" spans="1:32" x14ac:dyDescent="0.2">
      <c r="A74" s="165">
        <v>4</v>
      </c>
      <c r="B74" s="156" t="str">
        <f t="shared" si="19"/>
        <v>0.66, Chisel Plow-Rigid 15'</v>
      </c>
      <c r="C74" s="124">
        <v>0.66</v>
      </c>
      <c r="D74" s="120" t="s">
        <v>434</v>
      </c>
      <c r="E74" s="120" t="s">
        <v>246</v>
      </c>
      <c r="F74" s="120" t="s">
        <v>10</v>
      </c>
      <c r="G74" s="120" t="str">
        <f t="shared" si="20"/>
        <v>Chisel Plow-Rigid 15'</v>
      </c>
      <c r="H74" s="236">
        <v>20100</v>
      </c>
      <c r="I74" s="156">
        <v>15</v>
      </c>
      <c r="J74" s="156">
        <v>5.25</v>
      </c>
      <c r="K74" s="156">
        <v>85</v>
      </c>
      <c r="L74" s="157">
        <f t="shared" si="21"/>
        <v>0.12324929971988796</v>
      </c>
      <c r="M74" s="156">
        <v>30</v>
      </c>
      <c r="N74" s="156">
        <v>65</v>
      </c>
      <c r="O74" s="156">
        <v>12</v>
      </c>
      <c r="P74" s="156">
        <v>150</v>
      </c>
      <c r="Q74" s="156">
        <v>0</v>
      </c>
      <c r="R74" s="9">
        <f t="shared" si="22"/>
        <v>1800</v>
      </c>
      <c r="S74" s="9">
        <v>1</v>
      </c>
      <c r="T74" s="9">
        <v>0.27</v>
      </c>
      <c r="U74" s="9">
        <v>1.4</v>
      </c>
      <c r="V74" s="8">
        <f t="shared" si="23"/>
        <v>381.14268076636142</v>
      </c>
      <c r="W74" s="7">
        <f t="shared" si="24"/>
        <v>2.5409512051090761</v>
      </c>
      <c r="X74" s="6">
        <f t="shared" si="25"/>
        <v>1088.75</v>
      </c>
      <c r="Y74" s="5">
        <f t="shared" si="26"/>
        <v>7.2583333333333337</v>
      </c>
      <c r="Z74" s="1">
        <f t="shared" si="27"/>
        <v>6030</v>
      </c>
      <c r="AA74" s="1">
        <f t="shared" si="28"/>
        <v>1172.5</v>
      </c>
      <c r="AB74" s="1">
        <f t="shared" si="29"/>
        <v>13065</v>
      </c>
      <c r="AC74" s="4">
        <f t="shared" si="30"/>
        <v>1175.8499999999999</v>
      </c>
      <c r="AD74" s="4">
        <f t="shared" si="31"/>
        <v>313.56</v>
      </c>
      <c r="AE74" s="4">
        <f t="shared" si="32"/>
        <v>2661.91</v>
      </c>
      <c r="AF74" s="3">
        <f t="shared" si="33"/>
        <v>17.746066666666664</v>
      </c>
    </row>
    <row r="75" spans="1:32" x14ac:dyDescent="0.2">
      <c r="A75" s="165">
        <v>701</v>
      </c>
      <c r="B75" s="156" t="str">
        <f t="shared" si="19"/>
        <v>0.67, Chisel Plow-Rigid 20'</v>
      </c>
      <c r="C75" s="124">
        <v>0.67</v>
      </c>
      <c r="D75" s="120" t="s">
        <v>434</v>
      </c>
      <c r="E75" s="120" t="s">
        <v>246</v>
      </c>
      <c r="F75" s="120" t="s">
        <v>8</v>
      </c>
      <c r="G75" s="120" t="str">
        <f t="shared" si="20"/>
        <v>Chisel Plow-Rigid 20'</v>
      </c>
      <c r="H75" s="236">
        <v>19800</v>
      </c>
      <c r="I75" s="156">
        <v>18</v>
      </c>
      <c r="J75" s="156">
        <v>5.25</v>
      </c>
      <c r="K75" s="156">
        <v>85</v>
      </c>
      <c r="L75" s="157">
        <f t="shared" si="21"/>
        <v>0.10270774976657329</v>
      </c>
      <c r="M75" s="156">
        <v>30</v>
      </c>
      <c r="N75" s="156">
        <v>65</v>
      </c>
      <c r="O75" s="156">
        <v>12</v>
      </c>
      <c r="P75" s="156">
        <v>150</v>
      </c>
      <c r="Q75" s="156">
        <v>0</v>
      </c>
      <c r="R75" s="9">
        <f t="shared" si="22"/>
        <v>1800</v>
      </c>
      <c r="S75" s="9">
        <v>1</v>
      </c>
      <c r="T75" s="9">
        <v>0.27</v>
      </c>
      <c r="U75" s="9">
        <v>1.4</v>
      </c>
      <c r="V75" s="8">
        <f t="shared" si="23"/>
        <v>375.45398403850527</v>
      </c>
      <c r="W75" s="7">
        <f t="shared" si="24"/>
        <v>2.5030265602567017</v>
      </c>
      <c r="X75" s="6">
        <f t="shared" si="25"/>
        <v>1072.5</v>
      </c>
      <c r="Y75" s="5">
        <f t="shared" si="26"/>
        <v>7.15</v>
      </c>
      <c r="Z75" s="1">
        <f t="shared" si="27"/>
        <v>5940</v>
      </c>
      <c r="AA75" s="1">
        <f t="shared" si="28"/>
        <v>1155</v>
      </c>
      <c r="AB75" s="1">
        <f t="shared" si="29"/>
        <v>12870</v>
      </c>
      <c r="AC75" s="4">
        <f t="shared" si="30"/>
        <v>1158.3</v>
      </c>
      <c r="AD75" s="4">
        <f t="shared" si="31"/>
        <v>308.88</v>
      </c>
      <c r="AE75" s="4">
        <f t="shared" si="32"/>
        <v>2622.1800000000003</v>
      </c>
      <c r="AF75" s="3">
        <f t="shared" si="33"/>
        <v>17.481200000000001</v>
      </c>
    </row>
    <row r="76" spans="1:32" x14ac:dyDescent="0.2">
      <c r="A76" s="165">
        <v>6</v>
      </c>
      <c r="B76" s="156" t="str">
        <f t="shared" si="19"/>
        <v>0.68, Chisel Plow-Rigid 24'</v>
      </c>
      <c r="C76" s="124">
        <v>0.68</v>
      </c>
      <c r="D76" s="120" t="s">
        <v>434</v>
      </c>
      <c r="E76" s="120" t="s">
        <v>246</v>
      </c>
      <c r="F76" s="120" t="s">
        <v>65</v>
      </c>
      <c r="G76" s="120" t="str">
        <f t="shared" si="20"/>
        <v>Chisel Plow-Rigid 24'</v>
      </c>
      <c r="H76" s="237">
        <v>25000</v>
      </c>
      <c r="I76" s="156">
        <v>24</v>
      </c>
      <c r="J76" s="156">
        <v>5.25</v>
      </c>
      <c r="K76" s="156">
        <v>85</v>
      </c>
      <c r="L76" s="157">
        <f t="shared" si="21"/>
        <v>7.7030812324929962E-2</v>
      </c>
      <c r="M76" s="156">
        <v>30</v>
      </c>
      <c r="N76" s="156">
        <v>65</v>
      </c>
      <c r="O76" s="156">
        <v>12</v>
      </c>
      <c r="P76" s="156">
        <v>150</v>
      </c>
      <c r="Q76" s="156">
        <v>0</v>
      </c>
      <c r="R76" s="9">
        <f t="shared" si="22"/>
        <v>1800</v>
      </c>
      <c r="S76" s="9">
        <v>1</v>
      </c>
      <c r="T76" s="9">
        <v>0.27</v>
      </c>
      <c r="U76" s="9">
        <v>1.4</v>
      </c>
      <c r="V76" s="8">
        <f t="shared" si="23"/>
        <v>474.0580606546784</v>
      </c>
      <c r="W76" s="7">
        <f t="shared" si="24"/>
        <v>3.1603870710311894</v>
      </c>
      <c r="X76" s="6">
        <f t="shared" si="25"/>
        <v>1354.1666666666667</v>
      </c>
      <c r="Y76" s="5">
        <f t="shared" si="26"/>
        <v>9.0277777777777786</v>
      </c>
      <c r="Z76" s="1">
        <f t="shared" si="27"/>
        <v>7500</v>
      </c>
      <c r="AA76" s="1">
        <f t="shared" si="28"/>
        <v>1458.3333333333333</v>
      </c>
      <c r="AB76" s="1">
        <f t="shared" si="29"/>
        <v>16250</v>
      </c>
      <c r="AC76" s="4">
        <f t="shared" si="30"/>
        <v>1462.5</v>
      </c>
      <c r="AD76" s="4">
        <f t="shared" si="31"/>
        <v>390</v>
      </c>
      <c r="AE76" s="4">
        <f t="shared" si="32"/>
        <v>3310.833333333333</v>
      </c>
      <c r="AF76" s="3">
        <f t="shared" si="33"/>
        <v>22.072222222222219</v>
      </c>
    </row>
    <row r="77" spans="1:32" x14ac:dyDescent="0.2">
      <c r="A77" s="165">
        <v>294</v>
      </c>
      <c r="B77" s="156" t="str">
        <f t="shared" si="19"/>
        <v>0.69, Chisel-Harrow 21 shank</v>
      </c>
      <c r="C77" s="124">
        <v>0.69</v>
      </c>
      <c r="D77" s="120" t="s">
        <v>434</v>
      </c>
      <c r="E77" s="120" t="s">
        <v>247</v>
      </c>
      <c r="F77" s="120" t="s">
        <v>94</v>
      </c>
      <c r="G77" s="120" t="str">
        <f t="shared" si="20"/>
        <v>Chisel-Harrow 21 shank</v>
      </c>
      <c r="H77" s="237">
        <v>19800</v>
      </c>
      <c r="I77" s="156">
        <v>21</v>
      </c>
      <c r="J77" s="156">
        <v>5.25</v>
      </c>
      <c r="K77" s="156">
        <v>85</v>
      </c>
      <c r="L77" s="157">
        <f t="shared" si="21"/>
        <v>8.8035214085634236E-2</v>
      </c>
      <c r="M77" s="156">
        <v>30</v>
      </c>
      <c r="N77" s="156">
        <v>65</v>
      </c>
      <c r="O77" s="156">
        <v>12</v>
      </c>
      <c r="P77" s="156">
        <v>150</v>
      </c>
      <c r="Q77" s="156">
        <v>0</v>
      </c>
      <c r="R77" s="9">
        <f t="shared" si="22"/>
        <v>1800</v>
      </c>
      <c r="S77" s="9">
        <v>1</v>
      </c>
      <c r="T77" s="9">
        <v>0.27</v>
      </c>
      <c r="U77" s="9">
        <v>1.4</v>
      </c>
      <c r="V77" s="8">
        <f t="shared" si="23"/>
        <v>375.45398403850527</v>
      </c>
      <c r="W77" s="7">
        <f t="shared" si="24"/>
        <v>2.5030265602567017</v>
      </c>
      <c r="X77" s="6">
        <f t="shared" si="25"/>
        <v>1072.5</v>
      </c>
      <c r="Y77" s="5">
        <f t="shared" si="26"/>
        <v>7.15</v>
      </c>
      <c r="Z77" s="1">
        <f t="shared" si="27"/>
        <v>5940</v>
      </c>
      <c r="AA77" s="1">
        <f t="shared" si="28"/>
        <v>1155</v>
      </c>
      <c r="AB77" s="1">
        <f t="shared" si="29"/>
        <v>12870</v>
      </c>
      <c r="AC77" s="4">
        <f t="shared" si="30"/>
        <v>1158.3</v>
      </c>
      <c r="AD77" s="4">
        <f t="shared" si="31"/>
        <v>308.88</v>
      </c>
      <c r="AE77" s="4">
        <f t="shared" si="32"/>
        <v>2622.1800000000003</v>
      </c>
      <c r="AF77" s="3">
        <f t="shared" si="33"/>
        <v>17.481200000000001</v>
      </c>
    </row>
    <row r="78" spans="1:32" x14ac:dyDescent="0.2">
      <c r="A78" s="165">
        <v>293</v>
      </c>
      <c r="B78" s="156" t="str">
        <f t="shared" si="19"/>
        <v>0.7, Chisel-Harrow 27 shank</v>
      </c>
      <c r="C78" s="124">
        <v>0.7</v>
      </c>
      <c r="D78" s="120" t="s">
        <v>434</v>
      </c>
      <c r="E78" s="120" t="s">
        <v>247</v>
      </c>
      <c r="F78" s="120" t="s">
        <v>93</v>
      </c>
      <c r="G78" s="120" t="str">
        <f t="shared" si="20"/>
        <v>Chisel-Harrow 27 shank</v>
      </c>
      <c r="H78" s="237">
        <v>25000</v>
      </c>
      <c r="I78" s="156">
        <v>27</v>
      </c>
      <c r="J78" s="156">
        <v>5.25</v>
      </c>
      <c r="K78" s="156">
        <v>85</v>
      </c>
      <c r="L78" s="157">
        <f t="shared" si="21"/>
        <v>6.8471833177715533E-2</v>
      </c>
      <c r="M78" s="156">
        <v>30</v>
      </c>
      <c r="N78" s="156">
        <v>65</v>
      </c>
      <c r="O78" s="156">
        <v>12</v>
      </c>
      <c r="P78" s="156">
        <v>150</v>
      </c>
      <c r="Q78" s="156">
        <v>0</v>
      </c>
      <c r="R78" s="9">
        <f t="shared" si="22"/>
        <v>1800</v>
      </c>
      <c r="S78" s="9">
        <v>1</v>
      </c>
      <c r="T78" s="9">
        <v>0.27</v>
      </c>
      <c r="U78" s="9">
        <v>1.4</v>
      </c>
      <c r="V78" s="8">
        <f t="shared" si="23"/>
        <v>474.0580606546784</v>
      </c>
      <c r="W78" s="7">
        <f t="shared" si="24"/>
        <v>3.1603870710311894</v>
      </c>
      <c r="X78" s="6">
        <f t="shared" si="25"/>
        <v>1354.1666666666667</v>
      </c>
      <c r="Y78" s="5">
        <f t="shared" si="26"/>
        <v>9.0277777777777786</v>
      </c>
      <c r="Z78" s="1">
        <f t="shared" si="27"/>
        <v>7500</v>
      </c>
      <c r="AA78" s="1">
        <f t="shared" si="28"/>
        <v>1458.3333333333333</v>
      </c>
      <c r="AB78" s="1">
        <f t="shared" si="29"/>
        <v>16250</v>
      </c>
      <c r="AC78" s="4">
        <f t="shared" si="30"/>
        <v>1462.5</v>
      </c>
      <c r="AD78" s="4">
        <f t="shared" si="31"/>
        <v>390</v>
      </c>
      <c r="AE78" s="4">
        <f t="shared" si="32"/>
        <v>3310.833333333333</v>
      </c>
      <c r="AF78" s="3">
        <f t="shared" si="33"/>
        <v>22.072222222222219</v>
      </c>
    </row>
    <row r="79" spans="1:32" x14ac:dyDescent="0.2">
      <c r="A79" s="165">
        <v>296</v>
      </c>
      <c r="B79" s="156" t="str">
        <f t="shared" si="19"/>
        <v>0.71, Coulter-Chisel-Harrow 21 shank</v>
      </c>
      <c r="C79" s="124">
        <v>0.71</v>
      </c>
      <c r="D79" s="120" t="s">
        <v>434</v>
      </c>
      <c r="E79" s="120" t="s">
        <v>248</v>
      </c>
      <c r="F79" s="120" t="s">
        <v>94</v>
      </c>
      <c r="G79" s="120" t="str">
        <f t="shared" si="20"/>
        <v>Coulter-Chisel-Harrow 21 shank</v>
      </c>
      <c r="H79" s="237">
        <v>27500</v>
      </c>
      <c r="I79" s="156">
        <v>21</v>
      </c>
      <c r="J79" s="156">
        <v>5.25</v>
      </c>
      <c r="K79" s="156">
        <v>85</v>
      </c>
      <c r="L79" s="157">
        <f t="shared" si="21"/>
        <v>8.8035214085634236E-2</v>
      </c>
      <c r="M79" s="156">
        <v>30</v>
      </c>
      <c r="N79" s="156">
        <v>65</v>
      </c>
      <c r="O79" s="156">
        <v>12</v>
      </c>
      <c r="P79" s="156">
        <v>150</v>
      </c>
      <c r="Q79" s="156">
        <v>0</v>
      </c>
      <c r="R79" s="9">
        <f t="shared" si="22"/>
        <v>1800</v>
      </c>
      <c r="S79" s="9">
        <v>1</v>
      </c>
      <c r="T79" s="9">
        <v>0.27</v>
      </c>
      <c r="U79" s="9">
        <v>1.4</v>
      </c>
      <c r="V79" s="8">
        <f t="shared" si="23"/>
        <v>521.46386672014626</v>
      </c>
      <c r="W79" s="7">
        <f t="shared" si="24"/>
        <v>3.4764257781343084</v>
      </c>
      <c r="X79" s="6">
        <f t="shared" si="25"/>
        <v>1489.5833333333333</v>
      </c>
      <c r="Y79" s="5">
        <f t="shared" si="26"/>
        <v>9.9305555555555554</v>
      </c>
      <c r="Z79" s="1">
        <f t="shared" si="27"/>
        <v>8250</v>
      </c>
      <c r="AA79" s="1">
        <f t="shared" si="28"/>
        <v>1604.1666666666667</v>
      </c>
      <c r="AB79" s="1">
        <f t="shared" si="29"/>
        <v>17875</v>
      </c>
      <c r="AC79" s="4">
        <f t="shared" si="30"/>
        <v>1608.75</v>
      </c>
      <c r="AD79" s="4">
        <f t="shared" si="31"/>
        <v>429</v>
      </c>
      <c r="AE79" s="4">
        <f t="shared" si="32"/>
        <v>3641.916666666667</v>
      </c>
      <c r="AF79" s="3">
        <f t="shared" si="33"/>
        <v>24.279444444444447</v>
      </c>
    </row>
    <row r="80" spans="1:32" x14ac:dyDescent="0.2">
      <c r="A80" s="165">
        <v>295</v>
      </c>
      <c r="B80" s="156" t="str">
        <f t="shared" si="19"/>
        <v>0.72, Coulter-Chisel-Harrow 27 shank</v>
      </c>
      <c r="C80" s="124">
        <v>0.72</v>
      </c>
      <c r="D80" s="120" t="s">
        <v>434</v>
      </c>
      <c r="E80" s="120" t="s">
        <v>248</v>
      </c>
      <c r="F80" s="120" t="s">
        <v>93</v>
      </c>
      <c r="G80" s="120" t="str">
        <f t="shared" si="20"/>
        <v>Coulter-Chisel-Harrow 27 shank</v>
      </c>
      <c r="H80" s="237">
        <v>31500</v>
      </c>
      <c r="I80" s="156">
        <v>27</v>
      </c>
      <c r="J80" s="156">
        <v>5.25</v>
      </c>
      <c r="K80" s="156">
        <v>85</v>
      </c>
      <c r="L80" s="157">
        <f t="shared" si="21"/>
        <v>6.8471833177715533E-2</v>
      </c>
      <c r="M80" s="156">
        <v>30</v>
      </c>
      <c r="N80" s="156">
        <v>65</v>
      </c>
      <c r="O80" s="156">
        <v>12</v>
      </c>
      <c r="P80" s="156">
        <v>150</v>
      </c>
      <c r="Q80" s="156">
        <v>0</v>
      </c>
      <c r="R80" s="9">
        <f t="shared" si="22"/>
        <v>1800</v>
      </c>
      <c r="S80" s="9">
        <v>1</v>
      </c>
      <c r="T80" s="9">
        <v>0.27</v>
      </c>
      <c r="U80" s="9">
        <v>1.4</v>
      </c>
      <c r="V80" s="8">
        <f t="shared" si="23"/>
        <v>597.31315642489471</v>
      </c>
      <c r="W80" s="7">
        <f t="shared" si="24"/>
        <v>3.9820877094992979</v>
      </c>
      <c r="X80" s="6">
        <f t="shared" si="25"/>
        <v>1706.25</v>
      </c>
      <c r="Y80" s="5">
        <f t="shared" si="26"/>
        <v>11.375</v>
      </c>
      <c r="Z80" s="1">
        <f t="shared" si="27"/>
        <v>9450</v>
      </c>
      <c r="AA80" s="1">
        <f t="shared" si="28"/>
        <v>1837.5</v>
      </c>
      <c r="AB80" s="1">
        <f t="shared" si="29"/>
        <v>20475</v>
      </c>
      <c r="AC80" s="4">
        <f t="shared" si="30"/>
        <v>1842.75</v>
      </c>
      <c r="AD80" s="4">
        <f t="shared" si="31"/>
        <v>491.40000000000003</v>
      </c>
      <c r="AE80" s="4">
        <f t="shared" si="32"/>
        <v>4171.6499999999996</v>
      </c>
      <c r="AF80" s="3">
        <f t="shared" si="33"/>
        <v>27.810999999999996</v>
      </c>
    </row>
    <row r="81" spans="1:32" x14ac:dyDescent="0.2">
      <c r="A81" s="165">
        <v>315</v>
      </c>
      <c r="B81" s="156" t="str">
        <f t="shared" si="19"/>
        <v>0.73, Cult &amp; PD Ridge Till 8R-30</v>
      </c>
      <c r="C81" s="124">
        <v>0.73</v>
      </c>
      <c r="D81" s="120" t="s">
        <v>434</v>
      </c>
      <c r="E81" s="120" t="s">
        <v>468</v>
      </c>
      <c r="F81" s="120" t="s">
        <v>25</v>
      </c>
      <c r="G81" s="120" t="str">
        <f t="shared" si="20"/>
        <v>Cult &amp; PD Ridge Till 8R-30</v>
      </c>
      <c r="H81" s="237">
        <v>37000</v>
      </c>
      <c r="I81" s="156">
        <v>20</v>
      </c>
      <c r="J81" s="156">
        <v>5</v>
      </c>
      <c r="K81" s="156">
        <v>75</v>
      </c>
      <c r="L81" s="157">
        <f t="shared" si="21"/>
        <v>0.10999999999999999</v>
      </c>
      <c r="M81" s="156">
        <v>25</v>
      </c>
      <c r="N81" s="156">
        <v>115</v>
      </c>
      <c r="O81" s="156">
        <v>12</v>
      </c>
      <c r="P81" s="156">
        <v>200</v>
      </c>
      <c r="Q81" s="156">
        <v>0</v>
      </c>
      <c r="R81" s="9">
        <f t="shared" si="22"/>
        <v>2400</v>
      </c>
      <c r="S81" s="9">
        <v>1</v>
      </c>
      <c r="T81" s="9">
        <v>0.27</v>
      </c>
      <c r="U81" s="9">
        <v>1.4</v>
      </c>
      <c r="V81" s="8">
        <f t="shared" si="23"/>
        <v>1049.5605106397454</v>
      </c>
      <c r="W81" s="7">
        <f t="shared" si="24"/>
        <v>5.2478025531987269</v>
      </c>
      <c r="X81" s="6">
        <f t="shared" si="25"/>
        <v>3545.8333333333335</v>
      </c>
      <c r="Y81" s="5">
        <f t="shared" si="26"/>
        <v>17.729166666666668</v>
      </c>
      <c r="Z81" s="1">
        <f t="shared" si="27"/>
        <v>9250</v>
      </c>
      <c r="AA81" s="1">
        <f t="shared" si="28"/>
        <v>2312.5</v>
      </c>
      <c r="AB81" s="1">
        <f t="shared" si="29"/>
        <v>23125</v>
      </c>
      <c r="AC81" s="4">
        <f t="shared" si="30"/>
        <v>2081.25</v>
      </c>
      <c r="AD81" s="4">
        <f t="shared" si="31"/>
        <v>555</v>
      </c>
      <c r="AE81" s="4">
        <f t="shared" si="32"/>
        <v>4948.75</v>
      </c>
      <c r="AF81" s="3">
        <f t="shared" si="33"/>
        <v>24.743749999999999</v>
      </c>
    </row>
    <row r="82" spans="1:32" x14ac:dyDescent="0.2">
      <c r="A82" s="165">
        <v>314</v>
      </c>
      <c r="B82" s="156" t="str">
        <f t="shared" si="19"/>
        <v>0.74, Cult &amp; PD Ridge Till 12R-30</v>
      </c>
      <c r="C82" s="124">
        <v>0.74</v>
      </c>
      <c r="D82" s="120" t="s">
        <v>434</v>
      </c>
      <c r="E82" s="120" t="s">
        <v>470</v>
      </c>
      <c r="F82" s="120" t="s">
        <v>6</v>
      </c>
      <c r="G82" s="120" t="str">
        <f t="shared" si="20"/>
        <v>Cult &amp; PD Ridge Till 12R-30</v>
      </c>
      <c r="H82" s="237">
        <v>52000</v>
      </c>
      <c r="I82" s="156">
        <v>30</v>
      </c>
      <c r="J82" s="156">
        <v>5</v>
      </c>
      <c r="K82" s="156">
        <v>75</v>
      </c>
      <c r="L82" s="157">
        <f t="shared" si="21"/>
        <v>7.3333333333333334E-2</v>
      </c>
      <c r="M82" s="156">
        <v>25</v>
      </c>
      <c r="N82" s="156">
        <v>115</v>
      </c>
      <c r="O82" s="156">
        <v>12</v>
      </c>
      <c r="P82" s="156">
        <v>200</v>
      </c>
      <c r="Q82" s="156">
        <v>0</v>
      </c>
      <c r="R82" s="9">
        <f t="shared" si="22"/>
        <v>2400</v>
      </c>
      <c r="S82" s="9">
        <v>1</v>
      </c>
      <c r="T82" s="9">
        <v>0.27</v>
      </c>
      <c r="U82" s="9">
        <v>1.4</v>
      </c>
      <c r="V82" s="8">
        <f t="shared" si="23"/>
        <v>1475.0580149531561</v>
      </c>
      <c r="W82" s="7">
        <f t="shared" si="24"/>
        <v>7.3752900747657808</v>
      </c>
      <c r="X82" s="6">
        <f t="shared" si="25"/>
        <v>4983.333333333333</v>
      </c>
      <c r="Y82" s="5">
        <f t="shared" si="26"/>
        <v>24.916666666666664</v>
      </c>
      <c r="Z82" s="1">
        <f t="shared" si="27"/>
        <v>13000</v>
      </c>
      <c r="AA82" s="1">
        <f t="shared" si="28"/>
        <v>3250</v>
      </c>
      <c r="AB82" s="1">
        <f t="shared" si="29"/>
        <v>32500</v>
      </c>
      <c r="AC82" s="4">
        <f t="shared" si="30"/>
        <v>2925</v>
      </c>
      <c r="AD82" s="4">
        <f t="shared" si="31"/>
        <v>780</v>
      </c>
      <c r="AE82" s="4">
        <f t="shared" si="32"/>
        <v>6955</v>
      </c>
      <c r="AF82" s="3">
        <f t="shared" si="33"/>
        <v>34.774999999999999</v>
      </c>
    </row>
    <row r="83" spans="1:32" x14ac:dyDescent="0.2">
      <c r="A83" s="165">
        <v>579</v>
      </c>
      <c r="B83" s="156" t="str">
        <f t="shared" si="19"/>
        <v>0.75, Cultivate  4R-30</v>
      </c>
      <c r="C83" s="124">
        <v>0.75</v>
      </c>
      <c r="D83" s="120" t="s">
        <v>434</v>
      </c>
      <c r="E83" s="120" t="s">
        <v>249</v>
      </c>
      <c r="F83" s="120" t="s">
        <v>48</v>
      </c>
      <c r="G83" s="120" t="str">
        <f t="shared" si="20"/>
        <v>Cultivate  4R-30</v>
      </c>
      <c r="H83" s="236">
        <v>21600</v>
      </c>
      <c r="I83" s="156">
        <v>10</v>
      </c>
      <c r="J83" s="156">
        <v>5</v>
      </c>
      <c r="K83" s="156">
        <v>80</v>
      </c>
      <c r="L83" s="157">
        <f t="shared" si="21"/>
        <v>0.20624999999999999</v>
      </c>
      <c r="M83" s="156">
        <v>30</v>
      </c>
      <c r="N83" s="156">
        <v>40</v>
      </c>
      <c r="O83" s="156">
        <v>10</v>
      </c>
      <c r="P83" s="156">
        <v>150</v>
      </c>
      <c r="Q83" s="156">
        <v>0</v>
      </c>
      <c r="R83" s="9">
        <f t="shared" si="22"/>
        <v>1500</v>
      </c>
      <c r="S83" s="9">
        <v>1</v>
      </c>
      <c r="T83" s="9">
        <v>0.27</v>
      </c>
      <c r="U83" s="9">
        <v>1.4</v>
      </c>
      <c r="V83" s="8">
        <f t="shared" si="23"/>
        <v>409.58616440564214</v>
      </c>
      <c r="W83" s="7">
        <f t="shared" si="24"/>
        <v>2.7305744293709475</v>
      </c>
      <c r="X83" s="6">
        <f t="shared" si="25"/>
        <v>864</v>
      </c>
      <c r="Y83" s="5">
        <f t="shared" si="26"/>
        <v>5.76</v>
      </c>
      <c r="Z83" s="1">
        <f t="shared" si="27"/>
        <v>6480</v>
      </c>
      <c r="AA83" s="1">
        <f t="shared" si="28"/>
        <v>1512</v>
      </c>
      <c r="AB83" s="1">
        <f t="shared" si="29"/>
        <v>14040</v>
      </c>
      <c r="AC83" s="4">
        <f t="shared" si="30"/>
        <v>1263.5999999999999</v>
      </c>
      <c r="AD83" s="4">
        <f t="shared" si="31"/>
        <v>336.96</v>
      </c>
      <c r="AE83" s="4">
        <f t="shared" si="32"/>
        <v>3112.56</v>
      </c>
      <c r="AF83" s="3">
        <f t="shared" si="33"/>
        <v>20.750399999999999</v>
      </c>
    </row>
    <row r="84" spans="1:32" x14ac:dyDescent="0.2">
      <c r="A84" s="165">
        <v>31</v>
      </c>
      <c r="B84" s="156" t="str">
        <f t="shared" si="19"/>
        <v>0.76, Cultivate  4R-36</v>
      </c>
      <c r="C84" s="124">
        <v>0.76</v>
      </c>
      <c r="D84" s="120" t="s">
        <v>434</v>
      </c>
      <c r="E84" s="120" t="s">
        <v>249</v>
      </c>
      <c r="F84" s="120" t="s">
        <v>200</v>
      </c>
      <c r="G84" s="120" t="str">
        <f t="shared" si="20"/>
        <v>Cultivate  4R-36</v>
      </c>
      <c r="H84" s="236">
        <v>21600</v>
      </c>
      <c r="I84" s="156">
        <v>12</v>
      </c>
      <c r="J84" s="156">
        <v>5</v>
      </c>
      <c r="K84" s="156">
        <v>80</v>
      </c>
      <c r="L84" s="157">
        <f t="shared" si="21"/>
        <v>0.171875</v>
      </c>
      <c r="M84" s="156">
        <v>30</v>
      </c>
      <c r="N84" s="156">
        <v>40</v>
      </c>
      <c r="O84" s="156">
        <v>10</v>
      </c>
      <c r="P84" s="156">
        <v>150</v>
      </c>
      <c r="Q84" s="156">
        <v>0</v>
      </c>
      <c r="R84" s="9">
        <f t="shared" si="22"/>
        <v>1500</v>
      </c>
      <c r="S84" s="9">
        <v>1</v>
      </c>
      <c r="T84" s="9">
        <v>0.27</v>
      </c>
      <c r="U84" s="9">
        <v>1.4</v>
      </c>
      <c r="V84" s="8">
        <f t="shared" si="23"/>
        <v>409.58616440564214</v>
      </c>
      <c r="W84" s="7">
        <f t="shared" si="24"/>
        <v>2.7305744293709475</v>
      </c>
      <c r="X84" s="6">
        <f t="shared" si="25"/>
        <v>864</v>
      </c>
      <c r="Y84" s="5">
        <f t="shared" si="26"/>
        <v>5.76</v>
      </c>
      <c r="Z84" s="1">
        <f t="shared" si="27"/>
        <v>6480</v>
      </c>
      <c r="AA84" s="1">
        <f t="shared" si="28"/>
        <v>1512</v>
      </c>
      <c r="AB84" s="1">
        <f t="shared" si="29"/>
        <v>14040</v>
      </c>
      <c r="AC84" s="4">
        <f t="shared" si="30"/>
        <v>1263.5999999999999</v>
      </c>
      <c r="AD84" s="4">
        <f t="shared" si="31"/>
        <v>336.96</v>
      </c>
      <c r="AE84" s="4">
        <f t="shared" si="32"/>
        <v>3112.56</v>
      </c>
      <c r="AF84" s="3">
        <f t="shared" si="33"/>
        <v>20.750399999999999</v>
      </c>
    </row>
    <row r="85" spans="1:32" x14ac:dyDescent="0.2">
      <c r="A85" s="165">
        <v>32</v>
      </c>
      <c r="B85" s="156" t="str">
        <f t="shared" si="19"/>
        <v>0.77, Cultivate  6R-30</v>
      </c>
      <c r="C85" s="124">
        <v>0.77</v>
      </c>
      <c r="D85" s="120" t="s">
        <v>434</v>
      </c>
      <c r="E85" s="120" t="s">
        <v>249</v>
      </c>
      <c r="F85" s="120" t="s">
        <v>53</v>
      </c>
      <c r="G85" s="120" t="str">
        <f t="shared" si="20"/>
        <v>Cultivate  6R-30</v>
      </c>
      <c r="H85" s="236">
        <v>28200</v>
      </c>
      <c r="I85" s="156">
        <v>15</v>
      </c>
      <c r="J85" s="156">
        <v>5</v>
      </c>
      <c r="K85" s="156">
        <v>80</v>
      </c>
      <c r="L85" s="157">
        <f t="shared" si="21"/>
        <v>0.13750000000000001</v>
      </c>
      <c r="M85" s="156">
        <v>30</v>
      </c>
      <c r="N85" s="156">
        <v>40</v>
      </c>
      <c r="O85" s="156">
        <v>10</v>
      </c>
      <c r="P85" s="156">
        <v>150</v>
      </c>
      <c r="Q85" s="156">
        <v>0</v>
      </c>
      <c r="R85" s="9">
        <f t="shared" si="22"/>
        <v>1500</v>
      </c>
      <c r="S85" s="9">
        <v>1</v>
      </c>
      <c r="T85" s="9">
        <v>0.27</v>
      </c>
      <c r="U85" s="9">
        <v>1.4</v>
      </c>
      <c r="V85" s="8">
        <f t="shared" si="23"/>
        <v>534.73749241847725</v>
      </c>
      <c r="W85" s="7">
        <f t="shared" si="24"/>
        <v>3.5649166161231816</v>
      </c>
      <c r="X85" s="6">
        <f t="shared" si="25"/>
        <v>1128</v>
      </c>
      <c r="Y85" s="5">
        <f t="shared" si="26"/>
        <v>7.52</v>
      </c>
      <c r="Z85" s="1">
        <f t="shared" si="27"/>
        <v>8460</v>
      </c>
      <c r="AA85" s="1">
        <f t="shared" si="28"/>
        <v>1974</v>
      </c>
      <c r="AB85" s="1">
        <f t="shared" si="29"/>
        <v>18330</v>
      </c>
      <c r="AC85" s="4">
        <f t="shared" si="30"/>
        <v>1649.7</v>
      </c>
      <c r="AD85" s="4">
        <f t="shared" si="31"/>
        <v>439.92</v>
      </c>
      <c r="AE85" s="4">
        <f t="shared" si="32"/>
        <v>4063.62</v>
      </c>
      <c r="AF85" s="3">
        <f t="shared" si="33"/>
        <v>27.090799999999998</v>
      </c>
    </row>
    <row r="86" spans="1:32" x14ac:dyDescent="0.2">
      <c r="A86" s="165">
        <v>33</v>
      </c>
      <c r="B86" s="156" t="str">
        <f t="shared" si="19"/>
        <v>0.78, Cultivate  6R-36</v>
      </c>
      <c r="C86" s="124">
        <v>0.78</v>
      </c>
      <c r="D86" s="120" t="s">
        <v>434</v>
      </c>
      <c r="E86" s="120" t="s">
        <v>249</v>
      </c>
      <c r="F86" s="120" t="s">
        <v>201</v>
      </c>
      <c r="G86" s="120" t="str">
        <f t="shared" si="20"/>
        <v>Cultivate  6R-36</v>
      </c>
      <c r="H86" s="236">
        <v>28100</v>
      </c>
      <c r="I86" s="156">
        <v>18</v>
      </c>
      <c r="J86" s="156">
        <v>5</v>
      </c>
      <c r="K86" s="156">
        <v>80</v>
      </c>
      <c r="L86" s="157">
        <f t="shared" si="21"/>
        <v>0.11458333333333334</v>
      </c>
      <c r="M86" s="156">
        <v>30</v>
      </c>
      <c r="N86" s="156">
        <v>40</v>
      </c>
      <c r="O86" s="156">
        <v>10</v>
      </c>
      <c r="P86" s="156">
        <v>150</v>
      </c>
      <c r="Q86" s="156">
        <v>0</v>
      </c>
      <c r="R86" s="9">
        <f t="shared" si="22"/>
        <v>1500</v>
      </c>
      <c r="S86" s="9">
        <v>1</v>
      </c>
      <c r="T86" s="9">
        <v>0.27</v>
      </c>
      <c r="U86" s="9">
        <v>1.4</v>
      </c>
      <c r="V86" s="8">
        <f t="shared" si="23"/>
        <v>532.84126017585857</v>
      </c>
      <c r="W86" s="7">
        <f t="shared" si="24"/>
        <v>3.5522750678390569</v>
      </c>
      <c r="X86" s="6">
        <f t="shared" si="25"/>
        <v>1124</v>
      </c>
      <c r="Y86" s="5">
        <f t="shared" si="26"/>
        <v>7.4933333333333332</v>
      </c>
      <c r="Z86" s="1">
        <f t="shared" si="27"/>
        <v>8430</v>
      </c>
      <c r="AA86" s="1">
        <f t="shared" si="28"/>
        <v>1967</v>
      </c>
      <c r="AB86" s="1">
        <f t="shared" si="29"/>
        <v>18265</v>
      </c>
      <c r="AC86" s="4">
        <f t="shared" si="30"/>
        <v>1643.85</v>
      </c>
      <c r="AD86" s="4">
        <f t="shared" si="31"/>
        <v>438.36</v>
      </c>
      <c r="AE86" s="4">
        <f t="shared" si="32"/>
        <v>4049.21</v>
      </c>
      <c r="AF86" s="3">
        <f t="shared" si="33"/>
        <v>26.994733333333333</v>
      </c>
    </row>
    <row r="87" spans="1:32" x14ac:dyDescent="0.2">
      <c r="A87" s="165">
        <v>34</v>
      </c>
      <c r="B87" s="156" t="str">
        <f t="shared" si="19"/>
        <v>0.79, Cultivate  8R-30</v>
      </c>
      <c r="C87" s="124">
        <v>0.79</v>
      </c>
      <c r="D87" s="120" t="s">
        <v>434</v>
      </c>
      <c r="E87" s="120" t="s">
        <v>249</v>
      </c>
      <c r="F87" s="120" t="s">
        <v>25</v>
      </c>
      <c r="G87" s="120" t="str">
        <f t="shared" si="20"/>
        <v>Cultivate  8R-30</v>
      </c>
      <c r="H87" s="236">
        <v>36000</v>
      </c>
      <c r="I87" s="156">
        <v>20</v>
      </c>
      <c r="J87" s="156">
        <v>5</v>
      </c>
      <c r="K87" s="156">
        <v>80</v>
      </c>
      <c r="L87" s="157">
        <f t="shared" si="21"/>
        <v>0.10312499999999999</v>
      </c>
      <c r="M87" s="156">
        <v>30</v>
      </c>
      <c r="N87" s="156">
        <v>40</v>
      </c>
      <c r="O87" s="156">
        <v>10</v>
      </c>
      <c r="P87" s="156">
        <v>150</v>
      </c>
      <c r="Q87" s="156">
        <v>0</v>
      </c>
      <c r="R87" s="9">
        <f t="shared" si="22"/>
        <v>1500</v>
      </c>
      <c r="S87" s="9">
        <v>1</v>
      </c>
      <c r="T87" s="9">
        <v>0.27</v>
      </c>
      <c r="U87" s="9">
        <v>1.4</v>
      </c>
      <c r="V87" s="8">
        <f t="shared" si="23"/>
        <v>682.64360734273691</v>
      </c>
      <c r="W87" s="7">
        <f t="shared" si="24"/>
        <v>4.5509573822849125</v>
      </c>
      <c r="X87" s="6">
        <f t="shared" si="25"/>
        <v>1440</v>
      </c>
      <c r="Y87" s="5">
        <f t="shared" si="26"/>
        <v>9.6</v>
      </c>
      <c r="Z87" s="1">
        <f t="shared" si="27"/>
        <v>10800</v>
      </c>
      <c r="AA87" s="1">
        <f t="shared" si="28"/>
        <v>2520</v>
      </c>
      <c r="AB87" s="1">
        <f t="shared" si="29"/>
        <v>23400</v>
      </c>
      <c r="AC87" s="4">
        <f t="shared" si="30"/>
        <v>2106</v>
      </c>
      <c r="AD87" s="4">
        <f t="shared" si="31"/>
        <v>561.6</v>
      </c>
      <c r="AE87" s="4">
        <f t="shared" si="32"/>
        <v>5187.6000000000004</v>
      </c>
      <c r="AF87" s="3">
        <f t="shared" si="33"/>
        <v>34.584000000000003</v>
      </c>
    </row>
    <row r="88" spans="1:32" x14ac:dyDescent="0.2">
      <c r="A88" s="165">
        <v>35</v>
      </c>
      <c r="B88" s="156" t="str">
        <f t="shared" si="19"/>
        <v>0.8, Cultivate  8R-36</v>
      </c>
      <c r="C88" s="124">
        <v>0.8</v>
      </c>
      <c r="D88" s="120" t="s">
        <v>434</v>
      </c>
      <c r="E88" s="120" t="s">
        <v>249</v>
      </c>
      <c r="F88" s="120" t="s">
        <v>198</v>
      </c>
      <c r="G88" s="120" t="str">
        <f t="shared" si="20"/>
        <v>Cultivate  8R-36</v>
      </c>
      <c r="H88" s="236">
        <v>40900</v>
      </c>
      <c r="I88" s="156">
        <v>24</v>
      </c>
      <c r="J88" s="156">
        <v>5</v>
      </c>
      <c r="K88" s="156">
        <v>80</v>
      </c>
      <c r="L88" s="157">
        <f t="shared" si="21"/>
        <v>8.59375E-2</v>
      </c>
      <c r="M88" s="156">
        <v>30</v>
      </c>
      <c r="N88" s="156">
        <v>40</v>
      </c>
      <c r="O88" s="156">
        <v>10</v>
      </c>
      <c r="P88" s="156">
        <v>150</v>
      </c>
      <c r="Q88" s="156">
        <v>0</v>
      </c>
      <c r="R88" s="9">
        <f t="shared" si="22"/>
        <v>1500</v>
      </c>
      <c r="S88" s="9">
        <v>1</v>
      </c>
      <c r="T88" s="9">
        <v>0.27</v>
      </c>
      <c r="U88" s="9">
        <v>1.4</v>
      </c>
      <c r="V88" s="8">
        <f t="shared" si="23"/>
        <v>775.55898723105383</v>
      </c>
      <c r="W88" s="7">
        <f t="shared" si="24"/>
        <v>5.1703932482070254</v>
      </c>
      <c r="X88" s="6">
        <f t="shared" si="25"/>
        <v>1636</v>
      </c>
      <c r="Y88" s="5">
        <f t="shared" si="26"/>
        <v>10.906666666666666</v>
      </c>
      <c r="Z88" s="1">
        <f t="shared" si="27"/>
        <v>12270</v>
      </c>
      <c r="AA88" s="1">
        <f t="shared" si="28"/>
        <v>2863</v>
      </c>
      <c r="AB88" s="1">
        <f t="shared" si="29"/>
        <v>26585</v>
      </c>
      <c r="AC88" s="4">
        <f t="shared" si="30"/>
        <v>2392.65</v>
      </c>
      <c r="AD88" s="4">
        <f t="shared" si="31"/>
        <v>638.04</v>
      </c>
      <c r="AE88" s="4">
        <f t="shared" si="32"/>
        <v>5893.69</v>
      </c>
      <c r="AF88" s="3">
        <f t="shared" si="33"/>
        <v>39.291266666666665</v>
      </c>
    </row>
    <row r="89" spans="1:32" x14ac:dyDescent="0.2">
      <c r="A89" s="165">
        <v>36</v>
      </c>
      <c r="B89" s="156" t="str">
        <f t="shared" si="19"/>
        <v>0.81, Cultivate 10R-30</v>
      </c>
      <c r="C89" s="124">
        <v>0.81</v>
      </c>
      <c r="D89" s="120" t="s">
        <v>434</v>
      </c>
      <c r="E89" s="120" t="s">
        <v>249</v>
      </c>
      <c r="F89" s="120" t="s">
        <v>24</v>
      </c>
      <c r="G89" s="120" t="str">
        <f t="shared" si="20"/>
        <v>Cultivate 10R-30</v>
      </c>
      <c r="H89" s="237">
        <v>50000</v>
      </c>
      <c r="I89" s="156">
        <v>25</v>
      </c>
      <c r="J89" s="156">
        <v>5</v>
      </c>
      <c r="K89" s="156">
        <v>80</v>
      </c>
      <c r="L89" s="157">
        <f t="shared" si="21"/>
        <v>8.2500000000000004E-2</v>
      </c>
      <c r="M89" s="156">
        <v>30</v>
      </c>
      <c r="N89" s="156">
        <v>40</v>
      </c>
      <c r="O89" s="156">
        <v>10</v>
      </c>
      <c r="P89" s="156">
        <v>150</v>
      </c>
      <c r="Q89" s="156">
        <v>0</v>
      </c>
      <c r="R89" s="9">
        <f t="shared" si="22"/>
        <v>1500</v>
      </c>
      <c r="S89" s="9">
        <v>1</v>
      </c>
      <c r="T89" s="9">
        <v>0.27</v>
      </c>
      <c r="U89" s="9">
        <v>1.4</v>
      </c>
      <c r="V89" s="8">
        <f t="shared" si="23"/>
        <v>948.1161213093568</v>
      </c>
      <c r="W89" s="7">
        <f t="shared" si="24"/>
        <v>6.3207741420623789</v>
      </c>
      <c r="X89" s="6">
        <f t="shared" si="25"/>
        <v>2000</v>
      </c>
      <c r="Y89" s="5">
        <f t="shared" si="26"/>
        <v>13.333333333333334</v>
      </c>
      <c r="Z89" s="1">
        <f t="shared" si="27"/>
        <v>15000</v>
      </c>
      <c r="AA89" s="1">
        <f t="shared" si="28"/>
        <v>3500</v>
      </c>
      <c r="AB89" s="1">
        <f t="shared" si="29"/>
        <v>32500</v>
      </c>
      <c r="AC89" s="4">
        <f t="shared" si="30"/>
        <v>2925</v>
      </c>
      <c r="AD89" s="4">
        <f t="shared" si="31"/>
        <v>780</v>
      </c>
      <c r="AE89" s="4">
        <f t="shared" si="32"/>
        <v>7205</v>
      </c>
      <c r="AF89" s="3">
        <f t="shared" si="33"/>
        <v>48.033333333333331</v>
      </c>
    </row>
    <row r="90" spans="1:32" x14ac:dyDescent="0.2">
      <c r="A90" s="165">
        <v>508</v>
      </c>
      <c r="B90" s="156" t="str">
        <f t="shared" si="19"/>
        <v>0.82, Cultivate 12R-30</v>
      </c>
      <c r="C90" s="124">
        <v>0.82</v>
      </c>
      <c r="D90" s="120" t="s">
        <v>434</v>
      </c>
      <c r="E90" s="120" t="s">
        <v>249</v>
      </c>
      <c r="F90" s="120" t="s">
        <v>6</v>
      </c>
      <c r="G90" s="120" t="str">
        <f t="shared" si="20"/>
        <v>Cultivate 12R-30</v>
      </c>
      <c r="H90" s="236">
        <v>62000</v>
      </c>
      <c r="I90" s="156">
        <v>30</v>
      </c>
      <c r="J90" s="156">
        <v>5</v>
      </c>
      <c r="K90" s="156">
        <v>80</v>
      </c>
      <c r="L90" s="157">
        <f t="shared" si="21"/>
        <v>6.8750000000000006E-2</v>
      </c>
      <c r="M90" s="156">
        <v>30</v>
      </c>
      <c r="N90" s="156">
        <v>40</v>
      </c>
      <c r="O90" s="156">
        <v>10</v>
      </c>
      <c r="P90" s="156">
        <v>150</v>
      </c>
      <c r="Q90" s="156">
        <v>0</v>
      </c>
      <c r="R90" s="9">
        <f t="shared" si="22"/>
        <v>1500</v>
      </c>
      <c r="S90" s="9">
        <v>1</v>
      </c>
      <c r="T90" s="9">
        <v>0.27</v>
      </c>
      <c r="U90" s="9">
        <v>1.4</v>
      </c>
      <c r="V90" s="8">
        <f t="shared" si="23"/>
        <v>1175.6639904236024</v>
      </c>
      <c r="W90" s="7">
        <f t="shared" si="24"/>
        <v>7.8377599361573491</v>
      </c>
      <c r="X90" s="6">
        <f t="shared" si="25"/>
        <v>2480</v>
      </c>
      <c r="Y90" s="5">
        <f t="shared" si="26"/>
        <v>16.533333333333335</v>
      </c>
      <c r="Z90" s="1">
        <f t="shared" si="27"/>
        <v>18600</v>
      </c>
      <c r="AA90" s="1">
        <f t="shared" si="28"/>
        <v>4340</v>
      </c>
      <c r="AB90" s="1">
        <f t="shared" si="29"/>
        <v>40300</v>
      </c>
      <c r="AC90" s="4">
        <f t="shared" si="30"/>
        <v>3627</v>
      </c>
      <c r="AD90" s="4">
        <f t="shared" si="31"/>
        <v>967.2</v>
      </c>
      <c r="AE90" s="4">
        <f t="shared" si="32"/>
        <v>8934.2000000000007</v>
      </c>
      <c r="AF90" s="3">
        <f t="shared" si="33"/>
        <v>59.561333333333337</v>
      </c>
    </row>
    <row r="91" spans="1:32" x14ac:dyDescent="0.2">
      <c r="A91" s="165">
        <v>235</v>
      </c>
      <c r="B91" s="156" t="str">
        <f t="shared" si="19"/>
        <v>0.83, Cultivate  8R-36 2x1</v>
      </c>
      <c r="C91" s="124">
        <v>0.83</v>
      </c>
      <c r="D91" s="120" t="s">
        <v>434</v>
      </c>
      <c r="E91" s="120" t="s">
        <v>249</v>
      </c>
      <c r="F91" s="120" t="s">
        <v>202</v>
      </c>
      <c r="G91" s="120" t="str">
        <f t="shared" si="20"/>
        <v>Cultivate  8R-36 2x1</v>
      </c>
      <c r="H91" s="236">
        <v>60500</v>
      </c>
      <c r="I91" s="156">
        <v>36</v>
      </c>
      <c r="J91" s="156">
        <v>5</v>
      </c>
      <c r="K91" s="156">
        <v>80</v>
      </c>
      <c r="L91" s="157">
        <f t="shared" si="21"/>
        <v>5.7291666666666671E-2</v>
      </c>
      <c r="M91" s="156">
        <v>30</v>
      </c>
      <c r="N91" s="156">
        <v>40</v>
      </c>
      <c r="O91" s="156">
        <v>10</v>
      </c>
      <c r="P91" s="156">
        <v>150</v>
      </c>
      <c r="Q91" s="156">
        <v>0</v>
      </c>
      <c r="R91" s="9">
        <f t="shared" si="22"/>
        <v>1500</v>
      </c>
      <c r="S91" s="9">
        <v>1</v>
      </c>
      <c r="T91" s="9">
        <v>0.27</v>
      </c>
      <c r="U91" s="9">
        <v>1.4</v>
      </c>
      <c r="V91" s="8">
        <f t="shared" si="23"/>
        <v>1147.2205067843217</v>
      </c>
      <c r="W91" s="7">
        <f t="shared" si="24"/>
        <v>7.6481367118954786</v>
      </c>
      <c r="X91" s="6">
        <f t="shared" si="25"/>
        <v>2420</v>
      </c>
      <c r="Y91" s="5">
        <f t="shared" si="26"/>
        <v>16.133333333333333</v>
      </c>
      <c r="Z91" s="1">
        <f t="shared" si="27"/>
        <v>18150</v>
      </c>
      <c r="AA91" s="1">
        <f t="shared" si="28"/>
        <v>4235</v>
      </c>
      <c r="AB91" s="1">
        <f t="shared" si="29"/>
        <v>39325</v>
      </c>
      <c r="AC91" s="4">
        <f t="shared" si="30"/>
        <v>3539.25</v>
      </c>
      <c r="AD91" s="4">
        <f t="shared" si="31"/>
        <v>943.80000000000007</v>
      </c>
      <c r="AE91" s="4">
        <f t="shared" si="32"/>
        <v>8718.0499999999993</v>
      </c>
      <c r="AF91" s="3">
        <f t="shared" si="33"/>
        <v>58.120333333333328</v>
      </c>
    </row>
    <row r="92" spans="1:32" x14ac:dyDescent="0.2">
      <c r="A92" s="165">
        <v>236</v>
      </c>
      <c r="B92" s="156" t="str">
        <f t="shared" si="19"/>
        <v>0.84, Cultivate 12R-36</v>
      </c>
      <c r="C92" s="124">
        <v>0.84</v>
      </c>
      <c r="D92" s="120" t="s">
        <v>434</v>
      </c>
      <c r="E92" s="120" t="s">
        <v>249</v>
      </c>
      <c r="F92" s="120" t="s">
        <v>199</v>
      </c>
      <c r="G92" s="120" t="str">
        <f t="shared" si="20"/>
        <v>Cultivate 12R-36</v>
      </c>
      <c r="H92" s="236">
        <v>60500</v>
      </c>
      <c r="I92" s="156">
        <v>36</v>
      </c>
      <c r="J92" s="156">
        <v>5</v>
      </c>
      <c r="K92" s="156">
        <v>80</v>
      </c>
      <c r="L92" s="157">
        <f t="shared" si="21"/>
        <v>5.7291666666666671E-2</v>
      </c>
      <c r="M92" s="156">
        <v>30</v>
      </c>
      <c r="N92" s="156">
        <v>40</v>
      </c>
      <c r="O92" s="156">
        <v>10</v>
      </c>
      <c r="P92" s="156">
        <v>150</v>
      </c>
      <c r="Q92" s="156">
        <v>0</v>
      </c>
      <c r="R92" s="9">
        <f t="shared" si="22"/>
        <v>1500</v>
      </c>
      <c r="S92" s="9">
        <v>1</v>
      </c>
      <c r="T92" s="9">
        <v>0.27</v>
      </c>
      <c r="U92" s="9">
        <v>1.4</v>
      </c>
      <c r="V92" s="8">
        <f t="shared" si="23"/>
        <v>1147.2205067843217</v>
      </c>
      <c r="W92" s="7">
        <f t="shared" si="24"/>
        <v>7.6481367118954786</v>
      </c>
      <c r="X92" s="6">
        <f t="shared" si="25"/>
        <v>2420</v>
      </c>
      <c r="Y92" s="5">
        <f t="shared" si="26"/>
        <v>16.133333333333333</v>
      </c>
      <c r="Z92" s="1">
        <f t="shared" si="27"/>
        <v>18150</v>
      </c>
      <c r="AA92" s="1">
        <f t="shared" si="28"/>
        <v>4235</v>
      </c>
      <c r="AB92" s="1">
        <f t="shared" si="29"/>
        <v>39325</v>
      </c>
      <c r="AC92" s="4">
        <f t="shared" si="30"/>
        <v>3539.25</v>
      </c>
      <c r="AD92" s="4">
        <f t="shared" si="31"/>
        <v>943.80000000000007</v>
      </c>
      <c r="AE92" s="4">
        <f t="shared" si="32"/>
        <v>8718.0499999999993</v>
      </c>
      <c r="AF92" s="3">
        <f t="shared" si="33"/>
        <v>58.120333333333328</v>
      </c>
    </row>
    <row r="93" spans="1:32" x14ac:dyDescent="0.2">
      <c r="A93" s="165">
        <v>580</v>
      </c>
      <c r="B93" s="156" t="str">
        <f t="shared" si="19"/>
        <v>0.85, Cultivate 16R-30</v>
      </c>
      <c r="C93" s="124">
        <v>0.85</v>
      </c>
      <c r="D93" s="120" t="s">
        <v>434</v>
      </c>
      <c r="E93" s="120" t="s">
        <v>249</v>
      </c>
      <c r="F93" s="120" t="s">
        <v>59</v>
      </c>
      <c r="G93" s="120" t="str">
        <f t="shared" si="20"/>
        <v>Cultivate 16R-30</v>
      </c>
      <c r="H93" s="236">
        <v>83400</v>
      </c>
      <c r="I93" s="156">
        <v>40</v>
      </c>
      <c r="J93" s="156">
        <v>5</v>
      </c>
      <c r="K93" s="156">
        <v>80</v>
      </c>
      <c r="L93" s="157">
        <f t="shared" si="21"/>
        <v>5.1562499999999997E-2</v>
      </c>
      <c r="M93" s="156">
        <v>30</v>
      </c>
      <c r="N93" s="156">
        <v>40</v>
      </c>
      <c r="O93" s="156">
        <v>10</v>
      </c>
      <c r="P93" s="156">
        <v>150</v>
      </c>
      <c r="Q93" s="156">
        <v>0</v>
      </c>
      <c r="R93" s="9">
        <f t="shared" si="22"/>
        <v>1500</v>
      </c>
      <c r="S93" s="9">
        <v>1</v>
      </c>
      <c r="T93" s="9">
        <v>0.27</v>
      </c>
      <c r="U93" s="9">
        <v>1.4</v>
      </c>
      <c r="V93" s="8">
        <f t="shared" si="23"/>
        <v>1581.457690344007</v>
      </c>
      <c r="W93" s="7">
        <f t="shared" si="24"/>
        <v>10.543051268960047</v>
      </c>
      <c r="X93" s="6">
        <f t="shared" si="25"/>
        <v>3336</v>
      </c>
      <c r="Y93" s="5">
        <f t="shared" si="26"/>
        <v>22.24</v>
      </c>
      <c r="Z93" s="1">
        <f t="shared" si="27"/>
        <v>25020</v>
      </c>
      <c r="AA93" s="1">
        <f t="shared" si="28"/>
        <v>5838</v>
      </c>
      <c r="AB93" s="1">
        <f t="shared" si="29"/>
        <v>54210</v>
      </c>
      <c r="AC93" s="4">
        <f t="shared" si="30"/>
        <v>4878.8999999999996</v>
      </c>
      <c r="AD93" s="4">
        <f t="shared" si="31"/>
        <v>1301.04</v>
      </c>
      <c r="AE93" s="4">
        <f t="shared" si="32"/>
        <v>12017.939999999999</v>
      </c>
      <c r="AF93" s="3">
        <f t="shared" si="33"/>
        <v>80.119599999999991</v>
      </c>
    </row>
    <row r="94" spans="1:32" x14ac:dyDescent="0.2">
      <c r="A94" s="165">
        <v>578</v>
      </c>
      <c r="B94" s="156" t="str">
        <f t="shared" si="19"/>
        <v>0.86, Cultivate &amp; Post  4R-30</v>
      </c>
      <c r="C94" s="124">
        <v>0.86</v>
      </c>
      <c r="D94" s="120" t="s">
        <v>434</v>
      </c>
      <c r="E94" s="120" t="s">
        <v>250</v>
      </c>
      <c r="F94" s="120" t="s">
        <v>48</v>
      </c>
      <c r="G94" s="120" t="str">
        <f t="shared" si="20"/>
        <v>Cultivate &amp; Post  4R-30</v>
      </c>
      <c r="H94" s="236">
        <v>27700</v>
      </c>
      <c r="I94" s="156">
        <v>10</v>
      </c>
      <c r="J94" s="156">
        <v>5</v>
      </c>
      <c r="K94" s="156">
        <v>75</v>
      </c>
      <c r="L94" s="157">
        <f t="shared" si="21"/>
        <v>0.21999999999999997</v>
      </c>
      <c r="M94" s="156">
        <v>30</v>
      </c>
      <c r="N94" s="156">
        <v>40</v>
      </c>
      <c r="O94" s="156">
        <v>10</v>
      </c>
      <c r="P94" s="156">
        <v>150</v>
      </c>
      <c r="Q94" s="156">
        <v>0</v>
      </c>
      <c r="R94" s="9">
        <f t="shared" si="22"/>
        <v>1500</v>
      </c>
      <c r="S94" s="9">
        <v>1</v>
      </c>
      <c r="T94" s="9">
        <v>0.27</v>
      </c>
      <c r="U94" s="9">
        <v>1.4</v>
      </c>
      <c r="V94" s="8">
        <f t="shared" si="23"/>
        <v>525.25633120538373</v>
      </c>
      <c r="W94" s="7">
        <f t="shared" si="24"/>
        <v>3.5017088747025582</v>
      </c>
      <c r="X94" s="6">
        <f t="shared" si="25"/>
        <v>1108</v>
      </c>
      <c r="Y94" s="5">
        <f t="shared" si="26"/>
        <v>7.3866666666666667</v>
      </c>
      <c r="Z94" s="1">
        <f t="shared" si="27"/>
        <v>8310</v>
      </c>
      <c r="AA94" s="1">
        <f t="shared" si="28"/>
        <v>1939</v>
      </c>
      <c r="AB94" s="1">
        <f t="shared" si="29"/>
        <v>18005</v>
      </c>
      <c r="AC94" s="4">
        <f t="shared" si="30"/>
        <v>1620.45</v>
      </c>
      <c r="AD94" s="4">
        <f t="shared" si="31"/>
        <v>432.12</v>
      </c>
      <c r="AE94" s="4">
        <f t="shared" si="32"/>
        <v>3991.5699999999997</v>
      </c>
      <c r="AF94" s="3">
        <f t="shared" si="33"/>
        <v>26.610466666666664</v>
      </c>
    </row>
    <row r="95" spans="1:32" x14ac:dyDescent="0.2">
      <c r="A95" s="165">
        <v>15</v>
      </c>
      <c r="B95" s="156" t="str">
        <f t="shared" si="19"/>
        <v>0.87, Cultivate &amp; Post  4R-36</v>
      </c>
      <c r="C95" s="124">
        <v>0.87</v>
      </c>
      <c r="D95" s="120" t="s">
        <v>434</v>
      </c>
      <c r="E95" s="120" t="s">
        <v>250</v>
      </c>
      <c r="F95" s="120" t="s">
        <v>200</v>
      </c>
      <c r="G95" s="120" t="str">
        <f t="shared" si="20"/>
        <v>Cultivate &amp; Post  4R-36</v>
      </c>
      <c r="H95" s="236">
        <v>27700</v>
      </c>
      <c r="I95" s="156">
        <v>12</v>
      </c>
      <c r="J95" s="156">
        <v>5</v>
      </c>
      <c r="K95" s="156">
        <v>75</v>
      </c>
      <c r="L95" s="157">
        <f t="shared" si="21"/>
        <v>0.18333333333333335</v>
      </c>
      <c r="M95" s="156">
        <v>30</v>
      </c>
      <c r="N95" s="156">
        <v>40</v>
      </c>
      <c r="O95" s="156">
        <v>10</v>
      </c>
      <c r="P95" s="156">
        <v>150</v>
      </c>
      <c r="Q95" s="156">
        <v>0</v>
      </c>
      <c r="R95" s="9">
        <f t="shared" si="22"/>
        <v>1500</v>
      </c>
      <c r="S95" s="9">
        <v>1</v>
      </c>
      <c r="T95" s="9">
        <v>0.27</v>
      </c>
      <c r="U95" s="9">
        <v>1.4</v>
      </c>
      <c r="V95" s="8">
        <f t="shared" si="23"/>
        <v>525.25633120538373</v>
      </c>
      <c r="W95" s="7">
        <f t="shared" si="24"/>
        <v>3.5017088747025582</v>
      </c>
      <c r="X95" s="6">
        <f t="shared" si="25"/>
        <v>1108</v>
      </c>
      <c r="Y95" s="5">
        <f t="shared" si="26"/>
        <v>7.3866666666666667</v>
      </c>
      <c r="Z95" s="1">
        <f t="shared" si="27"/>
        <v>8310</v>
      </c>
      <c r="AA95" s="1">
        <f t="shared" si="28"/>
        <v>1939</v>
      </c>
      <c r="AB95" s="1">
        <f t="shared" si="29"/>
        <v>18005</v>
      </c>
      <c r="AC95" s="4">
        <f t="shared" si="30"/>
        <v>1620.45</v>
      </c>
      <c r="AD95" s="4">
        <f t="shared" si="31"/>
        <v>432.12</v>
      </c>
      <c r="AE95" s="4">
        <f t="shared" si="32"/>
        <v>3991.5699999999997</v>
      </c>
      <c r="AF95" s="3">
        <f t="shared" si="33"/>
        <v>26.610466666666664</v>
      </c>
    </row>
    <row r="96" spans="1:32" x14ac:dyDescent="0.2">
      <c r="A96" s="165">
        <v>16</v>
      </c>
      <c r="B96" s="156" t="str">
        <f t="shared" si="19"/>
        <v>0.88, Cultivate &amp; Post  6R-30</v>
      </c>
      <c r="C96" s="124">
        <v>0.88</v>
      </c>
      <c r="D96" s="120" t="s">
        <v>434</v>
      </c>
      <c r="E96" s="120" t="s">
        <v>250</v>
      </c>
      <c r="F96" s="120" t="s">
        <v>53</v>
      </c>
      <c r="G96" s="120" t="str">
        <f t="shared" si="20"/>
        <v>Cultivate &amp; Post  6R-30</v>
      </c>
      <c r="H96" s="236">
        <v>34300</v>
      </c>
      <c r="I96" s="156">
        <v>15</v>
      </c>
      <c r="J96" s="156">
        <v>5</v>
      </c>
      <c r="K96" s="156">
        <v>75</v>
      </c>
      <c r="L96" s="157">
        <f t="shared" si="21"/>
        <v>0.14666666666666667</v>
      </c>
      <c r="M96" s="156">
        <v>30</v>
      </c>
      <c r="N96" s="156">
        <v>40</v>
      </c>
      <c r="O96" s="156">
        <v>10</v>
      </c>
      <c r="P96" s="156">
        <v>150</v>
      </c>
      <c r="Q96" s="156">
        <v>0</v>
      </c>
      <c r="R96" s="9">
        <f t="shared" si="22"/>
        <v>1500</v>
      </c>
      <c r="S96" s="9">
        <v>1</v>
      </c>
      <c r="T96" s="9">
        <v>0.27</v>
      </c>
      <c r="U96" s="9">
        <v>1.4</v>
      </c>
      <c r="V96" s="8">
        <f t="shared" si="23"/>
        <v>650.40765921821878</v>
      </c>
      <c r="W96" s="7">
        <f t="shared" si="24"/>
        <v>4.3360510614547918</v>
      </c>
      <c r="X96" s="6">
        <f t="shared" si="25"/>
        <v>1372</v>
      </c>
      <c r="Y96" s="5">
        <f t="shared" si="26"/>
        <v>9.1466666666666665</v>
      </c>
      <c r="Z96" s="1">
        <f t="shared" si="27"/>
        <v>10290</v>
      </c>
      <c r="AA96" s="1">
        <f t="shared" si="28"/>
        <v>2401</v>
      </c>
      <c r="AB96" s="1">
        <f t="shared" si="29"/>
        <v>22295</v>
      </c>
      <c r="AC96" s="4">
        <f t="shared" si="30"/>
        <v>2006.55</v>
      </c>
      <c r="AD96" s="4">
        <f t="shared" si="31"/>
        <v>535.08000000000004</v>
      </c>
      <c r="AE96" s="4">
        <f t="shared" si="32"/>
        <v>4942.63</v>
      </c>
      <c r="AF96" s="3">
        <f t="shared" si="33"/>
        <v>32.95086666666667</v>
      </c>
    </row>
    <row r="97" spans="1:32" x14ac:dyDescent="0.2">
      <c r="A97" s="165">
        <v>17</v>
      </c>
      <c r="B97" s="156" t="str">
        <f t="shared" si="19"/>
        <v>0.89, Cultivate &amp; Post  6R-36</v>
      </c>
      <c r="C97" s="124">
        <v>0.89</v>
      </c>
      <c r="D97" s="120" t="s">
        <v>434</v>
      </c>
      <c r="E97" s="120" t="s">
        <v>250</v>
      </c>
      <c r="F97" s="120" t="s">
        <v>201</v>
      </c>
      <c r="G97" s="120" t="str">
        <f t="shared" si="20"/>
        <v>Cultivate &amp; Post  6R-36</v>
      </c>
      <c r="H97" s="236">
        <v>34200</v>
      </c>
      <c r="I97" s="156">
        <v>18</v>
      </c>
      <c r="J97" s="156">
        <v>5</v>
      </c>
      <c r="K97" s="156">
        <v>75</v>
      </c>
      <c r="L97" s="157">
        <f t="shared" si="21"/>
        <v>0.12222222222222222</v>
      </c>
      <c r="M97" s="156">
        <v>30</v>
      </c>
      <c r="N97" s="156">
        <v>40</v>
      </c>
      <c r="O97" s="156">
        <v>10</v>
      </c>
      <c r="P97" s="156">
        <v>150</v>
      </c>
      <c r="Q97" s="156">
        <v>0</v>
      </c>
      <c r="R97" s="9">
        <f t="shared" si="22"/>
        <v>1500</v>
      </c>
      <c r="S97" s="9">
        <v>1</v>
      </c>
      <c r="T97" s="9">
        <v>0.27</v>
      </c>
      <c r="U97" s="9">
        <v>1.4</v>
      </c>
      <c r="V97" s="8">
        <f t="shared" si="23"/>
        <v>648.51142697559999</v>
      </c>
      <c r="W97" s="7">
        <f t="shared" si="24"/>
        <v>4.3234095131706667</v>
      </c>
      <c r="X97" s="6">
        <f t="shared" si="25"/>
        <v>1368</v>
      </c>
      <c r="Y97" s="5">
        <f t="shared" si="26"/>
        <v>9.1199999999999992</v>
      </c>
      <c r="Z97" s="1">
        <f t="shared" si="27"/>
        <v>10260</v>
      </c>
      <c r="AA97" s="1">
        <f t="shared" si="28"/>
        <v>2394</v>
      </c>
      <c r="AB97" s="1">
        <f t="shared" si="29"/>
        <v>22230</v>
      </c>
      <c r="AC97" s="4">
        <f t="shared" si="30"/>
        <v>2000.6999999999998</v>
      </c>
      <c r="AD97" s="4">
        <f t="shared" si="31"/>
        <v>533.52</v>
      </c>
      <c r="AE97" s="4">
        <f t="shared" si="32"/>
        <v>4928.2199999999993</v>
      </c>
      <c r="AF97" s="3">
        <f t="shared" si="33"/>
        <v>32.854799999999997</v>
      </c>
    </row>
    <row r="98" spans="1:32" x14ac:dyDescent="0.2">
      <c r="A98" s="165">
        <v>18</v>
      </c>
      <c r="B98" s="156" t="str">
        <f t="shared" si="19"/>
        <v>0.9, Cultivate &amp; Post  8R-30</v>
      </c>
      <c r="C98" s="124">
        <v>0.9</v>
      </c>
      <c r="D98" s="120" t="s">
        <v>434</v>
      </c>
      <c r="E98" s="120" t="s">
        <v>250</v>
      </c>
      <c r="F98" s="120" t="s">
        <v>25</v>
      </c>
      <c r="G98" s="120" t="str">
        <f t="shared" si="20"/>
        <v>Cultivate &amp; Post  8R-30</v>
      </c>
      <c r="H98" s="236">
        <v>42100</v>
      </c>
      <c r="I98" s="156">
        <v>20</v>
      </c>
      <c r="J98" s="156">
        <v>5</v>
      </c>
      <c r="K98" s="156">
        <v>75</v>
      </c>
      <c r="L98" s="157">
        <f t="shared" si="21"/>
        <v>0.10999999999999999</v>
      </c>
      <c r="M98" s="156">
        <v>30</v>
      </c>
      <c r="N98" s="156">
        <v>40</v>
      </c>
      <c r="O98" s="156">
        <v>10</v>
      </c>
      <c r="P98" s="156">
        <v>150</v>
      </c>
      <c r="Q98" s="156">
        <v>0</v>
      </c>
      <c r="R98" s="9">
        <f t="shared" si="22"/>
        <v>1500</v>
      </c>
      <c r="S98" s="9">
        <v>1</v>
      </c>
      <c r="T98" s="9">
        <v>0.27</v>
      </c>
      <c r="U98" s="9">
        <v>1.4</v>
      </c>
      <c r="V98" s="8">
        <f t="shared" si="23"/>
        <v>798.31377414247834</v>
      </c>
      <c r="W98" s="7">
        <f t="shared" si="24"/>
        <v>5.3220918276165223</v>
      </c>
      <c r="X98" s="6">
        <f t="shared" si="25"/>
        <v>1684</v>
      </c>
      <c r="Y98" s="5">
        <f t="shared" si="26"/>
        <v>11.226666666666667</v>
      </c>
      <c r="Z98" s="1">
        <f t="shared" si="27"/>
        <v>12630</v>
      </c>
      <c r="AA98" s="1">
        <f t="shared" si="28"/>
        <v>2947</v>
      </c>
      <c r="AB98" s="1">
        <f t="shared" si="29"/>
        <v>27365</v>
      </c>
      <c r="AC98" s="4">
        <f t="shared" si="30"/>
        <v>2462.85</v>
      </c>
      <c r="AD98" s="4">
        <f t="shared" si="31"/>
        <v>656.76</v>
      </c>
      <c r="AE98" s="4">
        <f t="shared" si="32"/>
        <v>6066.6100000000006</v>
      </c>
      <c r="AF98" s="3">
        <f t="shared" si="33"/>
        <v>40.444066666666671</v>
      </c>
    </row>
    <row r="99" spans="1:32" x14ac:dyDescent="0.2">
      <c r="A99" s="165">
        <v>19</v>
      </c>
      <c r="B99" s="156" t="str">
        <f t="shared" si="19"/>
        <v>0.91, Cultivate &amp; Post  8R-36</v>
      </c>
      <c r="C99" s="124">
        <v>0.91</v>
      </c>
      <c r="D99" s="120" t="s">
        <v>434</v>
      </c>
      <c r="E99" s="120" t="s">
        <v>250</v>
      </c>
      <c r="F99" s="120" t="s">
        <v>198</v>
      </c>
      <c r="G99" s="120" t="str">
        <f t="shared" si="20"/>
        <v>Cultivate &amp; Post  8R-36</v>
      </c>
      <c r="H99" s="236">
        <v>47000</v>
      </c>
      <c r="I99" s="156">
        <v>24</v>
      </c>
      <c r="J99" s="156">
        <v>5</v>
      </c>
      <c r="K99" s="156">
        <v>75</v>
      </c>
      <c r="L99" s="157">
        <f t="shared" si="21"/>
        <v>9.1666666666666674E-2</v>
      </c>
      <c r="M99" s="156">
        <v>30</v>
      </c>
      <c r="N99" s="156">
        <v>40</v>
      </c>
      <c r="O99" s="156">
        <v>10</v>
      </c>
      <c r="P99" s="156">
        <v>150</v>
      </c>
      <c r="Q99" s="156">
        <v>0</v>
      </c>
      <c r="R99" s="9">
        <f t="shared" si="22"/>
        <v>1500</v>
      </c>
      <c r="S99" s="9">
        <v>1</v>
      </c>
      <c r="T99" s="9">
        <v>0.27</v>
      </c>
      <c r="U99" s="9">
        <v>1.4</v>
      </c>
      <c r="V99" s="8">
        <f t="shared" si="23"/>
        <v>891.22915403079537</v>
      </c>
      <c r="W99" s="7">
        <f t="shared" si="24"/>
        <v>5.9415276935386361</v>
      </c>
      <c r="X99" s="6">
        <f t="shared" si="25"/>
        <v>1880</v>
      </c>
      <c r="Y99" s="5">
        <f t="shared" si="26"/>
        <v>12.533333333333333</v>
      </c>
      <c r="Z99" s="1">
        <f t="shared" si="27"/>
        <v>14100</v>
      </c>
      <c r="AA99" s="1">
        <f t="shared" si="28"/>
        <v>3290</v>
      </c>
      <c r="AB99" s="1">
        <f t="shared" si="29"/>
        <v>30550</v>
      </c>
      <c r="AC99" s="4">
        <f t="shared" si="30"/>
        <v>2749.5</v>
      </c>
      <c r="AD99" s="4">
        <f t="shared" si="31"/>
        <v>733.2</v>
      </c>
      <c r="AE99" s="4">
        <f t="shared" si="32"/>
        <v>6772.7</v>
      </c>
      <c r="AF99" s="3">
        <f t="shared" si="33"/>
        <v>45.151333333333334</v>
      </c>
    </row>
    <row r="100" spans="1:32" x14ac:dyDescent="0.2">
      <c r="A100" s="165">
        <v>20</v>
      </c>
      <c r="B100" s="156" t="str">
        <f t="shared" si="19"/>
        <v>0.92, Cultivate &amp; Post 10R-30</v>
      </c>
      <c r="C100" s="124">
        <v>0.92</v>
      </c>
      <c r="D100" s="120" t="s">
        <v>434</v>
      </c>
      <c r="E100" s="120" t="s">
        <v>250</v>
      </c>
      <c r="F100" s="120" t="s">
        <v>24</v>
      </c>
      <c r="G100" s="120" t="str">
        <f t="shared" si="20"/>
        <v>Cultivate &amp; Post 10R-30</v>
      </c>
      <c r="H100" s="237">
        <v>50000</v>
      </c>
      <c r="I100" s="156">
        <v>25</v>
      </c>
      <c r="J100" s="156">
        <v>5</v>
      </c>
      <c r="K100" s="156">
        <v>75</v>
      </c>
      <c r="L100" s="157">
        <f t="shared" si="21"/>
        <v>8.8000000000000009E-2</v>
      </c>
      <c r="M100" s="156">
        <v>30</v>
      </c>
      <c r="N100" s="156">
        <v>40</v>
      </c>
      <c r="O100" s="156">
        <v>10</v>
      </c>
      <c r="P100" s="156">
        <v>150</v>
      </c>
      <c r="Q100" s="156">
        <v>0</v>
      </c>
      <c r="R100" s="9">
        <f t="shared" si="22"/>
        <v>1500</v>
      </c>
      <c r="S100" s="9">
        <v>1</v>
      </c>
      <c r="T100" s="9">
        <v>0.27</v>
      </c>
      <c r="U100" s="9">
        <v>1.4</v>
      </c>
      <c r="V100" s="8">
        <f t="shared" si="23"/>
        <v>948.1161213093568</v>
      </c>
      <c r="W100" s="7">
        <f t="shared" si="24"/>
        <v>6.3207741420623789</v>
      </c>
      <c r="X100" s="6">
        <f t="shared" si="25"/>
        <v>2000</v>
      </c>
      <c r="Y100" s="5">
        <f t="shared" si="26"/>
        <v>13.333333333333334</v>
      </c>
      <c r="Z100" s="1">
        <f t="shared" si="27"/>
        <v>15000</v>
      </c>
      <c r="AA100" s="1">
        <f t="shared" si="28"/>
        <v>3500</v>
      </c>
      <c r="AB100" s="1">
        <f t="shared" si="29"/>
        <v>32500</v>
      </c>
      <c r="AC100" s="4">
        <f t="shared" si="30"/>
        <v>2925</v>
      </c>
      <c r="AD100" s="4">
        <f t="shared" si="31"/>
        <v>780</v>
      </c>
      <c r="AE100" s="4">
        <f t="shared" si="32"/>
        <v>7205</v>
      </c>
      <c r="AF100" s="3">
        <f t="shared" si="33"/>
        <v>48.033333333333331</v>
      </c>
    </row>
    <row r="101" spans="1:32" x14ac:dyDescent="0.2">
      <c r="A101" s="165">
        <v>310</v>
      </c>
      <c r="B101" s="156" t="str">
        <f t="shared" si="19"/>
        <v>0.93, Cultivate &amp; Post 12R-30</v>
      </c>
      <c r="C101" s="124">
        <v>0.93</v>
      </c>
      <c r="D101" s="120" t="s">
        <v>434</v>
      </c>
      <c r="E101" s="120" t="s">
        <v>250</v>
      </c>
      <c r="F101" s="120" t="s">
        <v>6</v>
      </c>
      <c r="G101" s="120" t="str">
        <f t="shared" si="20"/>
        <v>Cultivate &amp; Post 12R-30</v>
      </c>
      <c r="H101" s="236">
        <v>68100</v>
      </c>
      <c r="I101" s="156">
        <v>30</v>
      </c>
      <c r="J101" s="156">
        <v>5</v>
      </c>
      <c r="K101" s="156">
        <v>75</v>
      </c>
      <c r="L101" s="157">
        <f t="shared" si="21"/>
        <v>7.3333333333333334E-2</v>
      </c>
      <c r="M101" s="156">
        <v>30</v>
      </c>
      <c r="N101" s="156">
        <v>40</v>
      </c>
      <c r="O101" s="156">
        <v>10</v>
      </c>
      <c r="P101" s="156">
        <v>150</v>
      </c>
      <c r="Q101" s="156">
        <v>0</v>
      </c>
      <c r="R101" s="9">
        <f t="shared" si="22"/>
        <v>1500</v>
      </c>
      <c r="S101" s="9">
        <v>1</v>
      </c>
      <c r="T101" s="9">
        <v>0.27</v>
      </c>
      <c r="U101" s="9">
        <v>1.4</v>
      </c>
      <c r="V101" s="8">
        <f t="shared" si="23"/>
        <v>1291.3341572233439</v>
      </c>
      <c r="W101" s="7">
        <f t="shared" si="24"/>
        <v>8.6088943814889589</v>
      </c>
      <c r="X101" s="6">
        <f t="shared" si="25"/>
        <v>2724</v>
      </c>
      <c r="Y101" s="5">
        <f t="shared" si="26"/>
        <v>18.16</v>
      </c>
      <c r="Z101" s="1">
        <f t="shared" si="27"/>
        <v>20430</v>
      </c>
      <c r="AA101" s="1">
        <f t="shared" si="28"/>
        <v>4767</v>
      </c>
      <c r="AB101" s="1">
        <f t="shared" si="29"/>
        <v>44265</v>
      </c>
      <c r="AC101" s="4">
        <f t="shared" si="30"/>
        <v>3983.85</v>
      </c>
      <c r="AD101" s="4">
        <f t="shared" si="31"/>
        <v>1062.3600000000001</v>
      </c>
      <c r="AE101" s="4">
        <f t="shared" si="32"/>
        <v>9813.2100000000009</v>
      </c>
      <c r="AF101" s="3">
        <f t="shared" si="33"/>
        <v>65.421400000000006</v>
      </c>
    </row>
    <row r="102" spans="1:32" x14ac:dyDescent="0.2">
      <c r="A102" s="165">
        <v>231</v>
      </c>
      <c r="B102" s="156" t="str">
        <f t="shared" si="19"/>
        <v>0.94, Cultivate &amp; Post  8R-36 2x1</v>
      </c>
      <c r="C102" s="124">
        <v>0.94</v>
      </c>
      <c r="D102" s="120" t="s">
        <v>434</v>
      </c>
      <c r="E102" s="120" t="s">
        <v>250</v>
      </c>
      <c r="F102" s="120" t="s">
        <v>202</v>
      </c>
      <c r="G102" s="120" t="str">
        <f t="shared" si="20"/>
        <v>Cultivate &amp; Post  8R-36 2x1</v>
      </c>
      <c r="H102" s="236">
        <v>66600</v>
      </c>
      <c r="I102" s="156">
        <v>36</v>
      </c>
      <c r="J102" s="156">
        <v>5</v>
      </c>
      <c r="K102" s="156">
        <v>75</v>
      </c>
      <c r="L102" s="157">
        <f t="shared" si="21"/>
        <v>6.1111111111111109E-2</v>
      </c>
      <c r="M102" s="156">
        <v>30</v>
      </c>
      <c r="N102" s="156">
        <v>40</v>
      </c>
      <c r="O102" s="156">
        <v>10</v>
      </c>
      <c r="P102" s="156">
        <v>150</v>
      </c>
      <c r="Q102" s="156">
        <v>0</v>
      </c>
      <c r="R102" s="9">
        <f t="shared" si="22"/>
        <v>1500</v>
      </c>
      <c r="S102" s="9">
        <v>1</v>
      </c>
      <c r="T102" s="9">
        <v>0.27</v>
      </c>
      <c r="U102" s="9">
        <v>1.4</v>
      </c>
      <c r="V102" s="8">
        <f t="shared" si="23"/>
        <v>1262.8906735840633</v>
      </c>
      <c r="W102" s="7">
        <f t="shared" si="24"/>
        <v>8.4192711572270884</v>
      </c>
      <c r="X102" s="6">
        <f t="shared" si="25"/>
        <v>2664</v>
      </c>
      <c r="Y102" s="5">
        <f t="shared" si="26"/>
        <v>17.760000000000002</v>
      </c>
      <c r="Z102" s="1">
        <f t="shared" si="27"/>
        <v>19980</v>
      </c>
      <c r="AA102" s="1">
        <f t="shared" si="28"/>
        <v>4662</v>
      </c>
      <c r="AB102" s="1">
        <f t="shared" si="29"/>
        <v>43290</v>
      </c>
      <c r="AC102" s="4">
        <f t="shared" si="30"/>
        <v>3896.1</v>
      </c>
      <c r="AD102" s="4">
        <f t="shared" si="31"/>
        <v>1038.96</v>
      </c>
      <c r="AE102" s="4">
        <f t="shared" si="32"/>
        <v>9597.0600000000013</v>
      </c>
      <c r="AF102" s="3">
        <f t="shared" si="33"/>
        <v>63.98040000000001</v>
      </c>
    </row>
    <row r="103" spans="1:32" x14ac:dyDescent="0.2">
      <c r="A103" s="165">
        <v>232</v>
      </c>
      <c r="B103" s="156" t="str">
        <f t="shared" si="19"/>
        <v>0.95, Cultivate &amp; Post 12R-36</v>
      </c>
      <c r="C103" s="124">
        <v>0.95</v>
      </c>
      <c r="D103" s="120" t="s">
        <v>434</v>
      </c>
      <c r="E103" s="120" t="s">
        <v>250</v>
      </c>
      <c r="F103" s="120" t="s">
        <v>199</v>
      </c>
      <c r="G103" s="120" t="str">
        <f t="shared" si="20"/>
        <v>Cultivate &amp; Post 12R-36</v>
      </c>
      <c r="H103" s="236">
        <v>66600</v>
      </c>
      <c r="I103" s="156">
        <v>36</v>
      </c>
      <c r="J103" s="156">
        <v>5</v>
      </c>
      <c r="K103" s="156">
        <v>75</v>
      </c>
      <c r="L103" s="157">
        <f t="shared" si="21"/>
        <v>6.1111111111111109E-2</v>
      </c>
      <c r="M103" s="156">
        <v>30</v>
      </c>
      <c r="N103" s="156">
        <v>40</v>
      </c>
      <c r="O103" s="156">
        <v>10</v>
      </c>
      <c r="P103" s="156">
        <v>150</v>
      </c>
      <c r="Q103" s="156">
        <v>0</v>
      </c>
      <c r="R103" s="9">
        <f t="shared" si="22"/>
        <v>1500</v>
      </c>
      <c r="S103" s="9">
        <v>1</v>
      </c>
      <c r="T103" s="9">
        <v>0.27</v>
      </c>
      <c r="U103" s="9">
        <v>1.4</v>
      </c>
      <c r="V103" s="8">
        <f t="shared" si="23"/>
        <v>1262.8906735840633</v>
      </c>
      <c r="W103" s="7">
        <f t="shared" si="24"/>
        <v>8.4192711572270884</v>
      </c>
      <c r="X103" s="6">
        <f t="shared" si="25"/>
        <v>2664</v>
      </c>
      <c r="Y103" s="5">
        <f t="shared" si="26"/>
        <v>17.760000000000002</v>
      </c>
      <c r="Z103" s="1">
        <f t="shared" si="27"/>
        <v>19980</v>
      </c>
      <c r="AA103" s="1">
        <f t="shared" si="28"/>
        <v>4662</v>
      </c>
      <c r="AB103" s="1">
        <f t="shared" si="29"/>
        <v>43290</v>
      </c>
      <c r="AC103" s="4">
        <f t="shared" si="30"/>
        <v>3896.1</v>
      </c>
      <c r="AD103" s="4">
        <f t="shared" si="31"/>
        <v>1038.96</v>
      </c>
      <c r="AE103" s="4">
        <f t="shared" si="32"/>
        <v>9597.0600000000013</v>
      </c>
      <c r="AF103" s="3">
        <f t="shared" si="33"/>
        <v>63.98040000000001</v>
      </c>
    </row>
    <row r="104" spans="1:32" x14ac:dyDescent="0.2">
      <c r="A104" s="165">
        <v>581</v>
      </c>
      <c r="B104" s="156" t="str">
        <f t="shared" si="19"/>
        <v>0.96, Cultivate &amp; Post 16R-30</v>
      </c>
      <c r="C104" s="124">
        <v>0.96</v>
      </c>
      <c r="D104" s="120" t="s">
        <v>434</v>
      </c>
      <c r="E104" s="120" t="s">
        <v>250</v>
      </c>
      <c r="F104" s="120" t="s">
        <v>59</v>
      </c>
      <c r="G104" s="120" t="str">
        <f t="shared" si="20"/>
        <v>Cultivate &amp; Post 16R-30</v>
      </c>
      <c r="H104" s="236">
        <v>89500</v>
      </c>
      <c r="I104" s="156">
        <v>40</v>
      </c>
      <c r="J104" s="156">
        <v>5</v>
      </c>
      <c r="K104" s="156">
        <v>75</v>
      </c>
      <c r="L104" s="157">
        <f t="shared" si="21"/>
        <v>5.4999999999999993E-2</v>
      </c>
      <c r="M104" s="156">
        <v>30</v>
      </c>
      <c r="N104" s="156">
        <v>40</v>
      </c>
      <c r="O104" s="156">
        <v>10</v>
      </c>
      <c r="P104" s="156">
        <v>150</v>
      </c>
      <c r="Q104" s="156">
        <v>0</v>
      </c>
      <c r="R104" s="9">
        <f t="shared" si="22"/>
        <v>1500</v>
      </c>
      <c r="S104" s="9">
        <v>1</v>
      </c>
      <c r="T104" s="9">
        <v>0.27</v>
      </c>
      <c r="U104" s="9">
        <v>1.4</v>
      </c>
      <c r="V104" s="8">
        <f t="shared" si="23"/>
        <v>1697.1278571437485</v>
      </c>
      <c r="W104" s="7">
        <f t="shared" si="24"/>
        <v>11.314185714291657</v>
      </c>
      <c r="X104" s="6">
        <f t="shared" si="25"/>
        <v>3580</v>
      </c>
      <c r="Y104" s="5">
        <f t="shared" si="26"/>
        <v>23.866666666666667</v>
      </c>
      <c r="Z104" s="1">
        <f t="shared" si="27"/>
        <v>26850</v>
      </c>
      <c r="AA104" s="1">
        <f t="shared" si="28"/>
        <v>6265</v>
      </c>
      <c r="AB104" s="1">
        <f t="shared" si="29"/>
        <v>58175</v>
      </c>
      <c r="AC104" s="4">
        <f t="shared" si="30"/>
        <v>5235.75</v>
      </c>
      <c r="AD104" s="4">
        <f t="shared" si="31"/>
        <v>1396.2</v>
      </c>
      <c r="AE104" s="4">
        <f t="shared" si="32"/>
        <v>12896.95</v>
      </c>
      <c r="AF104" s="3">
        <f t="shared" si="33"/>
        <v>85.979666666666674</v>
      </c>
    </row>
    <row r="105" spans="1:32" x14ac:dyDescent="0.2">
      <c r="A105" s="165">
        <v>322</v>
      </c>
      <c r="B105" s="156" t="str">
        <f t="shared" si="19"/>
        <v>0.97, Cultivate Ridge Till 8R-30</v>
      </c>
      <c r="C105" s="124">
        <v>0.97</v>
      </c>
      <c r="D105" s="120" t="s">
        <v>434</v>
      </c>
      <c r="E105" s="120" t="s">
        <v>469</v>
      </c>
      <c r="F105" s="120" t="s">
        <v>25</v>
      </c>
      <c r="G105" s="120" t="str">
        <f t="shared" si="20"/>
        <v>Cultivate Ridge Till 8R-30</v>
      </c>
      <c r="H105" s="237">
        <v>36000</v>
      </c>
      <c r="I105" s="156">
        <v>20</v>
      </c>
      <c r="J105" s="156">
        <v>5</v>
      </c>
      <c r="K105" s="156">
        <v>80</v>
      </c>
      <c r="L105" s="157">
        <f t="shared" si="21"/>
        <v>0.10312499999999999</v>
      </c>
      <c r="M105" s="156">
        <v>25</v>
      </c>
      <c r="N105" s="156">
        <v>115</v>
      </c>
      <c r="O105" s="156">
        <v>12</v>
      </c>
      <c r="P105" s="156">
        <v>200</v>
      </c>
      <c r="Q105" s="156">
        <v>0</v>
      </c>
      <c r="R105" s="9">
        <f t="shared" si="22"/>
        <v>2400</v>
      </c>
      <c r="S105" s="9">
        <v>1</v>
      </c>
      <c r="T105" s="9">
        <v>0.27</v>
      </c>
      <c r="U105" s="9">
        <v>1.4</v>
      </c>
      <c r="V105" s="8">
        <f t="shared" si="23"/>
        <v>1021.1940103521848</v>
      </c>
      <c r="W105" s="7">
        <f t="shared" si="24"/>
        <v>5.1059700517609237</v>
      </c>
      <c r="X105" s="6">
        <f t="shared" si="25"/>
        <v>3450</v>
      </c>
      <c r="Y105" s="5">
        <f t="shared" si="26"/>
        <v>17.25</v>
      </c>
      <c r="Z105" s="1">
        <f t="shared" si="27"/>
        <v>9000</v>
      </c>
      <c r="AA105" s="1">
        <f t="shared" si="28"/>
        <v>2250</v>
      </c>
      <c r="AB105" s="1">
        <f t="shared" si="29"/>
        <v>22500</v>
      </c>
      <c r="AC105" s="4">
        <f t="shared" si="30"/>
        <v>2025</v>
      </c>
      <c r="AD105" s="4">
        <f t="shared" si="31"/>
        <v>540</v>
      </c>
      <c r="AE105" s="4">
        <f t="shared" si="32"/>
        <v>4815</v>
      </c>
      <c r="AF105" s="3">
        <f t="shared" si="33"/>
        <v>24.074999999999999</v>
      </c>
    </row>
    <row r="106" spans="1:32" x14ac:dyDescent="0.2">
      <c r="A106" s="165">
        <v>320</v>
      </c>
      <c r="B106" s="156" t="str">
        <f t="shared" si="19"/>
        <v>0.98, Cultivate Ridge Till 12R-30</v>
      </c>
      <c r="C106" s="124">
        <v>0.98</v>
      </c>
      <c r="D106" s="120" t="s">
        <v>434</v>
      </c>
      <c r="E106" s="120" t="s">
        <v>471</v>
      </c>
      <c r="F106" s="120" t="s">
        <v>6</v>
      </c>
      <c r="G106" s="120" t="str">
        <f t="shared" si="20"/>
        <v>Cultivate Ridge Till 12R-30</v>
      </c>
      <c r="H106" s="237">
        <v>62000</v>
      </c>
      <c r="I106" s="156">
        <v>30</v>
      </c>
      <c r="J106" s="156">
        <v>5</v>
      </c>
      <c r="K106" s="156">
        <v>80</v>
      </c>
      <c r="L106" s="157">
        <f t="shared" si="21"/>
        <v>6.8750000000000006E-2</v>
      </c>
      <c r="M106" s="156">
        <v>25</v>
      </c>
      <c r="N106" s="156">
        <v>115</v>
      </c>
      <c r="O106" s="156">
        <v>12</v>
      </c>
      <c r="P106" s="156">
        <v>200</v>
      </c>
      <c r="Q106" s="156">
        <v>0</v>
      </c>
      <c r="R106" s="9">
        <f t="shared" si="22"/>
        <v>2400</v>
      </c>
      <c r="S106" s="9">
        <v>1</v>
      </c>
      <c r="T106" s="9">
        <v>0.27</v>
      </c>
      <c r="U106" s="9">
        <v>1.4</v>
      </c>
      <c r="V106" s="8">
        <f t="shared" si="23"/>
        <v>1758.7230178287627</v>
      </c>
      <c r="W106" s="7">
        <f t="shared" si="24"/>
        <v>8.7936150891438132</v>
      </c>
      <c r="X106" s="6">
        <f t="shared" si="25"/>
        <v>5941.666666666667</v>
      </c>
      <c r="Y106" s="5">
        <f t="shared" si="26"/>
        <v>29.708333333333336</v>
      </c>
      <c r="Z106" s="1">
        <f t="shared" si="27"/>
        <v>15500</v>
      </c>
      <c r="AA106" s="1">
        <f t="shared" si="28"/>
        <v>3875</v>
      </c>
      <c r="AB106" s="1">
        <f t="shared" si="29"/>
        <v>38750</v>
      </c>
      <c r="AC106" s="4">
        <f t="shared" si="30"/>
        <v>3487.5</v>
      </c>
      <c r="AD106" s="4">
        <f t="shared" si="31"/>
        <v>930</v>
      </c>
      <c r="AE106" s="4">
        <f t="shared" si="32"/>
        <v>8292.5</v>
      </c>
      <c r="AF106" s="3">
        <f t="shared" si="33"/>
        <v>41.462499999999999</v>
      </c>
    </row>
    <row r="107" spans="1:32" x14ac:dyDescent="0.2">
      <c r="A107" s="165">
        <v>47</v>
      </c>
      <c r="B107" s="156" t="str">
        <f t="shared" si="19"/>
        <v>0.99, Disk &amp; Incorporate 14'</v>
      </c>
      <c r="C107" s="124">
        <v>0.99</v>
      </c>
      <c r="D107" s="120" t="s">
        <v>434</v>
      </c>
      <c r="E107" s="120" t="s">
        <v>251</v>
      </c>
      <c r="F107" s="120" t="s">
        <v>12</v>
      </c>
      <c r="G107" s="120" t="str">
        <f t="shared" si="20"/>
        <v>Disk &amp; Incorporate 14'</v>
      </c>
      <c r="H107" s="236">
        <v>42700</v>
      </c>
      <c r="I107" s="156">
        <v>14</v>
      </c>
      <c r="J107" s="156">
        <v>5.25</v>
      </c>
      <c r="K107" s="156">
        <v>75</v>
      </c>
      <c r="L107" s="157">
        <f t="shared" si="21"/>
        <v>0.14965986394557823</v>
      </c>
      <c r="M107" s="156">
        <v>30</v>
      </c>
      <c r="N107" s="156">
        <v>60</v>
      </c>
      <c r="O107" s="156">
        <v>10</v>
      </c>
      <c r="P107" s="156">
        <v>200</v>
      </c>
      <c r="Q107" s="156">
        <v>0</v>
      </c>
      <c r="R107" s="9">
        <f t="shared" si="22"/>
        <v>2000</v>
      </c>
      <c r="S107" s="9">
        <v>1</v>
      </c>
      <c r="T107" s="9">
        <v>0.27</v>
      </c>
      <c r="U107" s="9">
        <v>1.4</v>
      </c>
      <c r="V107" s="8">
        <f t="shared" si="23"/>
        <v>1211.2495622788415</v>
      </c>
      <c r="W107" s="7">
        <f t="shared" si="24"/>
        <v>6.0562478113942078</v>
      </c>
      <c r="X107" s="6">
        <f t="shared" si="25"/>
        <v>2562</v>
      </c>
      <c r="Y107" s="5">
        <f t="shared" si="26"/>
        <v>12.81</v>
      </c>
      <c r="Z107" s="1">
        <f t="shared" si="27"/>
        <v>12810</v>
      </c>
      <c r="AA107" s="1">
        <f t="shared" si="28"/>
        <v>2989</v>
      </c>
      <c r="AB107" s="1">
        <f t="shared" si="29"/>
        <v>27755</v>
      </c>
      <c r="AC107" s="4">
        <f t="shared" si="30"/>
        <v>2497.9499999999998</v>
      </c>
      <c r="AD107" s="4">
        <f t="shared" si="31"/>
        <v>666.12</v>
      </c>
      <c r="AE107" s="4">
        <f t="shared" si="32"/>
        <v>6153.07</v>
      </c>
      <c r="AF107" s="3">
        <f t="shared" si="33"/>
        <v>30.765349999999998</v>
      </c>
    </row>
    <row r="108" spans="1:32" x14ac:dyDescent="0.2">
      <c r="A108" s="165">
        <v>744</v>
      </c>
      <c r="B108" s="156" t="str">
        <f t="shared" si="19"/>
        <v>1, Disk &amp; Incorporate 20'</v>
      </c>
      <c r="C108" s="124">
        <v>1</v>
      </c>
      <c r="D108" s="120" t="s">
        <v>434</v>
      </c>
      <c r="E108" s="120" t="s">
        <v>251</v>
      </c>
      <c r="F108" s="120" t="s">
        <v>8</v>
      </c>
      <c r="G108" s="120" t="str">
        <f t="shared" si="20"/>
        <v>Disk &amp; Incorporate 20'</v>
      </c>
      <c r="H108" s="236">
        <v>89600</v>
      </c>
      <c r="I108" s="156">
        <v>20</v>
      </c>
      <c r="J108" s="156">
        <v>5.25</v>
      </c>
      <c r="K108" s="156">
        <v>85</v>
      </c>
      <c r="L108" s="157">
        <f t="shared" si="21"/>
        <v>9.2436974789915971E-2</v>
      </c>
      <c r="M108" s="156">
        <v>30</v>
      </c>
      <c r="N108" s="156">
        <v>60</v>
      </c>
      <c r="O108" s="156">
        <v>10</v>
      </c>
      <c r="P108" s="156">
        <v>180</v>
      </c>
      <c r="Q108" s="156">
        <v>0</v>
      </c>
      <c r="R108" s="9">
        <f t="shared" si="22"/>
        <v>1800</v>
      </c>
      <c r="S108" s="9">
        <v>1</v>
      </c>
      <c r="T108" s="9">
        <v>0.27</v>
      </c>
      <c r="U108" s="9">
        <v>1.4</v>
      </c>
      <c r="V108" s="8">
        <f t="shared" si="23"/>
        <v>2193.0739738408615</v>
      </c>
      <c r="W108" s="7">
        <f t="shared" si="24"/>
        <v>12.183744299115897</v>
      </c>
      <c r="X108" s="6">
        <f t="shared" si="25"/>
        <v>5376</v>
      </c>
      <c r="Y108" s="5">
        <f t="shared" si="26"/>
        <v>29.866666666666667</v>
      </c>
      <c r="Z108" s="1">
        <f t="shared" si="27"/>
        <v>26880</v>
      </c>
      <c r="AA108" s="1">
        <f t="shared" si="28"/>
        <v>6272</v>
      </c>
      <c r="AB108" s="1">
        <f t="shared" si="29"/>
        <v>58240</v>
      </c>
      <c r="AC108" s="4">
        <f t="shared" si="30"/>
        <v>5241.5999999999995</v>
      </c>
      <c r="AD108" s="4">
        <f t="shared" si="31"/>
        <v>1397.76</v>
      </c>
      <c r="AE108" s="4">
        <f t="shared" si="32"/>
        <v>12911.359999999999</v>
      </c>
      <c r="AF108" s="3">
        <f t="shared" si="33"/>
        <v>71.72977777777777</v>
      </c>
    </row>
    <row r="109" spans="1:32" x14ac:dyDescent="0.2">
      <c r="A109" s="165">
        <v>48</v>
      </c>
      <c r="B109" s="156" t="str">
        <f t="shared" si="19"/>
        <v>1.01, Disk &amp; Incorporate 24'</v>
      </c>
      <c r="C109" s="124">
        <v>1.01</v>
      </c>
      <c r="D109" s="120" t="s">
        <v>434</v>
      </c>
      <c r="E109" s="120" t="s">
        <v>251</v>
      </c>
      <c r="F109" s="120" t="s">
        <v>65</v>
      </c>
      <c r="G109" s="120" t="str">
        <f t="shared" si="20"/>
        <v>Disk &amp; Incorporate 24'</v>
      </c>
      <c r="H109" s="236">
        <v>72800</v>
      </c>
      <c r="I109" s="156">
        <v>24</v>
      </c>
      <c r="J109" s="156">
        <v>5.25</v>
      </c>
      <c r="K109" s="156">
        <v>75</v>
      </c>
      <c r="L109" s="157">
        <f t="shared" si="21"/>
        <v>8.7301587301587297E-2</v>
      </c>
      <c r="M109" s="156">
        <v>30</v>
      </c>
      <c r="N109" s="156">
        <v>60</v>
      </c>
      <c r="O109" s="156">
        <v>10</v>
      </c>
      <c r="P109" s="156">
        <v>200</v>
      </c>
      <c r="Q109" s="156">
        <v>0</v>
      </c>
      <c r="R109" s="9">
        <f t="shared" si="22"/>
        <v>2000</v>
      </c>
      <c r="S109" s="9">
        <v>1</v>
      </c>
      <c r="T109" s="9">
        <v>0.27</v>
      </c>
      <c r="U109" s="9">
        <v>1.4</v>
      </c>
      <c r="V109" s="8">
        <f t="shared" si="23"/>
        <v>2065.0812209344181</v>
      </c>
      <c r="W109" s="7">
        <f t="shared" si="24"/>
        <v>10.325406104672091</v>
      </c>
      <c r="X109" s="6">
        <f t="shared" si="25"/>
        <v>4368</v>
      </c>
      <c r="Y109" s="5">
        <f t="shared" si="26"/>
        <v>21.84</v>
      </c>
      <c r="Z109" s="1">
        <f t="shared" si="27"/>
        <v>21840</v>
      </c>
      <c r="AA109" s="1">
        <f t="shared" si="28"/>
        <v>5096</v>
      </c>
      <c r="AB109" s="1">
        <f t="shared" si="29"/>
        <v>47320</v>
      </c>
      <c r="AC109" s="4">
        <f t="shared" si="30"/>
        <v>4258.8</v>
      </c>
      <c r="AD109" s="4">
        <f t="shared" si="31"/>
        <v>1135.68</v>
      </c>
      <c r="AE109" s="4">
        <f t="shared" si="32"/>
        <v>10490.48</v>
      </c>
      <c r="AF109" s="3">
        <f t="shared" si="33"/>
        <v>52.452399999999997</v>
      </c>
    </row>
    <row r="110" spans="1:32" x14ac:dyDescent="0.2">
      <c r="A110" s="165">
        <v>582</v>
      </c>
      <c r="B110" s="156" t="str">
        <f t="shared" si="19"/>
        <v>1.02, Disk &amp; Incorporate 28'</v>
      </c>
      <c r="C110" s="124">
        <v>1.02</v>
      </c>
      <c r="D110" s="120" t="s">
        <v>434</v>
      </c>
      <c r="E110" s="120" t="s">
        <v>251</v>
      </c>
      <c r="F110" s="120" t="s">
        <v>92</v>
      </c>
      <c r="G110" s="120" t="str">
        <f t="shared" si="20"/>
        <v>Disk &amp; Incorporate 28'</v>
      </c>
      <c r="H110" s="236">
        <v>86400</v>
      </c>
      <c r="I110" s="156">
        <v>28</v>
      </c>
      <c r="J110" s="156">
        <v>5.25</v>
      </c>
      <c r="K110" s="156">
        <v>75</v>
      </c>
      <c r="L110" s="157">
        <f t="shared" si="21"/>
        <v>7.4829931972789115E-2</v>
      </c>
      <c r="M110" s="156">
        <v>30</v>
      </c>
      <c r="N110" s="156">
        <v>60</v>
      </c>
      <c r="O110" s="156">
        <v>10</v>
      </c>
      <c r="P110" s="156">
        <v>200</v>
      </c>
      <c r="Q110" s="156">
        <v>0</v>
      </c>
      <c r="R110" s="9">
        <f t="shared" si="22"/>
        <v>2000</v>
      </c>
      <c r="S110" s="9">
        <v>1</v>
      </c>
      <c r="T110" s="9">
        <v>0.27</v>
      </c>
      <c r="U110" s="9">
        <v>1.4</v>
      </c>
      <c r="V110" s="8">
        <f t="shared" si="23"/>
        <v>2450.8656248452435</v>
      </c>
      <c r="W110" s="7">
        <f t="shared" si="24"/>
        <v>12.254328124226218</v>
      </c>
      <c r="X110" s="6">
        <f t="shared" si="25"/>
        <v>5184</v>
      </c>
      <c r="Y110" s="5">
        <f t="shared" si="26"/>
        <v>25.92</v>
      </c>
      <c r="Z110" s="1">
        <f t="shared" si="27"/>
        <v>25920</v>
      </c>
      <c r="AA110" s="1">
        <f t="shared" si="28"/>
        <v>6048</v>
      </c>
      <c r="AB110" s="1">
        <f t="shared" si="29"/>
        <v>56160</v>
      </c>
      <c r="AC110" s="4">
        <f t="shared" si="30"/>
        <v>5054.3999999999996</v>
      </c>
      <c r="AD110" s="4">
        <f t="shared" si="31"/>
        <v>1347.84</v>
      </c>
      <c r="AE110" s="4">
        <f t="shared" si="32"/>
        <v>12450.24</v>
      </c>
      <c r="AF110" s="3">
        <f t="shared" si="33"/>
        <v>62.251199999999997</v>
      </c>
    </row>
    <row r="111" spans="1:32" x14ac:dyDescent="0.2">
      <c r="A111" s="165">
        <v>49</v>
      </c>
      <c r="B111" s="156" t="str">
        <f t="shared" si="19"/>
        <v>1.03, Disk &amp; Incorporate 32'</v>
      </c>
      <c r="C111" s="124">
        <v>1.03</v>
      </c>
      <c r="D111" s="120" t="s">
        <v>434</v>
      </c>
      <c r="E111" s="120" t="s">
        <v>251</v>
      </c>
      <c r="F111" s="120" t="s">
        <v>43</v>
      </c>
      <c r="G111" s="120" t="str">
        <f t="shared" si="20"/>
        <v>Disk &amp; Incorporate 32'</v>
      </c>
      <c r="H111" s="236">
        <v>94600</v>
      </c>
      <c r="I111" s="156">
        <v>32</v>
      </c>
      <c r="J111" s="156">
        <v>5.25</v>
      </c>
      <c r="K111" s="156">
        <v>75</v>
      </c>
      <c r="L111" s="157">
        <f t="shared" si="21"/>
        <v>6.5476190476190479E-2</v>
      </c>
      <c r="M111" s="156">
        <v>30</v>
      </c>
      <c r="N111" s="156">
        <v>60</v>
      </c>
      <c r="O111" s="156">
        <v>10</v>
      </c>
      <c r="P111" s="156">
        <v>200</v>
      </c>
      <c r="Q111" s="156">
        <v>0</v>
      </c>
      <c r="R111" s="9">
        <f t="shared" si="22"/>
        <v>2000</v>
      </c>
      <c r="S111" s="9">
        <v>1</v>
      </c>
      <c r="T111" s="9">
        <v>0.27</v>
      </c>
      <c r="U111" s="9">
        <v>1.4</v>
      </c>
      <c r="V111" s="8">
        <f t="shared" si="23"/>
        <v>2683.4709272032414</v>
      </c>
      <c r="W111" s="7">
        <f t="shared" si="24"/>
        <v>13.417354636016206</v>
      </c>
      <c r="X111" s="6">
        <f t="shared" si="25"/>
        <v>5676</v>
      </c>
      <c r="Y111" s="5">
        <f t="shared" si="26"/>
        <v>28.38</v>
      </c>
      <c r="Z111" s="1">
        <f t="shared" si="27"/>
        <v>28380</v>
      </c>
      <c r="AA111" s="1">
        <f t="shared" si="28"/>
        <v>6622</v>
      </c>
      <c r="AB111" s="1">
        <f t="shared" si="29"/>
        <v>61490</v>
      </c>
      <c r="AC111" s="4">
        <f t="shared" si="30"/>
        <v>5534.0999999999995</v>
      </c>
      <c r="AD111" s="4">
        <f t="shared" si="31"/>
        <v>1475.76</v>
      </c>
      <c r="AE111" s="4">
        <f t="shared" si="32"/>
        <v>13631.859999999999</v>
      </c>
      <c r="AF111" s="3">
        <f t="shared" si="33"/>
        <v>68.159299999999988</v>
      </c>
    </row>
    <row r="112" spans="1:32" x14ac:dyDescent="0.2">
      <c r="A112" s="165">
        <v>72</v>
      </c>
      <c r="B112" s="156" t="str">
        <f t="shared" si="19"/>
        <v>1.04, Disk Harrow 14'</v>
      </c>
      <c r="C112" s="124">
        <v>1.04</v>
      </c>
      <c r="D112" s="120" t="s">
        <v>434</v>
      </c>
      <c r="E112" s="120" t="s">
        <v>252</v>
      </c>
      <c r="F112" s="120" t="s">
        <v>12</v>
      </c>
      <c r="G112" s="120" t="str">
        <f t="shared" si="20"/>
        <v>Disk Harrow 14'</v>
      </c>
      <c r="H112" s="236">
        <v>36600</v>
      </c>
      <c r="I112" s="156">
        <v>14</v>
      </c>
      <c r="J112" s="156">
        <v>5.25</v>
      </c>
      <c r="K112" s="156">
        <v>80</v>
      </c>
      <c r="L112" s="157">
        <f t="shared" si="21"/>
        <v>0.14030612244897961</v>
      </c>
      <c r="M112" s="156">
        <v>30</v>
      </c>
      <c r="N112" s="156">
        <v>50</v>
      </c>
      <c r="O112" s="156">
        <v>10</v>
      </c>
      <c r="P112" s="156">
        <v>180</v>
      </c>
      <c r="Q112" s="156">
        <v>0</v>
      </c>
      <c r="R112" s="9">
        <f t="shared" si="22"/>
        <v>1800</v>
      </c>
      <c r="S112" s="9">
        <v>1</v>
      </c>
      <c r="T112" s="9">
        <v>0.27</v>
      </c>
      <c r="U112" s="9">
        <v>1.4</v>
      </c>
      <c r="V112" s="8">
        <f t="shared" si="23"/>
        <v>895.83155627874487</v>
      </c>
      <c r="W112" s="7">
        <f t="shared" si="24"/>
        <v>4.9768419793263607</v>
      </c>
      <c r="X112" s="6">
        <f t="shared" si="25"/>
        <v>1830</v>
      </c>
      <c r="Y112" s="5">
        <f t="shared" si="26"/>
        <v>10.166666666666666</v>
      </c>
      <c r="Z112" s="1">
        <f t="shared" si="27"/>
        <v>10980</v>
      </c>
      <c r="AA112" s="1">
        <f t="shared" si="28"/>
        <v>2562</v>
      </c>
      <c r="AB112" s="1">
        <f t="shared" si="29"/>
        <v>23790</v>
      </c>
      <c r="AC112" s="4">
        <f t="shared" si="30"/>
        <v>2141.1</v>
      </c>
      <c r="AD112" s="4">
        <f t="shared" si="31"/>
        <v>570.96</v>
      </c>
      <c r="AE112" s="4">
        <f t="shared" si="32"/>
        <v>5274.06</v>
      </c>
      <c r="AF112" s="3">
        <f t="shared" si="33"/>
        <v>29.300333333333334</v>
      </c>
    </row>
    <row r="113" spans="1:32" x14ac:dyDescent="0.2">
      <c r="A113" s="165">
        <v>743</v>
      </c>
      <c r="B113" s="156" t="str">
        <f t="shared" si="19"/>
        <v>1.05, Disk Harrow 20'</v>
      </c>
      <c r="C113" s="124">
        <v>1.05</v>
      </c>
      <c r="D113" s="120" t="s">
        <v>434</v>
      </c>
      <c r="E113" s="120" t="s">
        <v>252</v>
      </c>
      <c r="F113" s="120" t="s">
        <v>8</v>
      </c>
      <c r="G113" s="120" t="str">
        <f t="shared" si="20"/>
        <v>Disk Harrow 20'</v>
      </c>
      <c r="H113" s="236">
        <v>83500</v>
      </c>
      <c r="I113" s="156">
        <v>20</v>
      </c>
      <c r="J113" s="156">
        <v>5.25</v>
      </c>
      <c r="K113" s="156">
        <v>80</v>
      </c>
      <c r="L113" s="157">
        <f t="shared" si="21"/>
        <v>9.8214285714285712E-2</v>
      </c>
      <c r="M113" s="156">
        <v>30</v>
      </c>
      <c r="N113" s="156">
        <v>50</v>
      </c>
      <c r="O113" s="156">
        <v>10</v>
      </c>
      <c r="P113" s="156">
        <v>180</v>
      </c>
      <c r="Q113" s="156">
        <v>0</v>
      </c>
      <c r="R113" s="9">
        <f t="shared" si="22"/>
        <v>1800</v>
      </c>
      <c r="S113" s="9">
        <v>1</v>
      </c>
      <c r="T113" s="9">
        <v>0.27</v>
      </c>
      <c r="U113" s="9">
        <v>1.4</v>
      </c>
      <c r="V113" s="8">
        <f t="shared" si="23"/>
        <v>2043.7687144610709</v>
      </c>
      <c r="W113" s="7">
        <f t="shared" si="24"/>
        <v>11.354270635894839</v>
      </c>
      <c r="X113" s="6">
        <f t="shared" si="25"/>
        <v>4175</v>
      </c>
      <c r="Y113" s="5">
        <f t="shared" si="26"/>
        <v>23.194444444444443</v>
      </c>
      <c r="Z113" s="1">
        <f t="shared" si="27"/>
        <v>25050</v>
      </c>
      <c r="AA113" s="1">
        <f t="shared" si="28"/>
        <v>5845</v>
      </c>
      <c r="AB113" s="1">
        <f t="shared" si="29"/>
        <v>54275</v>
      </c>
      <c r="AC113" s="4">
        <f t="shared" si="30"/>
        <v>4884.75</v>
      </c>
      <c r="AD113" s="4">
        <f t="shared" si="31"/>
        <v>1302.6000000000001</v>
      </c>
      <c r="AE113" s="4">
        <f t="shared" si="32"/>
        <v>12032.35</v>
      </c>
      <c r="AF113" s="3">
        <f t="shared" si="33"/>
        <v>66.846388888888896</v>
      </c>
    </row>
    <row r="114" spans="1:32" x14ac:dyDescent="0.2">
      <c r="A114" s="165">
        <v>73</v>
      </c>
      <c r="B114" s="156" t="str">
        <f>CONCATENATE(C114,D114,E114,F114)</f>
        <v>1.06, Disk Harrow 24'</v>
      </c>
      <c r="C114" s="124">
        <v>1.06</v>
      </c>
      <c r="D114" s="120" t="s">
        <v>434</v>
      </c>
      <c r="E114" s="120" t="s">
        <v>252</v>
      </c>
      <c r="F114" s="120" t="s">
        <v>65</v>
      </c>
      <c r="G114" s="120" t="str">
        <f t="shared" si="20"/>
        <v>Disk Harrow 24'</v>
      </c>
      <c r="H114" s="236">
        <v>66700</v>
      </c>
      <c r="I114" s="156">
        <v>24</v>
      </c>
      <c r="J114" s="156">
        <v>5.25</v>
      </c>
      <c r="K114" s="156">
        <v>80</v>
      </c>
      <c r="L114" s="157">
        <f t="shared" si="21"/>
        <v>8.1845238095238096E-2</v>
      </c>
      <c r="M114" s="156">
        <v>30</v>
      </c>
      <c r="N114" s="156">
        <v>50</v>
      </c>
      <c r="O114" s="156">
        <v>10</v>
      </c>
      <c r="P114" s="156">
        <v>180</v>
      </c>
      <c r="Q114" s="156">
        <v>0</v>
      </c>
      <c r="R114" s="9">
        <f t="shared" si="22"/>
        <v>1800</v>
      </c>
      <c r="S114" s="9">
        <v>1</v>
      </c>
      <c r="T114" s="9">
        <v>0.27</v>
      </c>
      <c r="U114" s="9">
        <v>1.4</v>
      </c>
      <c r="V114" s="8">
        <f t="shared" si="23"/>
        <v>1632.5673443659093</v>
      </c>
      <c r="W114" s="7">
        <f t="shared" si="24"/>
        <v>9.0698185798106081</v>
      </c>
      <c r="X114" s="6">
        <f t="shared" si="25"/>
        <v>3335</v>
      </c>
      <c r="Y114" s="5">
        <f t="shared" si="26"/>
        <v>18.527777777777779</v>
      </c>
      <c r="Z114" s="1">
        <f t="shared" si="27"/>
        <v>20010</v>
      </c>
      <c r="AA114" s="1">
        <f t="shared" si="28"/>
        <v>4669</v>
      </c>
      <c r="AB114" s="1">
        <f t="shared" si="29"/>
        <v>43355</v>
      </c>
      <c r="AC114" s="4">
        <f t="shared" si="30"/>
        <v>3901.95</v>
      </c>
      <c r="AD114" s="4">
        <f t="shared" si="31"/>
        <v>1040.52</v>
      </c>
      <c r="AE114" s="4">
        <f t="shared" si="32"/>
        <v>9611.4700000000012</v>
      </c>
      <c r="AF114" s="3">
        <f t="shared" si="33"/>
        <v>53.397055555555561</v>
      </c>
    </row>
    <row r="115" spans="1:32" x14ac:dyDescent="0.2">
      <c r="A115" s="165">
        <v>291</v>
      </c>
      <c r="B115" s="156" t="str">
        <f t="shared" si="19"/>
        <v>1.07, Disk Harrow 28'</v>
      </c>
      <c r="C115" s="124">
        <v>1.07</v>
      </c>
      <c r="D115" s="120" t="s">
        <v>434</v>
      </c>
      <c r="E115" s="120" t="s">
        <v>252</v>
      </c>
      <c r="F115" s="120" t="s">
        <v>92</v>
      </c>
      <c r="G115" s="120" t="str">
        <f t="shared" si="20"/>
        <v>Disk Harrow 28'</v>
      </c>
      <c r="H115" s="236">
        <v>80300</v>
      </c>
      <c r="I115" s="156">
        <v>28</v>
      </c>
      <c r="J115" s="156">
        <v>5.25</v>
      </c>
      <c r="K115" s="156">
        <v>80</v>
      </c>
      <c r="L115" s="157">
        <f t="shared" si="21"/>
        <v>7.0153061224489804E-2</v>
      </c>
      <c r="M115" s="156">
        <v>30</v>
      </c>
      <c r="N115" s="156">
        <v>50</v>
      </c>
      <c r="O115" s="156">
        <v>10</v>
      </c>
      <c r="P115" s="156">
        <v>180</v>
      </c>
      <c r="Q115" s="156">
        <v>0</v>
      </c>
      <c r="R115" s="9">
        <f t="shared" si="22"/>
        <v>1800</v>
      </c>
      <c r="S115" s="9">
        <v>1</v>
      </c>
      <c r="T115" s="9">
        <v>0.27</v>
      </c>
      <c r="U115" s="9">
        <v>1.4</v>
      </c>
      <c r="V115" s="8">
        <f t="shared" si="23"/>
        <v>1965.4446439667545</v>
      </c>
      <c r="W115" s="7">
        <f t="shared" si="24"/>
        <v>10.919136910926413</v>
      </c>
      <c r="X115" s="6">
        <f t="shared" si="25"/>
        <v>4015</v>
      </c>
      <c r="Y115" s="5">
        <f t="shared" si="26"/>
        <v>22.305555555555557</v>
      </c>
      <c r="Z115" s="1">
        <f t="shared" si="27"/>
        <v>24090</v>
      </c>
      <c r="AA115" s="1">
        <f t="shared" si="28"/>
        <v>5621</v>
      </c>
      <c r="AB115" s="1">
        <f t="shared" si="29"/>
        <v>52195</v>
      </c>
      <c r="AC115" s="4">
        <f t="shared" si="30"/>
        <v>4697.55</v>
      </c>
      <c r="AD115" s="4">
        <f t="shared" si="31"/>
        <v>1252.68</v>
      </c>
      <c r="AE115" s="4">
        <f t="shared" si="32"/>
        <v>11571.23</v>
      </c>
      <c r="AF115" s="3">
        <f t="shared" si="33"/>
        <v>64.284611111111104</v>
      </c>
    </row>
    <row r="116" spans="1:32" x14ac:dyDescent="0.2">
      <c r="A116" s="165">
        <v>74</v>
      </c>
      <c r="B116" s="156" t="str">
        <f t="shared" si="19"/>
        <v>1.08, Disk Harrow 32'</v>
      </c>
      <c r="C116" s="124">
        <v>1.08</v>
      </c>
      <c r="D116" s="120" t="s">
        <v>434</v>
      </c>
      <c r="E116" s="120" t="s">
        <v>252</v>
      </c>
      <c r="F116" s="120" t="s">
        <v>43</v>
      </c>
      <c r="G116" s="120" t="str">
        <f t="shared" si="20"/>
        <v>Disk Harrow 32'</v>
      </c>
      <c r="H116" s="236">
        <v>88500</v>
      </c>
      <c r="I116" s="156">
        <v>32</v>
      </c>
      <c r="J116" s="156">
        <v>5.25</v>
      </c>
      <c r="K116" s="156">
        <v>80</v>
      </c>
      <c r="L116" s="157">
        <f t="shared" si="21"/>
        <v>6.1383928571428575E-2</v>
      </c>
      <c r="M116" s="156">
        <v>30</v>
      </c>
      <c r="N116" s="156">
        <v>50</v>
      </c>
      <c r="O116" s="156">
        <v>10</v>
      </c>
      <c r="P116" s="156">
        <v>180</v>
      </c>
      <c r="Q116" s="156">
        <v>0</v>
      </c>
      <c r="R116" s="9">
        <f t="shared" si="22"/>
        <v>1800</v>
      </c>
      <c r="S116" s="9">
        <v>1</v>
      </c>
      <c r="T116" s="9">
        <v>0.27</v>
      </c>
      <c r="U116" s="9">
        <v>1.4</v>
      </c>
      <c r="V116" s="8">
        <f t="shared" si="23"/>
        <v>2166.1500746084403</v>
      </c>
      <c r="W116" s="7">
        <f t="shared" si="24"/>
        <v>12.034167081158001</v>
      </c>
      <c r="X116" s="6">
        <f t="shared" si="25"/>
        <v>4425</v>
      </c>
      <c r="Y116" s="5">
        <f t="shared" si="26"/>
        <v>24.583333333333332</v>
      </c>
      <c r="Z116" s="1">
        <f t="shared" si="27"/>
        <v>26550</v>
      </c>
      <c r="AA116" s="1">
        <f t="shared" si="28"/>
        <v>6195</v>
      </c>
      <c r="AB116" s="1">
        <f t="shared" si="29"/>
        <v>57525</v>
      </c>
      <c r="AC116" s="4">
        <f t="shared" si="30"/>
        <v>5177.25</v>
      </c>
      <c r="AD116" s="4">
        <f t="shared" si="31"/>
        <v>1380.6000000000001</v>
      </c>
      <c r="AE116" s="4">
        <f t="shared" si="32"/>
        <v>12752.85</v>
      </c>
      <c r="AF116" s="3">
        <f t="shared" si="33"/>
        <v>70.849166666666662</v>
      </c>
    </row>
    <row r="117" spans="1:32" x14ac:dyDescent="0.2">
      <c r="A117" s="165">
        <v>721</v>
      </c>
      <c r="B117" s="156" t="str">
        <f t="shared" si="19"/>
        <v>1.09, Disk Harrow 42'</v>
      </c>
      <c r="C117" s="124">
        <v>1.0900000000000001</v>
      </c>
      <c r="D117" s="120" t="s">
        <v>434</v>
      </c>
      <c r="E117" s="120" t="s">
        <v>252</v>
      </c>
      <c r="F117" s="120" t="s">
        <v>91</v>
      </c>
      <c r="G117" s="120" t="str">
        <f t="shared" si="20"/>
        <v>Disk Harrow 42'</v>
      </c>
      <c r="H117" s="236">
        <v>144000</v>
      </c>
      <c r="I117" s="156">
        <v>42</v>
      </c>
      <c r="J117" s="156">
        <v>5.25</v>
      </c>
      <c r="K117" s="156">
        <v>80</v>
      </c>
      <c r="L117" s="157">
        <f t="shared" si="21"/>
        <v>4.6768707482993194E-2</v>
      </c>
      <c r="M117" s="156">
        <v>30</v>
      </c>
      <c r="N117" s="156">
        <v>50</v>
      </c>
      <c r="O117" s="156">
        <v>10</v>
      </c>
      <c r="P117" s="156">
        <v>180</v>
      </c>
      <c r="Q117" s="156">
        <v>0</v>
      </c>
      <c r="R117" s="9">
        <f t="shared" si="22"/>
        <v>1800</v>
      </c>
      <c r="S117" s="9">
        <v>1</v>
      </c>
      <c r="T117" s="9">
        <v>0.27</v>
      </c>
      <c r="U117" s="9">
        <v>1.4</v>
      </c>
      <c r="V117" s="8">
        <f t="shared" si="23"/>
        <v>3524.5831722442422</v>
      </c>
      <c r="W117" s="7">
        <f t="shared" si="24"/>
        <v>19.581017623579122</v>
      </c>
      <c r="X117" s="6">
        <f t="shared" si="25"/>
        <v>7200</v>
      </c>
      <c r="Y117" s="5">
        <f t="shared" si="26"/>
        <v>40</v>
      </c>
      <c r="Z117" s="1">
        <f t="shared" si="27"/>
        <v>43200</v>
      </c>
      <c r="AA117" s="1">
        <f t="shared" si="28"/>
        <v>10080</v>
      </c>
      <c r="AB117" s="1">
        <f t="shared" si="29"/>
        <v>93600</v>
      </c>
      <c r="AC117" s="4">
        <f t="shared" si="30"/>
        <v>8424</v>
      </c>
      <c r="AD117" s="4">
        <f t="shared" si="31"/>
        <v>2246.4</v>
      </c>
      <c r="AE117" s="4">
        <f t="shared" si="32"/>
        <v>20750.400000000001</v>
      </c>
      <c r="AF117" s="3">
        <f t="shared" si="33"/>
        <v>115.28</v>
      </c>
    </row>
    <row r="118" spans="1:32" x14ac:dyDescent="0.2">
      <c r="A118" s="165">
        <v>742</v>
      </c>
      <c r="B118" s="156" t="str">
        <f t="shared" si="19"/>
        <v>1.1, Disk Harrow 40-100 hp 14'</v>
      </c>
      <c r="C118" s="124">
        <v>1.1000000000000001</v>
      </c>
      <c r="D118" s="120" t="s">
        <v>434</v>
      </c>
      <c r="E118" s="120" t="s">
        <v>253</v>
      </c>
      <c r="F118" s="120" t="s">
        <v>12</v>
      </c>
      <c r="G118" s="120" t="str">
        <f t="shared" si="20"/>
        <v>Disk Harrow 40-100 hp 14'</v>
      </c>
      <c r="H118" s="236">
        <v>24700</v>
      </c>
      <c r="I118" s="156">
        <v>14</v>
      </c>
      <c r="J118" s="156">
        <v>5.25</v>
      </c>
      <c r="K118" s="156">
        <v>80</v>
      </c>
      <c r="L118" s="157">
        <f t="shared" si="21"/>
        <v>0.14030612244897961</v>
      </c>
      <c r="M118" s="156">
        <v>30</v>
      </c>
      <c r="N118" s="156">
        <v>50</v>
      </c>
      <c r="O118" s="156">
        <v>10</v>
      </c>
      <c r="P118" s="156">
        <v>180</v>
      </c>
      <c r="Q118" s="156">
        <v>0</v>
      </c>
      <c r="R118" s="9">
        <f t="shared" si="22"/>
        <v>1800</v>
      </c>
      <c r="S118" s="9">
        <v>1</v>
      </c>
      <c r="T118" s="9">
        <v>0.27</v>
      </c>
      <c r="U118" s="9">
        <v>1.4</v>
      </c>
      <c r="V118" s="8">
        <f t="shared" si="23"/>
        <v>604.56391912800541</v>
      </c>
      <c r="W118" s="7">
        <f t="shared" si="24"/>
        <v>3.3586884396000301</v>
      </c>
      <c r="X118" s="6">
        <f t="shared" si="25"/>
        <v>1235</v>
      </c>
      <c r="Y118" s="5">
        <f t="shared" si="26"/>
        <v>6.8611111111111107</v>
      </c>
      <c r="Z118" s="1">
        <f t="shared" si="27"/>
        <v>7410</v>
      </c>
      <c r="AA118" s="1">
        <f t="shared" si="28"/>
        <v>1729</v>
      </c>
      <c r="AB118" s="1">
        <f t="shared" si="29"/>
        <v>16055</v>
      </c>
      <c r="AC118" s="4">
        <f t="shared" si="30"/>
        <v>1444.95</v>
      </c>
      <c r="AD118" s="4">
        <f t="shared" si="31"/>
        <v>385.32</v>
      </c>
      <c r="AE118" s="4">
        <f t="shared" si="32"/>
        <v>3559.27</v>
      </c>
      <c r="AF118" s="3">
        <f t="shared" si="33"/>
        <v>19.773722222222222</v>
      </c>
    </row>
    <row r="119" spans="1:32" x14ac:dyDescent="0.2">
      <c r="A119" s="165">
        <v>722</v>
      </c>
      <c r="B119" s="156" t="str">
        <f t="shared" si="19"/>
        <v>1.11, Disk Ripper 15'</v>
      </c>
      <c r="C119" s="124">
        <v>1.1100000000000001</v>
      </c>
      <c r="D119" s="120" t="s">
        <v>434</v>
      </c>
      <c r="E119" s="120" t="s">
        <v>254</v>
      </c>
      <c r="F119" s="120" t="s">
        <v>10</v>
      </c>
      <c r="G119" s="120" t="str">
        <f t="shared" si="20"/>
        <v>Disk Ripper 15'</v>
      </c>
      <c r="H119" s="236">
        <v>68600</v>
      </c>
      <c r="I119" s="156">
        <v>15</v>
      </c>
      <c r="J119" s="156">
        <v>4.75</v>
      </c>
      <c r="K119" s="156">
        <v>85</v>
      </c>
      <c r="L119" s="157">
        <f t="shared" si="21"/>
        <v>0.13622291021671826</v>
      </c>
      <c r="M119" s="156">
        <v>30</v>
      </c>
      <c r="N119" s="156">
        <v>50</v>
      </c>
      <c r="O119" s="156">
        <v>10</v>
      </c>
      <c r="P119" s="156">
        <v>180</v>
      </c>
      <c r="Q119" s="156">
        <v>0</v>
      </c>
      <c r="R119" s="9">
        <f t="shared" si="22"/>
        <v>1800</v>
      </c>
      <c r="S119" s="9">
        <v>1</v>
      </c>
      <c r="T119" s="9">
        <v>0.27</v>
      </c>
      <c r="U119" s="9">
        <v>1.4</v>
      </c>
      <c r="V119" s="8">
        <f t="shared" si="23"/>
        <v>1679.0722612219097</v>
      </c>
      <c r="W119" s="7">
        <f t="shared" si="24"/>
        <v>9.32817922901061</v>
      </c>
      <c r="X119" s="6">
        <f t="shared" si="25"/>
        <v>3430</v>
      </c>
      <c r="Y119" s="5">
        <f t="shared" si="26"/>
        <v>19.055555555555557</v>
      </c>
      <c r="Z119" s="1">
        <f t="shared" si="27"/>
        <v>20580</v>
      </c>
      <c r="AA119" s="1">
        <f t="shared" si="28"/>
        <v>4802</v>
      </c>
      <c r="AB119" s="1">
        <f t="shared" si="29"/>
        <v>44590</v>
      </c>
      <c r="AC119" s="4">
        <f t="shared" si="30"/>
        <v>4013.1</v>
      </c>
      <c r="AD119" s="4">
        <f t="shared" si="31"/>
        <v>1070.1600000000001</v>
      </c>
      <c r="AE119" s="4">
        <f t="shared" si="32"/>
        <v>9885.26</v>
      </c>
      <c r="AF119" s="3">
        <f t="shared" si="33"/>
        <v>54.918111111111109</v>
      </c>
    </row>
    <row r="120" spans="1:32" x14ac:dyDescent="0.2">
      <c r="A120" s="165">
        <v>419</v>
      </c>
      <c r="B120" s="156" t="str">
        <f t="shared" si="19"/>
        <v xml:space="preserve">1.12, Ditcher  </v>
      </c>
      <c r="C120" s="124">
        <v>1.1200000000000001</v>
      </c>
      <c r="D120" s="120" t="s">
        <v>434</v>
      </c>
      <c r="E120" s="120" t="s">
        <v>255</v>
      </c>
      <c r="F120" s="120" t="s">
        <v>63</v>
      </c>
      <c r="G120" s="120" t="str">
        <f t="shared" si="20"/>
        <v xml:space="preserve">Ditcher  </v>
      </c>
      <c r="H120" s="236">
        <v>6760</v>
      </c>
      <c r="I120" s="156">
        <v>12</v>
      </c>
      <c r="J120" s="156">
        <v>4.75</v>
      </c>
      <c r="K120" s="156">
        <v>85</v>
      </c>
      <c r="L120" s="157">
        <f t="shared" si="21"/>
        <v>0.17027863777089783</v>
      </c>
      <c r="M120" s="156">
        <v>30</v>
      </c>
      <c r="N120" s="156">
        <v>80</v>
      </c>
      <c r="O120" s="156">
        <v>10</v>
      </c>
      <c r="P120" s="156">
        <v>200</v>
      </c>
      <c r="Q120" s="156">
        <v>0</v>
      </c>
      <c r="R120" s="9">
        <f t="shared" si="22"/>
        <v>2000</v>
      </c>
      <c r="S120" s="9">
        <v>1</v>
      </c>
      <c r="T120" s="9">
        <v>0.27</v>
      </c>
      <c r="U120" s="9">
        <v>1.4</v>
      </c>
      <c r="V120" s="8">
        <f t="shared" si="23"/>
        <v>191.75754194391027</v>
      </c>
      <c r="W120" s="7">
        <f t="shared" si="24"/>
        <v>0.9587877097195513</v>
      </c>
      <c r="X120" s="6">
        <f t="shared" si="25"/>
        <v>540.79999999999995</v>
      </c>
      <c r="Y120" s="5">
        <f t="shared" si="26"/>
        <v>2.7039999999999997</v>
      </c>
      <c r="Z120" s="1">
        <f t="shared" si="27"/>
        <v>2028</v>
      </c>
      <c r="AA120" s="1">
        <f t="shared" si="28"/>
        <v>473.2</v>
      </c>
      <c r="AB120" s="1">
        <f t="shared" si="29"/>
        <v>4394</v>
      </c>
      <c r="AC120" s="4">
        <f t="shared" si="30"/>
        <v>395.46</v>
      </c>
      <c r="AD120" s="4">
        <f t="shared" si="31"/>
        <v>105.456</v>
      </c>
      <c r="AE120" s="4">
        <f t="shared" si="32"/>
        <v>974.11599999999999</v>
      </c>
      <c r="AF120" s="3">
        <f t="shared" si="33"/>
        <v>4.8705800000000004</v>
      </c>
    </row>
    <row r="121" spans="1:32" x14ac:dyDescent="0.2">
      <c r="A121" s="165">
        <v>76</v>
      </c>
      <c r="B121" s="156" t="str">
        <f t="shared" si="19"/>
        <v xml:space="preserve">1.13, Ditcher (1m/160a)  </v>
      </c>
      <c r="C121" s="124">
        <v>1.1299999999999999</v>
      </c>
      <c r="D121" s="120" t="s">
        <v>434</v>
      </c>
      <c r="E121" s="120" t="s">
        <v>256</v>
      </c>
      <c r="F121" s="120" t="s">
        <v>63</v>
      </c>
      <c r="G121" s="120" t="str">
        <f t="shared" si="20"/>
        <v xml:space="preserve">Ditcher (1m/160a)  </v>
      </c>
      <c r="H121" s="236">
        <v>6760</v>
      </c>
      <c r="I121" s="156">
        <v>12</v>
      </c>
      <c r="J121" s="156">
        <v>4.75</v>
      </c>
      <c r="K121" s="156">
        <v>85</v>
      </c>
      <c r="L121" s="157">
        <f t="shared" si="21"/>
        <v>0.17027863777089783</v>
      </c>
      <c r="M121" s="156">
        <v>30</v>
      </c>
      <c r="N121" s="156">
        <v>80</v>
      </c>
      <c r="O121" s="156">
        <v>10</v>
      </c>
      <c r="P121" s="156">
        <v>200</v>
      </c>
      <c r="Q121" s="156">
        <v>0</v>
      </c>
      <c r="R121" s="9">
        <f t="shared" si="22"/>
        <v>2000</v>
      </c>
      <c r="S121" s="9">
        <v>1</v>
      </c>
      <c r="T121" s="9">
        <v>0.27</v>
      </c>
      <c r="U121" s="9">
        <v>1.4</v>
      </c>
      <c r="V121" s="8">
        <f t="shared" si="23"/>
        <v>191.75754194391027</v>
      </c>
      <c r="W121" s="7">
        <f t="shared" si="24"/>
        <v>0.9587877097195513</v>
      </c>
      <c r="X121" s="6">
        <f t="shared" si="25"/>
        <v>540.79999999999995</v>
      </c>
      <c r="Y121" s="5">
        <f t="shared" si="26"/>
        <v>2.7039999999999997</v>
      </c>
      <c r="Z121" s="1">
        <f t="shared" si="27"/>
        <v>2028</v>
      </c>
      <c r="AA121" s="1">
        <f t="shared" si="28"/>
        <v>473.2</v>
      </c>
      <c r="AB121" s="1">
        <f t="shared" si="29"/>
        <v>4394</v>
      </c>
      <c r="AC121" s="4">
        <f t="shared" si="30"/>
        <v>395.46</v>
      </c>
      <c r="AD121" s="4">
        <f t="shared" si="31"/>
        <v>105.456</v>
      </c>
      <c r="AE121" s="4">
        <f t="shared" si="32"/>
        <v>974.11599999999999</v>
      </c>
      <c r="AF121" s="3">
        <f t="shared" si="33"/>
        <v>4.8705800000000004</v>
      </c>
    </row>
    <row r="122" spans="1:32" x14ac:dyDescent="0.2">
      <c r="A122" s="165">
        <v>83</v>
      </c>
      <c r="B122" s="156" t="str">
        <f t="shared" si="19"/>
        <v>1.14, Fert Appl (Liquid)  4R-36</v>
      </c>
      <c r="C122" s="124">
        <v>1.1399999999999999</v>
      </c>
      <c r="D122" s="120" t="s">
        <v>434</v>
      </c>
      <c r="E122" s="120" t="s">
        <v>257</v>
      </c>
      <c r="F122" s="120" t="s">
        <v>200</v>
      </c>
      <c r="G122" s="120" t="str">
        <f t="shared" si="20"/>
        <v>Fert Appl (Liquid)  4R-36</v>
      </c>
      <c r="H122" s="236">
        <v>25400</v>
      </c>
      <c r="I122" s="156">
        <v>12</v>
      </c>
      <c r="J122" s="156">
        <v>6</v>
      </c>
      <c r="K122" s="156">
        <v>70</v>
      </c>
      <c r="L122" s="157">
        <f t="shared" si="21"/>
        <v>0.16369047619047619</v>
      </c>
      <c r="M122" s="156">
        <v>40</v>
      </c>
      <c r="N122" s="156">
        <v>80</v>
      </c>
      <c r="O122" s="156">
        <v>8</v>
      </c>
      <c r="P122" s="156">
        <v>150</v>
      </c>
      <c r="Q122" s="156">
        <v>0</v>
      </c>
      <c r="R122" s="9">
        <f t="shared" si="22"/>
        <v>1200</v>
      </c>
      <c r="S122" s="9">
        <v>1</v>
      </c>
      <c r="T122" s="9">
        <v>0.27</v>
      </c>
      <c r="U122" s="9">
        <v>1.4</v>
      </c>
      <c r="V122" s="8">
        <f t="shared" si="23"/>
        <v>481.64298962515323</v>
      </c>
      <c r="W122" s="7">
        <f t="shared" si="24"/>
        <v>3.2109532641676881</v>
      </c>
      <c r="X122" s="6">
        <f t="shared" si="25"/>
        <v>2540</v>
      </c>
      <c r="Y122" s="5">
        <f t="shared" si="26"/>
        <v>16.933333333333334</v>
      </c>
      <c r="Z122" s="1">
        <f t="shared" si="27"/>
        <v>10160</v>
      </c>
      <c r="AA122" s="1">
        <f t="shared" si="28"/>
        <v>1905</v>
      </c>
      <c r="AB122" s="1">
        <f t="shared" si="29"/>
        <v>17780</v>
      </c>
      <c r="AC122" s="4">
        <f t="shared" si="30"/>
        <v>1600.2</v>
      </c>
      <c r="AD122" s="4">
        <f t="shared" si="31"/>
        <v>426.72</v>
      </c>
      <c r="AE122" s="4">
        <f t="shared" si="32"/>
        <v>3931.92</v>
      </c>
      <c r="AF122" s="3">
        <f t="shared" si="33"/>
        <v>26.212800000000001</v>
      </c>
    </row>
    <row r="123" spans="1:32" x14ac:dyDescent="0.2">
      <c r="A123" s="165">
        <v>84</v>
      </c>
      <c r="B123" s="156" t="str">
        <f t="shared" si="19"/>
        <v>1.15, Fert Appl (Liquid)  6R-30</v>
      </c>
      <c r="C123" s="124">
        <v>1.1499999999999999</v>
      </c>
      <c r="D123" s="120" t="s">
        <v>434</v>
      </c>
      <c r="E123" s="120" t="s">
        <v>257</v>
      </c>
      <c r="F123" s="120" t="s">
        <v>53</v>
      </c>
      <c r="G123" s="120" t="str">
        <f t="shared" si="20"/>
        <v>Fert Appl (Liquid)  6R-30</v>
      </c>
      <c r="H123" s="236">
        <v>25300</v>
      </c>
      <c r="I123" s="156">
        <v>15</v>
      </c>
      <c r="J123" s="156">
        <v>6</v>
      </c>
      <c r="K123" s="156">
        <v>70</v>
      </c>
      <c r="L123" s="157">
        <f t="shared" si="21"/>
        <v>0.13095238095238096</v>
      </c>
      <c r="M123" s="156">
        <v>40</v>
      </c>
      <c r="N123" s="156">
        <v>80</v>
      </c>
      <c r="O123" s="156">
        <v>8</v>
      </c>
      <c r="P123" s="156">
        <v>150</v>
      </c>
      <c r="Q123" s="156">
        <v>0</v>
      </c>
      <c r="R123" s="9">
        <f t="shared" si="22"/>
        <v>1200</v>
      </c>
      <c r="S123" s="9">
        <v>1</v>
      </c>
      <c r="T123" s="9">
        <v>0.27</v>
      </c>
      <c r="U123" s="9">
        <v>1.4</v>
      </c>
      <c r="V123" s="8">
        <f t="shared" si="23"/>
        <v>479.7467573825345</v>
      </c>
      <c r="W123" s="7">
        <f t="shared" si="24"/>
        <v>3.1983117158835634</v>
      </c>
      <c r="X123" s="6">
        <f t="shared" si="25"/>
        <v>2530</v>
      </c>
      <c r="Y123" s="5">
        <f t="shared" si="26"/>
        <v>16.866666666666667</v>
      </c>
      <c r="Z123" s="1">
        <f t="shared" si="27"/>
        <v>10120</v>
      </c>
      <c r="AA123" s="1">
        <f t="shared" si="28"/>
        <v>1897.5</v>
      </c>
      <c r="AB123" s="1">
        <f t="shared" si="29"/>
        <v>17710</v>
      </c>
      <c r="AC123" s="4">
        <f t="shared" si="30"/>
        <v>1593.8999999999999</v>
      </c>
      <c r="AD123" s="4">
        <f t="shared" si="31"/>
        <v>425.04</v>
      </c>
      <c r="AE123" s="4">
        <f t="shared" si="32"/>
        <v>3916.4399999999996</v>
      </c>
      <c r="AF123" s="3">
        <f t="shared" si="33"/>
        <v>26.109599999999997</v>
      </c>
    </row>
    <row r="124" spans="1:32" x14ac:dyDescent="0.2">
      <c r="A124" s="165">
        <v>85</v>
      </c>
      <c r="B124" s="156" t="str">
        <f t="shared" si="19"/>
        <v>1.16, Fert Appl (Liquid)  6R-36</v>
      </c>
      <c r="C124" s="124">
        <v>1.1599999999999999</v>
      </c>
      <c r="D124" s="120" t="s">
        <v>434</v>
      </c>
      <c r="E124" s="120" t="s">
        <v>257</v>
      </c>
      <c r="F124" s="120" t="s">
        <v>201</v>
      </c>
      <c r="G124" s="120" t="str">
        <f t="shared" si="20"/>
        <v>Fert Appl (Liquid)  6R-36</v>
      </c>
      <c r="H124" s="236">
        <v>25300</v>
      </c>
      <c r="I124" s="156">
        <v>18</v>
      </c>
      <c r="J124" s="156">
        <v>6</v>
      </c>
      <c r="K124" s="156">
        <v>70</v>
      </c>
      <c r="L124" s="157">
        <f t="shared" si="21"/>
        <v>0.10912698412698414</v>
      </c>
      <c r="M124" s="156">
        <v>40</v>
      </c>
      <c r="N124" s="156">
        <v>80</v>
      </c>
      <c r="O124" s="156">
        <v>8</v>
      </c>
      <c r="P124" s="156">
        <v>150</v>
      </c>
      <c r="Q124" s="156">
        <v>0</v>
      </c>
      <c r="R124" s="9">
        <f t="shared" si="22"/>
        <v>1200</v>
      </c>
      <c r="S124" s="9">
        <v>1</v>
      </c>
      <c r="T124" s="9">
        <v>0.27</v>
      </c>
      <c r="U124" s="9">
        <v>1.4</v>
      </c>
      <c r="V124" s="8">
        <f t="shared" si="23"/>
        <v>479.7467573825345</v>
      </c>
      <c r="W124" s="7">
        <f t="shared" si="24"/>
        <v>3.1983117158835634</v>
      </c>
      <c r="X124" s="6">
        <f t="shared" si="25"/>
        <v>2530</v>
      </c>
      <c r="Y124" s="5">
        <f t="shared" si="26"/>
        <v>16.866666666666667</v>
      </c>
      <c r="Z124" s="1">
        <f t="shared" si="27"/>
        <v>10120</v>
      </c>
      <c r="AA124" s="1">
        <f t="shared" si="28"/>
        <v>1897.5</v>
      </c>
      <c r="AB124" s="1">
        <f t="shared" si="29"/>
        <v>17710</v>
      </c>
      <c r="AC124" s="4">
        <f t="shared" si="30"/>
        <v>1593.8999999999999</v>
      </c>
      <c r="AD124" s="4">
        <f t="shared" si="31"/>
        <v>425.04</v>
      </c>
      <c r="AE124" s="4">
        <f t="shared" si="32"/>
        <v>3916.4399999999996</v>
      </c>
      <c r="AF124" s="3">
        <f t="shared" si="33"/>
        <v>26.109599999999997</v>
      </c>
    </row>
    <row r="125" spans="1:32" x14ac:dyDescent="0.2">
      <c r="A125" s="165">
        <v>86</v>
      </c>
      <c r="B125" s="156" t="str">
        <f t="shared" si="19"/>
        <v>1.17, Fert Appl (Liquid)  8R-30</v>
      </c>
      <c r="C125" s="124">
        <v>1.17</v>
      </c>
      <c r="D125" s="120" t="s">
        <v>434</v>
      </c>
      <c r="E125" s="120" t="s">
        <v>257</v>
      </c>
      <c r="F125" s="120" t="s">
        <v>25</v>
      </c>
      <c r="G125" s="120" t="str">
        <f t="shared" si="20"/>
        <v>Fert Appl (Liquid)  8R-30</v>
      </c>
      <c r="H125" s="236">
        <v>26300</v>
      </c>
      <c r="I125" s="156">
        <v>20</v>
      </c>
      <c r="J125" s="156">
        <v>6</v>
      </c>
      <c r="K125" s="156">
        <v>70</v>
      </c>
      <c r="L125" s="157">
        <f t="shared" si="21"/>
        <v>9.8214285714285712E-2</v>
      </c>
      <c r="M125" s="156">
        <v>40</v>
      </c>
      <c r="N125" s="156">
        <v>80</v>
      </c>
      <c r="O125" s="156">
        <v>8</v>
      </c>
      <c r="P125" s="156">
        <v>150</v>
      </c>
      <c r="Q125" s="156">
        <v>0</v>
      </c>
      <c r="R125" s="9">
        <f t="shared" si="22"/>
        <v>1200</v>
      </c>
      <c r="S125" s="9">
        <v>1</v>
      </c>
      <c r="T125" s="9">
        <v>0.27</v>
      </c>
      <c r="U125" s="9">
        <v>1.4</v>
      </c>
      <c r="V125" s="8">
        <f t="shared" si="23"/>
        <v>498.7090798087217</v>
      </c>
      <c r="W125" s="7">
        <f t="shared" si="24"/>
        <v>3.3247271987248115</v>
      </c>
      <c r="X125" s="6">
        <f t="shared" si="25"/>
        <v>2630</v>
      </c>
      <c r="Y125" s="5">
        <f t="shared" si="26"/>
        <v>17.533333333333335</v>
      </c>
      <c r="Z125" s="1">
        <f t="shared" si="27"/>
        <v>10520</v>
      </c>
      <c r="AA125" s="1">
        <f t="shared" si="28"/>
        <v>1972.5</v>
      </c>
      <c r="AB125" s="1">
        <f t="shared" si="29"/>
        <v>18410</v>
      </c>
      <c r="AC125" s="4">
        <f t="shared" si="30"/>
        <v>1656.8999999999999</v>
      </c>
      <c r="AD125" s="4">
        <f t="shared" si="31"/>
        <v>441.84000000000003</v>
      </c>
      <c r="AE125" s="4">
        <f t="shared" si="32"/>
        <v>4071.24</v>
      </c>
      <c r="AF125" s="3">
        <f t="shared" si="33"/>
        <v>27.141599999999997</v>
      </c>
    </row>
    <row r="126" spans="1:32" x14ac:dyDescent="0.2">
      <c r="A126" s="165">
        <v>87</v>
      </c>
      <c r="B126" s="156" t="str">
        <f t="shared" si="19"/>
        <v>1.18, Fert Appl (Liquid)  8R-36</v>
      </c>
      <c r="C126" s="124">
        <v>1.18</v>
      </c>
      <c r="D126" s="120" t="s">
        <v>434</v>
      </c>
      <c r="E126" s="120" t="s">
        <v>257</v>
      </c>
      <c r="F126" s="120" t="s">
        <v>198</v>
      </c>
      <c r="G126" s="120" t="str">
        <f t="shared" si="20"/>
        <v>Fert Appl (Liquid)  8R-36</v>
      </c>
      <c r="H126" s="236">
        <v>29500</v>
      </c>
      <c r="I126" s="156">
        <v>24</v>
      </c>
      <c r="J126" s="156">
        <v>6</v>
      </c>
      <c r="K126" s="156">
        <v>70</v>
      </c>
      <c r="L126" s="157">
        <f t="shared" si="21"/>
        <v>8.1845238095238096E-2</v>
      </c>
      <c r="M126" s="156">
        <v>40</v>
      </c>
      <c r="N126" s="156">
        <v>80</v>
      </c>
      <c r="O126" s="156">
        <v>8</v>
      </c>
      <c r="P126" s="156">
        <v>150</v>
      </c>
      <c r="Q126" s="156">
        <v>0</v>
      </c>
      <c r="R126" s="9">
        <f t="shared" si="22"/>
        <v>1200</v>
      </c>
      <c r="S126" s="9">
        <v>1</v>
      </c>
      <c r="T126" s="9">
        <v>0.27</v>
      </c>
      <c r="U126" s="9">
        <v>1.4</v>
      </c>
      <c r="V126" s="8">
        <f t="shared" si="23"/>
        <v>559.38851157252054</v>
      </c>
      <c r="W126" s="7">
        <f t="shared" si="24"/>
        <v>3.7292567438168036</v>
      </c>
      <c r="X126" s="6">
        <f t="shared" si="25"/>
        <v>2950</v>
      </c>
      <c r="Y126" s="5">
        <f t="shared" si="26"/>
        <v>19.666666666666668</v>
      </c>
      <c r="Z126" s="1">
        <f t="shared" si="27"/>
        <v>11800</v>
      </c>
      <c r="AA126" s="1">
        <f t="shared" si="28"/>
        <v>2212.5</v>
      </c>
      <c r="AB126" s="1">
        <f t="shared" si="29"/>
        <v>20650</v>
      </c>
      <c r="AC126" s="4">
        <f t="shared" si="30"/>
        <v>1858.5</v>
      </c>
      <c r="AD126" s="4">
        <f t="shared" si="31"/>
        <v>495.6</v>
      </c>
      <c r="AE126" s="4">
        <f t="shared" si="32"/>
        <v>4566.6000000000004</v>
      </c>
      <c r="AF126" s="3">
        <f t="shared" si="33"/>
        <v>30.444000000000003</v>
      </c>
    </row>
    <row r="127" spans="1:32" x14ac:dyDescent="0.2">
      <c r="A127" s="165">
        <v>88</v>
      </c>
      <c r="B127" s="156" t="str">
        <f t="shared" si="19"/>
        <v>1.19, Fert Appl (Liquid) 10R-30</v>
      </c>
      <c r="C127" s="124">
        <v>1.19</v>
      </c>
      <c r="D127" s="120" t="s">
        <v>434</v>
      </c>
      <c r="E127" s="120" t="s">
        <v>257</v>
      </c>
      <c r="F127" s="120" t="s">
        <v>24</v>
      </c>
      <c r="G127" s="120" t="str">
        <f t="shared" si="20"/>
        <v>Fert Appl (Liquid) 10R-30</v>
      </c>
      <c r="H127" s="237">
        <v>31000</v>
      </c>
      <c r="I127" s="156">
        <v>25</v>
      </c>
      <c r="J127" s="156">
        <v>6</v>
      </c>
      <c r="K127" s="156">
        <v>70</v>
      </c>
      <c r="L127" s="157">
        <f t="shared" si="21"/>
        <v>7.857142857142857E-2</v>
      </c>
      <c r="M127" s="156">
        <v>40</v>
      </c>
      <c r="N127" s="156">
        <v>80</v>
      </c>
      <c r="O127" s="156">
        <v>8</v>
      </c>
      <c r="P127" s="156">
        <v>150</v>
      </c>
      <c r="Q127" s="156">
        <v>0</v>
      </c>
      <c r="R127" s="9">
        <f t="shared" si="22"/>
        <v>1200</v>
      </c>
      <c r="S127" s="9">
        <v>1</v>
      </c>
      <c r="T127" s="9">
        <v>0.27</v>
      </c>
      <c r="U127" s="9">
        <v>1.4</v>
      </c>
      <c r="V127" s="8">
        <f t="shared" si="23"/>
        <v>587.8319952118012</v>
      </c>
      <c r="W127" s="7">
        <f t="shared" si="24"/>
        <v>3.9188799680786746</v>
      </c>
      <c r="X127" s="6">
        <f t="shared" si="25"/>
        <v>3100</v>
      </c>
      <c r="Y127" s="5">
        <f t="shared" si="26"/>
        <v>20.666666666666668</v>
      </c>
      <c r="Z127" s="1">
        <f t="shared" si="27"/>
        <v>12400</v>
      </c>
      <c r="AA127" s="1">
        <f t="shared" si="28"/>
        <v>2325</v>
      </c>
      <c r="AB127" s="1">
        <f t="shared" si="29"/>
        <v>21700</v>
      </c>
      <c r="AC127" s="4">
        <f t="shared" si="30"/>
        <v>1953</v>
      </c>
      <c r="AD127" s="4">
        <f t="shared" si="31"/>
        <v>520.79999999999995</v>
      </c>
      <c r="AE127" s="4">
        <f t="shared" si="32"/>
        <v>4798.8</v>
      </c>
      <c r="AF127" s="3">
        <f t="shared" si="33"/>
        <v>31.992000000000001</v>
      </c>
    </row>
    <row r="128" spans="1:32" x14ac:dyDescent="0.2">
      <c r="A128" s="165">
        <v>308</v>
      </c>
      <c r="B128" s="156" t="str">
        <f t="shared" si="19"/>
        <v>1.2, Fert Appl (Liquid) 12R-30</v>
      </c>
      <c r="C128" s="124">
        <v>1.2</v>
      </c>
      <c r="D128" s="120" t="s">
        <v>434</v>
      </c>
      <c r="E128" s="120" t="s">
        <v>257</v>
      </c>
      <c r="F128" s="120" t="s">
        <v>6</v>
      </c>
      <c r="G128" s="120" t="str">
        <f t="shared" si="20"/>
        <v>Fert Appl (Liquid) 12R-30</v>
      </c>
      <c r="H128" s="236">
        <v>36900</v>
      </c>
      <c r="I128" s="156">
        <v>25</v>
      </c>
      <c r="J128" s="156">
        <v>6</v>
      </c>
      <c r="K128" s="156">
        <v>70</v>
      </c>
      <c r="L128" s="157">
        <f t="shared" si="21"/>
        <v>7.857142857142857E-2</v>
      </c>
      <c r="M128" s="156">
        <v>40</v>
      </c>
      <c r="N128" s="156">
        <v>80</v>
      </c>
      <c r="O128" s="156">
        <v>8</v>
      </c>
      <c r="P128" s="156">
        <v>150</v>
      </c>
      <c r="Q128" s="156">
        <v>0</v>
      </c>
      <c r="R128" s="9">
        <f t="shared" si="22"/>
        <v>1200</v>
      </c>
      <c r="S128" s="9">
        <v>1</v>
      </c>
      <c r="T128" s="9">
        <v>0.27</v>
      </c>
      <c r="U128" s="9">
        <v>1.4</v>
      </c>
      <c r="V128" s="8">
        <f t="shared" si="23"/>
        <v>699.70969752630526</v>
      </c>
      <c r="W128" s="7">
        <f t="shared" si="24"/>
        <v>4.664731316842035</v>
      </c>
      <c r="X128" s="6">
        <f t="shared" si="25"/>
        <v>3690</v>
      </c>
      <c r="Y128" s="5">
        <f t="shared" si="26"/>
        <v>24.6</v>
      </c>
      <c r="Z128" s="1">
        <f t="shared" si="27"/>
        <v>14760</v>
      </c>
      <c r="AA128" s="1">
        <f t="shared" si="28"/>
        <v>2767.5</v>
      </c>
      <c r="AB128" s="1">
        <f t="shared" si="29"/>
        <v>25830</v>
      </c>
      <c r="AC128" s="4">
        <f t="shared" si="30"/>
        <v>2324.6999999999998</v>
      </c>
      <c r="AD128" s="4">
        <f t="shared" si="31"/>
        <v>619.91999999999996</v>
      </c>
      <c r="AE128" s="4">
        <f t="shared" si="32"/>
        <v>5712.12</v>
      </c>
      <c r="AF128" s="3">
        <f t="shared" si="33"/>
        <v>38.080799999999996</v>
      </c>
    </row>
    <row r="129" spans="1:32" x14ac:dyDescent="0.2">
      <c r="A129" s="165">
        <v>89</v>
      </c>
      <c r="B129" s="156" t="str">
        <f t="shared" si="19"/>
        <v>1.21, Fert Appl (Liquid) 10R-36</v>
      </c>
      <c r="C129" s="124">
        <v>1.21</v>
      </c>
      <c r="D129" s="120" t="s">
        <v>434</v>
      </c>
      <c r="E129" s="120" t="s">
        <v>257</v>
      </c>
      <c r="F129" s="120" t="s">
        <v>203</v>
      </c>
      <c r="G129" s="120" t="str">
        <f t="shared" si="20"/>
        <v>Fert Appl (Liquid) 10R-36</v>
      </c>
      <c r="H129" s="237">
        <v>34000</v>
      </c>
      <c r="I129" s="156">
        <v>31.7</v>
      </c>
      <c r="J129" s="156">
        <v>6</v>
      </c>
      <c r="K129" s="156">
        <v>70</v>
      </c>
      <c r="L129" s="157">
        <f t="shared" si="21"/>
        <v>6.1964849031095094E-2</v>
      </c>
      <c r="M129" s="156">
        <v>40</v>
      </c>
      <c r="N129" s="156">
        <v>80</v>
      </c>
      <c r="O129" s="156">
        <v>8</v>
      </c>
      <c r="P129" s="156">
        <v>150</v>
      </c>
      <c r="Q129" s="156">
        <v>0</v>
      </c>
      <c r="R129" s="9">
        <f t="shared" si="22"/>
        <v>1200</v>
      </c>
      <c r="S129" s="9">
        <v>1</v>
      </c>
      <c r="T129" s="9">
        <v>0.27</v>
      </c>
      <c r="U129" s="9">
        <v>1.4</v>
      </c>
      <c r="V129" s="8">
        <f t="shared" si="23"/>
        <v>644.71896249036263</v>
      </c>
      <c r="W129" s="7">
        <f t="shared" si="24"/>
        <v>4.2981264166024173</v>
      </c>
      <c r="X129" s="6">
        <f t="shared" si="25"/>
        <v>3400</v>
      </c>
      <c r="Y129" s="5">
        <f t="shared" si="26"/>
        <v>22.666666666666668</v>
      </c>
      <c r="Z129" s="1">
        <f t="shared" si="27"/>
        <v>13600</v>
      </c>
      <c r="AA129" s="1">
        <f t="shared" si="28"/>
        <v>2550</v>
      </c>
      <c r="AB129" s="1">
        <f t="shared" si="29"/>
        <v>23800</v>
      </c>
      <c r="AC129" s="4">
        <f t="shared" si="30"/>
        <v>2142</v>
      </c>
      <c r="AD129" s="4">
        <f t="shared" si="31"/>
        <v>571.20000000000005</v>
      </c>
      <c r="AE129" s="4">
        <f t="shared" si="32"/>
        <v>5263.2</v>
      </c>
      <c r="AF129" s="3">
        <f t="shared" si="33"/>
        <v>35.088000000000001</v>
      </c>
    </row>
    <row r="130" spans="1:32" x14ac:dyDescent="0.2">
      <c r="A130" s="165">
        <v>244</v>
      </c>
      <c r="B130" s="156" t="str">
        <f t="shared" si="19"/>
        <v>1.22, Fert Appl (Liquid)  8R-36 2x1</v>
      </c>
      <c r="C130" s="124">
        <v>1.22</v>
      </c>
      <c r="D130" s="120" t="s">
        <v>434</v>
      </c>
      <c r="E130" s="120" t="s">
        <v>257</v>
      </c>
      <c r="F130" s="120" t="s">
        <v>202</v>
      </c>
      <c r="G130" s="120" t="str">
        <f t="shared" si="20"/>
        <v>Fert Appl (Liquid)  8R-36 2x1</v>
      </c>
      <c r="H130" s="236">
        <v>32900</v>
      </c>
      <c r="I130" s="156">
        <v>36</v>
      </c>
      <c r="J130" s="156">
        <v>6</v>
      </c>
      <c r="K130" s="156">
        <v>70</v>
      </c>
      <c r="L130" s="157">
        <f t="shared" si="21"/>
        <v>5.4563492063492071E-2</v>
      </c>
      <c r="M130" s="156">
        <v>40</v>
      </c>
      <c r="N130" s="156">
        <v>80</v>
      </c>
      <c r="O130" s="156">
        <v>8</v>
      </c>
      <c r="P130" s="156">
        <v>150</v>
      </c>
      <c r="Q130" s="156">
        <v>0</v>
      </c>
      <c r="R130" s="9">
        <f t="shared" si="22"/>
        <v>1200</v>
      </c>
      <c r="S130" s="9">
        <v>1</v>
      </c>
      <c r="T130" s="9">
        <v>0.27</v>
      </c>
      <c r="U130" s="9">
        <v>1.4</v>
      </c>
      <c r="V130" s="8">
        <f t="shared" si="23"/>
        <v>623.86040782155669</v>
      </c>
      <c r="W130" s="7">
        <f t="shared" si="24"/>
        <v>4.1590693854770446</v>
      </c>
      <c r="X130" s="6">
        <f t="shared" si="25"/>
        <v>3290</v>
      </c>
      <c r="Y130" s="5">
        <f t="shared" si="26"/>
        <v>21.933333333333334</v>
      </c>
      <c r="Z130" s="1">
        <f t="shared" si="27"/>
        <v>13160</v>
      </c>
      <c r="AA130" s="1">
        <f t="shared" si="28"/>
        <v>2467.5</v>
      </c>
      <c r="AB130" s="1">
        <f t="shared" si="29"/>
        <v>23030</v>
      </c>
      <c r="AC130" s="4">
        <f t="shared" si="30"/>
        <v>2072.6999999999998</v>
      </c>
      <c r="AD130" s="4">
        <f t="shared" si="31"/>
        <v>552.72</v>
      </c>
      <c r="AE130" s="4">
        <f t="shared" si="32"/>
        <v>5092.92</v>
      </c>
      <c r="AF130" s="3">
        <f t="shared" si="33"/>
        <v>33.952800000000003</v>
      </c>
    </row>
    <row r="131" spans="1:32" x14ac:dyDescent="0.2">
      <c r="A131" s="165">
        <v>245</v>
      </c>
      <c r="B131" s="156" t="str">
        <f t="shared" si="19"/>
        <v>1.23, Fert Appl (Liquid) 12R-36</v>
      </c>
      <c r="C131" s="124">
        <v>1.23</v>
      </c>
      <c r="D131" s="120" t="s">
        <v>434</v>
      </c>
      <c r="E131" s="120" t="s">
        <v>257</v>
      </c>
      <c r="F131" s="120" t="s">
        <v>199</v>
      </c>
      <c r="G131" s="120" t="str">
        <f t="shared" si="20"/>
        <v>Fert Appl (Liquid) 12R-36</v>
      </c>
      <c r="H131" s="236">
        <v>31100</v>
      </c>
      <c r="I131" s="156">
        <v>36</v>
      </c>
      <c r="J131" s="156">
        <v>6</v>
      </c>
      <c r="K131" s="156">
        <v>70</v>
      </c>
      <c r="L131" s="157">
        <f t="shared" si="21"/>
        <v>5.4563492063492071E-2</v>
      </c>
      <c r="M131" s="156">
        <v>40</v>
      </c>
      <c r="N131" s="156">
        <v>80</v>
      </c>
      <c r="O131" s="156">
        <v>8</v>
      </c>
      <c r="P131" s="156">
        <v>150</v>
      </c>
      <c r="Q131" s="156">
        <v>0</v>
      </c>
      <c r="R131" s="9">
        <f t="shared" si="22"/>
        <v>1200</v>
      </c>
      <c r="S131" s="9">
        <v>1</v>
      </c>
      <c r="T131" s="9">
        <v>0.27</v>
      </c>
      <c r="U131" s="9">
        <v>1.4</v>
      </c>
      <c r="V131" s="8">
        <f t="shared" si="23"/>
        <v>589.72822745441988</v>
      </c>
      <c r="W131" s="7">
        <f t="shared" si="24"/>
        <v>3.9315215163627992</v>
      </c>
      <c r="X131" s="6">
        <f t="shared" si="25"/>
        <v>3110</v>
      </c>
      <c r="Y131" s="5">
        <f t="shared" si="26"/>
        <v>20.733333333333334</v>
      </c>
      <c r="Z131" s="1">
        <f t="shared" si="27"/>
        <v>12440</v>
      </c>
      <c r="AA131" s="1">
        <f t="shared" si="28"/>
        <v>2332.5</v>
      </c>
      <c r="AB131" s="1">
        <f t="shared" si="29"/>
        <v>21770</v>
      </c>
      <c r="AC131" s="4">
        <f t="shared" si="30"/>
        <v>1959.3</v>
      </c>
      <c r="AD131" s="4">
        <f t="shared" si="31"/>
        <v>522.48</v>
      </c>
      <c r="AE131" s="4">
        <f t="shared" si="32"/>
        <v>4814.2800000000007</v>
      </c>
      <c r="AF131" s="3">
        <f t="shared" si="33"/>
        <v>32.095200000000006</v>
      </c>
    </row>
    <row r="132" spans="1:32" x14ac:dyDescent="0.2">
      <c r="A132" s="165">
        <v>100</v>
      </c>
      <c r="B132" s="156" t="str">
        <f t="shared" si="19"/>
        <v>1.24, Field Cult &amp; Inc 42'</v>
      </c>
      <c r="C132" s="124">
        <v>1.24</v>
      </c>
      <c r="D132" s="120" t="s">
        <v>434</v>
      </c>
      <c r="E132" s="120" t="s">
        <v>258</v>
      </c>
      <c r="F132" s="120" t="s">
        <v>91</v>
      </c>
      <c r="G132" s="120" t="str">
        <f t="shared" si="20"/>
        <v>Field Cult &amp; Inc 42'</v>
      </c>
      <c r="H132" s="236">
        <v>101000</v>
      </c>
      <c r="I132" s="156">
        <v>42</v>
      </c>
      <c r="J132" s="156">
        <v>6.5</v>
      </c>
      <c r="K132" s="156">
        <v>80</v>
      </c>
      <c r="L132" s="157">
        <f t="shared" si="21"/>
        <v>3.7774725274725272E-2</v>
      </c>
      <c r="M132" s="156">
        <v>30</v>
      </c>
      <c r="N132" s="156">
        <v>25</v>
      </c>
      <c r="O132" s="156">
        <v>10</v>
      </c>
      <c r="P132" s="156">
        <v>100</v>
      </c>
      <c r="Q132" s="156">
        <v>0</v>
      </c>
      <c r="R132" s="9">
        <f t="shared" si="22"/>
        <v>1000</v>
      </c>
      <c r="S132" s="9">
        <v>1</v>
      </c>
      <c r="T132" s="9">
        <v>0.27</v>
      </c>
      <c r="U132" s="9">
        <v>1.4</v>
      </c>
      <c r="V132" s="8">
        <f t="shared" si="23"/>
        <v>1085.6382540993877</v>
      </c>
      <c r="W132" s="7">
        <f t="shared" si="24"/>
        <v>10.856382540993877</v>
      </c>
      <c r="X132" s="6">
        <f t="shared" si="25"/>
        <v>2525</v>
      </c>
      <c r="Y132" s="5">
        <f t="shared" si="26"/>
        <v>25.25</v>
      </c>
      <c r="Z132" s="1">
        <f t="shared" si="27"/>
        <v>30300</v>
      </c>
      <c r="AA132" s="1">
        <f t="shared" si="28"/>
        <v>7070</v>
      </c>
      <c r="AB132" s="1">
        <f t="shared" si="29"/>
        <v>65650</v>
      </c>
      <c r="AC132" s="4">
        <f t="shared" si="30"/>
        <v>5908.5</v>
      </c>
      <c r="AD132" s="4">
        <f t="shared" si="31"/>
        <v>1575.6000000000001</v>
      </c>
      <c r="AE132" s="4">
        <f t="shared" si="32"/>
        <v>14554.1</v>
      </c>
      <c r="AF132" s="3">
        <f t="shared" si="33"/>
        <v>145.541</v>
      </c>
    </row>
    <row r="133" spans="1:32" x14ac:dyDescent="0.2">
      <c r="A133" s="165">
        <v>583</v>
      </c>
      <c r="B133" s="156" t="str">
        <f t="shared" si="19"/>
        <v>1.25, Field Cult &amp; Inc 50'</v>
      </c>
      <c r="C133" s="124">
        <v>1.25</v>
      </c>
      <c r="D133" s="120" t="s">
        <v>434</v>
      </c>
      <c r="E133" s="120" t="s">
        <v>258</v>
      </c>
      <c r="F133" s="120" t="s">
        <v>15</v>
      </c>
      <c r="G133" s="120" t="str">
        <f t="shared" si="20"/>
        <v>Field Cult &amp; Inc 50'</v>
      </c>
      <c r="H133" s="236">
        <v>112000</v>
      </c>
      <c r="I133" s="156">
        <v>50</v>
      </c>
      <c r="J133" s="156">
        <v>6.5</v>
      </c>
      <c r="K133" s="156">
        <v>80</v>
      </c>
      <c r="L133" s="157">
        <f t="shared" si="21"/>
        <v>3.1730769230769229E-2</v>
      </c>
      <c r="M133" s="156">
        <v>30</v>
      </c>
      <c r="N133" s="156">
        <v>25</v>
      </c>
      <c r="O133" s="156">
        <v>10</v>
      </c>
      <c r="P133" s="156">
        <v>100</v>
      </c>
      <c r="Q133" s="156">
        <v>0</v>
      </c>
      <c r="R133" s="9">
        <f t="shared" si="22"/>
        <v>1000</v>
      </c>
      <c r="S133" s="9">
        <v>1</v>
      </c>
      <c r="T133" s="9">
        <v>0.27</v>
      </c>
      <c r="U133" s="9">
        <v>1.4</v>
      </c>
      <c r="V133" s="8">
        <f t="shared" si="23"/>
        <v>1203.8760837537766</v>
      </c>
      <c r="W133" s="7">
        <f t="shared" si="24"/>
        <v>12.038760837537765</v>
      </c>
      <c r="X133" s="6">
        <f t="shared" si="25"/>
        <v>2800</v>
      </c>
      <c r="Y133" s="5">
        <f t="shared" si="26"/>
        <v>28</v>
      </c>
      <c r="Z133" s="1">
        <f t="shared" si="27"/>
        <v>33600</v>
      </c>
      <c r="AA133" s="1">
        <f t="shared" si="28"/>
        <v>7840</v>
      </c>
      <c r="AB133" s="1">
        <f t="shared" si="29"/>
        <v>72800</v>
      </c>
      <c r="AC133" s="4">
        <f t="shared" si="30"/>
        <v>6552</v>
      </c>
      <c r="AD133" s="4">
        <f t="shared" si="31"/>
        <v>1747.2</v>
      </c>
      <c r="AE133" s="4">
        <f t="shared" si="32"/>
        <v>16139.2</v>
      </c>
      <c r="AF133" s="3">
        <f t="shared" si="33"/>
        <v>161.392</v>
      </c>
    </row>
    <row r="134" spans="1:32" x14ac:dyDescent="0.2">
      <c r="A134" s="165">
        <v>98</v>
      </c>
      <c r="B134" s="156" t="str">
        <f t="shared" si="19"/>
        <v>1.26, Field Cult &amp; Inc Fld 24'</v>
      </c>
      <c r="C134" s="124">
        <v>1.26</v>
      </c>
      <c r="D134" s="120" t="s">
        <v>434</v>
      </c>
      <c r="E134" s="120" t="s">
        <v>259</v>
      </c>
      <c r="F134" s="120" t="s">
        <v>65</v>
      </c>
      <c r="G134" s="120" t="str">
        <f t="shared" si="20"/>
        <v>Field Cult &amp; Inc Fld 24'</v>
      </c>
      <c r="H134" s="236">
        <v>56100</v>
      </c>
      <c r="I134" s="156">
        <v>24</v>
      </c>
      <c r="J134" s="156">
        <v>6.5</v>
      </c>
      <c r="K134" s="156">
        <v>80</v>
      </c>
      <c r="L134" s="157">
        <f t="shared" si="21"/>
        <v>6.6105769230769232E-2</v>
      </c>
      <c r="M134" s="156">
        <v>30</v>
      </c>
      <c r="N134" s="156">
        <v>25</v>
      </c>
      <c r="O134" s="156">
        <v>10</v>
      </c>
      <c r="P134" s="156">
        <v>100</v>
      </c>
      <c r="Q134" s="156">
        <v>0</v>
      </c>
      <c r="R134" s="9">
        <f t="shared" si="22"/>
        <v>1000</v>
      </c>
      <c r="S134" s="9">
        <v>1</v>
      </c>
      <c r="T134" s="9">
        <v>0.27</v>
      </c>
      <c r="U134" s="9">
        <v>1.4</v>
      </c>
      <c r="V134" s="8">
        <f t="shared" si="23"/>
        <v>603.01293123738276</v>
      </c>
      <c r="W134" s="7">
        <f t="shared" si="24"/>
        <v>6.0301293123738278</v>
      </c>
      <c r="X134" s="6">
        <f t="shared" si="25"/>
        <v>1402.5</v>
      </c>
      <c r="Y134" s="5">
        <f t="shared" si="26"/>
        <v>14.025</v>
      </c>
      <c r="Z134" s="1">
        <f t="shared" si="27"/>
        <v>16830</v>
      </c>
      <c r="AA134" s="1">
        <f t="shared" si="28"/>
        <v>3927</v>
      </c>
      <c r="AB134" s="1">
        <f t="shared" si="29"/>
        <v>36465</v>
      </c>
      <c r="AC134" s="4">
        <f t="shared" si="30"/>
        <v>3281.85</v>
      </c>
      <c r="AD134" s="4">
        <f t="shared" si="31"/>
        <v>875.16</v>
      </c>
      <c r="AE134" s="4">
        <f t="shared" si="32"/>
        <v>8084.01</v>
      </c>
      <c r="AF134" s="3">
        <f t="shared" si="33"/>
        <v>80.840100000000007</v>
      </c>
    </row>
    <row r="135" spans="1:32" x14ac:dyDescent="0.2">
      <c r="A135" s="165">
        <v>99</v>
      </c>
      <c r="B135" s="156" t="str">
        <f t="shared" si="19"/>
        <v>1.27, Field Cult &amp; Inc Fld 32'</v>
      </c>
      <c r="C135" s="124">
        <v>1.27</v>
      </c>
      <c r="D135" s="120" t="s">
        <v>434</v>
      </c>
      <c r="E135" s="120" t="s">
        <v>259</v>
      </c>
      <c r="F135" s="120" t="s">
        <v>43</v>
      </c>
      <c r="G135" s="120" t="str">
        <f t="shared" si="20"/>
        <v>Field Cult &amp; Inc Fld 32'</v>
      </c>
      <c r="H135" s="236">
        <v>66300</v>
      </c>
      <c r="I135" s="156">
        <v>32</v>
      </c>
      <c r="J135" s="156">
        <v>6.5</v>
      </c>
      <c r="K135" s="156">
        <v>80</v>
      </c>
      <c r="L135" s="157">
        <f t="shared" si="21"/>
        <v>4.9579326923076927E-2</v>
      </c>
      <c r="M135" s="156">
        <v>30</v>
      </c>
      <c r="N135" s="156">
        <v>25</v>
      </c>
      <c r="O135" s="156">
        <v>10</v>
      </c>
      <c r="P135" s="156">
        <v>100</v>
      </c>
      <c r="Q135" s="156">
        <v>0</v>
      </c>
      <c r="R135" s="9">
        <f t="shared" si="22"/>
        <v>1000</v>
      </c>
      <c r="S135" s="9">
        <v>1</v>
      </c>
      <c r="T135" s="9">
        <v>0.27</v>
      </c>
      <c r="U135" s="9">
        <v>1.4</v>
      </c>
      <c r="V135" s="8">
        <f t="shared" si="23"/>
        <v>712.65164600781588</v>
      </c>
      <c r="W135" s="7">
        <f t="shared" si="24"/>
        <v>7.1265164600781592</v>
      </c>
      <c r="X135" s="6">
        <f t="shared" si="25"/>
        <v>1657.5</v>
      </c>
      <c r="Y135" s="5">
        <f t="shared" si="26"/>
        <v>16.574999999999999</v>
      </c>
      <c r="Z135" s="1">
        <f t="shared" si="27"/>
        <v>19890</v>
      </c>
      <c r="AA135" s="1">
        <f t="shared" si="28"/>
        <v>4641</v>
      </c>
      <c r="AB135" s="1">
        <f t="shared" si="29"/>
        <v>43095</v>
      </c>
      <c r="AC135" s="4">
        <f t="shared" si="30"/>
        <v>3878.5499999999997</v>
      </c>
      <c r="AD135" s="4">
        <f t="shared" si="31"/>
        <v>1034.28</v>
      </c>
      <c r="AE135" s="4">
        <f t="shared" si="32"/>
        <v>9553.83</v>
      </c>
      <c r="AF135" s="3">
        <f t="shared" si="33"/>
        <v>95.538299999999992</v>
      </c>
    </row>
    <row r="136" spans="1:32" x14ac:dyDescent="0.2">
      <c r="A136" s="165">
        <v>97</v>
      </c>
      <c r="B136" s="156" t="str">
        <f t="shared" si="19"/>
        <v>1.28, Field Cult &amp; Inc Rdg 12'</v>
      </c>
      <c r="C136" s="124">
        <v>1.28</v>
      </c>
      <c r="D136" s="120" t="s">
        <v>434</v>
      </c>
      <c r="E136" s="120" t="s">
        <v>260</v>
      </c>
      <c r="F136" s="120" t="s">
        <v>11</v>
      </c>
      <c r="G136" s="120" t="str">
        <f t="shared" si="20"/>
        <v>Field Cult &amp; Inc Rdg 12'</v>
      </c>
      <c r="H136" s="236">
        <v>23900</v>
      </c>
      <c r="I136" s="156">
        <v>12</v>
      </c>
      <c r="J136" s="156">
        <v>6.5</v>
      </c>
      <c r="K136" s="156">
        <v>80</v>
      </c>
      <c r="L136" s="157">
        <f t="shared" si="21"/>
        <v>0.13221153846153846</v>
      </c>
      <c r="M136" s="156">
        <v>30</v>
      </c>
      <c r="N136" s="156">
        <v>25</v>
      </c>
      <c r="O136" s="156">
        <v>10</v>
      </c>
      <c r="P136" s="156">
        <v>100</v>
      </c>
      <c r="Q136" s="156">
        <v>0</v>
      </c>
      <c r="R136" s="9">
        <f t="shared" si="22"/>
        <v>1000</v>
      </c>
      <c r="S136" s="9">
        <v>1</v>
      </c>
      <c r="T136" s="9">
        <v>0.27</v>
      </c>
      <c r="U136" s="9">
        <v>1.4</v>
      </c>
      <c r="V136" s="8">
        <f t="shared" si="23"/>
        <v>256.89855715817191</v>
      </c>
      <c r="W136" s="7">
        <f t="shared" si="24"/>
        <v>2.5689855715817189</v>
      </c>
      <c r="X136" s="6">
        <f t="shared" si="25"/>
        <v>597.5</v>
      </c>
      <c r="Y136" s="5">
        <f t="shared" si="26"/>
        <v>5.9749999999999996</v>
      </c>
      <c r="Z136" s="1">
        <f t="shared" si="27"/>
        <v>7170</v>
      </c>
      <c r="AA136" s="1">
        <f t="shared" si="28"/>
        <v>1673</v>
      </c>
      <c r="AB136" s="1">
        <f t="shared" si="29"/>
        <v>15535</v>
      </c>
      <c r="AC136" s="4">
        <f t="shared" si="30"/>
        <v>1398.1499999999999</v>
      </c>
      <c r="AD136" s="4">
        <f t="shared" si="31"/>
        <v>372.84000000000003</v>
      </c>
      <c r="AE136" s="4">
        <f t="shared" si="32"/>
        <v>3443.99</v>
      </c>
      <c r="AF136" s="3">
        <f t="shared" si="33"/>
        <v>34.439899999999994</v>
      </c>
    </row>
    <row r="137" spans="1:32" x14ac:dyDescent="0.2">
      <c r="A137" s="165">
        <v>102</v>
      </c>
      <c r="B137" s="156" t="str">
        <f t="shared" ref="B137:B200" si="34">CONCATENATE(C137,D137,E137,F137)</f>
        <v>1.29, Field Cultivate Fld 24'</v>
      </c>
      <c r="C137" s="124">
        <v>1.29</v>
      </c>
      <c r="D137" s="120" t="s">
        <v>434</v>
      </c>
      <c r="E137" s="120" t="s">
        <v>261</v>
      </c>
      <c r="F137" s="120" t="s">
        <v>65</v>
      </c>
      <c r="G137" s="120" t="str">
        <f t="shared" ref="G137:G200" si="35">CONCATENATE(E137,F137)</f>
        <v>Field Cultivate Fld 24'</v>
      </c>
      <c r="H137" s="236">
        <v>50000</v>
      </c>
      <c r="I137" s="156">
        <v>24</v>
      </c>
      <c r="J137" s="156">
        <v>6.5</v>
      </c>
      <c r="K137" s="156">
        <v>85</v>
      </c>
      <c r="L137" s="157">
        <f t="shared" ref="L137:L200" si="36">1/((I137*J137*K137/100*5280)/43560)</f>
        <v>6.2217194570135741E-2</v>
      </c>
      <c r="M137" s="156">
        <v>30</v>
      </c>
      <c r="N137" s="156">
        <v>25</v>
      </c>
      <c r="O137" s="156">
        <v>10</v>
      </c>
      <c r="P137" s="156">
        <v>100</v>
      </c>
      <c r="Q137" s="156">
        <v>0</v>
      </c>
      <c r="R137" s="9">
        <f t="shared" ref="R137:R200" si="37">P137*O137</f>
        <v>1000</v>
      </c>
      <c r="S137" s="9">
        <v>1</v>
      </c>
      <c r="T137" s="9">
        <v>0.27</v>
      </c>
      <c r="U137" s="9">
        <v>1.4</v>
      </c>
      <c r="V137" s="8">
        <f t="shared" ref="V137:V200" si="38">(T137*H137)*((S137*P137/1000)^U137)</f>
        <v>537.44468024722164</v>
      </c>
      <c r="W137" s="7">
        <f t="shared" ref="W137:W200" si="39">V137/P137</f>
        <v>5.3744468024722165</v>
      </c>
      <c r="X137" s="6">
        <f t="shared" ref="X137:X200" si="40">(H137*N137/100)/O137</f>
        <v>1250</v>
      </c>
      <c r="Y137" s="5">
        <f t="shared" ref="Y137:Y200" si="41">X137/P137</f>
        <v>12.5</v>
      </c>
      <c r="Z137" s="1">
        <f t="shared" ref="Z137:Z200" si="42">H137*M137/100</f>
        <v>15000</v>
      </c>
      <c r="AA137" s="1">
        <f t="shared" ref="AA137:AA200" si="43">(H137-Z137)/O137</f>
        <v>3500</v>
      </c>
      <c r="AB137" s="1">
        <f t="shared" ref="AB137:AB200" si="44">(Z137+H137)/2</f>
        <v>32500</v>
      </c>
      <c r="AC137" s="4">
        <f t="shared" ref="AC137:AC200" si="45">AB137*intir</f>
        <v>2925</v>
      </c>
      <c r="AD137" s="4">
        <f t="shared" ref="AD137:AD200" si="46">AB137*itr</f>
        <v>780</v>
      </c>
      <c r="AE137" s="4">
        <f t="shared" ref="AE137:AE200" si="47">AA137+AC137+AD137</f>
        <v>7205</v>
      </c>
      <c r="AF137" s="3">
        <f t="shared" ref="AF137:AF200" si="48">AE137/P137</f>
        <v>72.05</v>
      </c>
    </row>
    <row r="138" spans="1:32" x14ac:dyDescent="0.2">
      <c r="A138" s="165">
        <v>103</v>
      </c>
      <c r="B138" s="156" t="str">
        <f t="shared" si="34"/>
        <v>1.3, Field Cultivate Fld 32'</v>
      </c>
      <c r="C138" s="124">
        <v>1.3</v>
      </c>
      <c r="D138" s="120" t="s">
        <v>434</v>
      </c>
      <c r="E138" s="120" t="s">
        <v>261</v>
      </c>
      <c r="F138" s="120" t="s">
        <v>43</v>
      </c>
      <c r="G138" s="120" t="str">
        <f t="shared" si="35"/>
        <v>Field Cultivate Fld 32'</v>
      </c>
      <c r="H138" s="236">
        <v>66300</v>
      </c>
      <c r="I138" s="156">
        <v>32</v>
      </c>
      <c r="J138" s="156">
        <v>6.5</v>
      </c>
      <c r="K138" s="156">
        <v>85</v>
      </c>
      <c r="L138" s="157">
        <f t="shared" si="36"/>
        <v>4.6662895927601804E-2</v>
      </c>
      <c r="M138" s="156">
        <v>30</v>
      </c>
      <c r="N138" s="156">
        <v>25</v>
      </c>
      <c r="O138" s="156">
        <v>10</v>
      </c>
      <c r="P138" s="156">
        <v>100</v>
      </c>
      <c r="Q138" s="156">
        <v>0</v>
      </c>
      <c r="R138" s="9">
        <f t="shared" si="37"/>
        <v>1000</v>
      </c>
      <c r="S138" s="9">
        <v>1</v>
      </c>
      <c r="T138" s="9">
        <v>0.27</v>
      </c>
      <c r="U138" s="9">
        <v>1.4</v>
      </c>
      <c r="V138" s="8">
        <f t="shared" si="38"/>
        <v>712.65164600781588</v>
      </c>
      <c r="W138" s="7">
        <f t="shared" si="39"/>
        <v>7.1265164600781592</v>
      </c>
      <c r="X138" s="6">
        <f t="shared" si="40"/>
        <v>1657.5</v>
      </c>
      <c r="Y138" s="5">
        <f t="shared" si="41"/>
        <v>16.574999999999999</v>
      </c>
      <c r="Z138" s="1">
        <f t="shared" si="42"/>
        <v>19890</v>
      </c>
      <c r="AA138" s="1">
        <f t="shared" si="43"/>
        <v>4641</v>
      </c>
      <c r="AB138" s="1">
        <f t="shared" si="44"/>
        <v>43095</v>
      </c>
      <c r="AC138" s="4">
        <f t="shared" si="45"/>
        <v>3878.5499999999997</v>
      </c>
      <c r="AD138" s="4">
        <f t="shared" si="46"/>
        <v>1034.28</v>
      </c>
      <c r="AE138" s="4">
        <f t="shared" si="47"/>
        <v>9553.83</v>
      </c>
      <c r="AF138" s="3">
        <f t="shared" si="48"/>
        <v>95.538299999999992</v>
      </c>
    </row>
    <row r="139" spans="1:32" x14ac:dyDescent="0.2">
      <c r="A139" s="165">
        <v>104</v>
      </c>
      <c r="B139" s="156" t="str">
        <f t="shared" si="34"/>
        <v>1.31, Field Cultivate Fld 42'</v>
      </c>
      <c r="C139" s="124">
        <v>1.31</v>
      </c>
      <c r="D139" s="120" t="s">
        <v>434</v>
      </c>
      <c r="E139" s="120" t="s">
        <v>261</v>
      </c>
      <c r="F139" s="120" t="s">
        <v>91</v>
      </c>
      <c r="G139" s="120" t="str">
        <f t="shared" si="35"/>
        <v>Field Cultivate Fld 42'</v>
      </c>
      <c r="H139" s="236">
        <v>90700</v>
      </c>
      <c r="I139" s="156">
        <v>42</v>
      </c>
      <c r="J139" s="156">
        <v>6.5</v>
      </c>
      <c r="K139" s="156">
        <v>85</v>
      </c>
      <c r="L139" s="157">
        <f t="shared" si="36"/>
        <v>3.555268261150614E-2</v>
      </c>
      <c r="M139" s="156">
        <v>30</v>
      </c>
      <c r="N139" s="156">
        <v>25</v>
      </c>
      <c r="O139" s="156">
        <v>10</v>
      </c>
      <c r="P139" s="156">
        <v>100</v>
      </c>
      <c r="Q139" s="156">
        <v>0</v>
      </c>
      <c r="R139" s="9">
        <f t="shared" si="37"/>
        <v>1000</v>
      </c>
      <c r="S139" s="9">
        <v>1</v>
      </c>
      <c r="T139" s="9">
        <v>0.27</v>
      </c>
      <c r="U139" s="9">
        <v>1.4</v>
      </c>
      <c r="V139" s="8">
        <f t="shared" si="38"/>
        <v>974.92464996846002</v>
      </c>
      <c r="W139" s="7">
        <f t="shared" si="39"/>
        <v>9.7492464996846007</v>
      </c>
      <c r="X139" s="6">
        <f t="shared" si="40"/>
        <v>2267.5</v>
      </c>
      <c r="Y139" s="5">
        <f t="shared" si="41"/>
        <v>22.675000000000001</v>
      </c>
      <c r="Z139" s="1">
        <f t="shared" si="42"/>
        <v>27210</v>
      </c>
      <c r="AA139" s="1">
        <f t="shared" si="43"/>
        <v>6349</v>
      </c>
      <c r="AB139" s="1">
        <f t="shared" si="44"/>
        <v>58955</v>
      </c>
      <c r="AC139" s="4">
        <f t="shared" si="45"/>
        <v>5305.95</v>
      </c>
      <c r="AD139" s="4">
        <f t="shared" si="46"/>
        <v>1414.92</v>
      </c>
      <c r="AE139" s="4">
        <f t="shared" si="47"/>
        <v>13069.87</v>
      </c>
      <c r="AF139" s="3">
        <f t="shared" si="48"/>
        <v>130.6987</v>
      </c>
    </row>
    <row r="140" spans="1:32" x14ac:dyDescent="0.2">
      <c r="A140" s="165">
        <v>215</v>
      </c>
      <c r="B140" s="156" t="str">
        <f t="shared" si="34"/>
        <v>1.32, Field Cultivate Fld 50'</v>
      </c>
      <c r="C140" s="124">
        <v>1.32</v>
      </c>
      <c r="D140" s="120" t="s">
        <v>434</v>
      </c>
      <c r="E140" s="120" t="s">
        <v>261</v>
      </c>
      <c r="F140" s="120" t="s">
        <v>15</v>
      </c>
      <c r="G140" s="120" t="str">
        <f t="shared" si="35"/>
        <v>Field Cultivate Fld 50'</v>
      </c>
      <c r="H140" s="236">
        <v>98000</v>
      </c>
      <c r="I140" s="156">
        <v>50</v>
      </c>
      <c r="J140" s="156">
        <v>6.5</v>
      </c>
      <c r="K140" s="156">
        <v>85</v>
      </c>
      <c r="L140" s="157">
        <f t="shared" si="36"/>
        <v>2.986425339366516E-2</v>
      </c>
      <c r="M140" s="156">
        <v>30</v>
      </c>
      <c r="N140" s="156">
        <v>25</v>
      </c>
      <c r="O140" s="156">
        <v>10</v>
      </c>
      <c r="P140" s="156">
        <v>100</v>
      </c>
      <c r="Q140" s="156">
        <v>0</v>
      </c>
      <c r="R140" s="9">
        <f t="shared" si="37"/>
        <v>1000</v>
      </c>
      <c r="S140" s="9">
        <v>1</v>
      </c>
      <c r="T140" s="9">
        <v>0.27</v>
      </c>
      <c r="U140" s="9">
        <v>1.4</v>
      </c>
      <c r="V140" s="8">
        <f t="shared" si="38"/>
        <v>1053.3915732845544</v>
      </c>
      <c r="W140" s="7">
        <f t="shared" si="39"/>
        <v>10.533915732845545</v>
      </c>
      <c r="X140" s="6">
        <f t="shared" si="40"/>
        <v>2450</v>
      </c>
      <c r="Y140" s="5">
        <f t="shared" si="41"/>
        <v>24.5</v>
      </c>
      <c r="Z140" s="1">
        <f t="shared" si="42"/>
        <v>29400</v>
      </c>
      <c r="AA140" s="1">
        <f t="shared" si="43"/>
        <v>6860</v>
      </c>
      <c r="AB140" s="1">
        <f t="shared" si="44"/>
        <v>63700</v>
      </c>
      <c r="AC140" s="4">
        <f t="shared" si="45"/>
        <v>5733</v>
      </c>
      <c r="AD140" s="4">
        <f t="shared" si="46"/>
        <v>1528.8</v>
      </c>
      <c r="AE140" s="4">
        <f t="shared" si="47"/>
        <v>14121.8</v>
      </c>
      <c r="AF140" s="3">
        <f t="shared" si="48"/>
        <v>141.21799999999999</v>
      </c>
    </row>
    <row r="141" spans="1:32" x14ac:dyDescent="0.2">
      <c r="A141" s="165">
        <v>101</v>
      </c>
      <c r="B141" s="156" t="str">
        <f t="shared" si="34"/>
        <v>1.33, Field Cultivate Rdg 12'</v>
      </c>
      <c r="C141" s="124">
        <v>1.33</v>
      </c>
      <c r="D141" s="120" t="s">
        <v>434</v>
      </c>
      <c r="E141" s="120" t="s">
        <v>262</v>
      </c>
      <c r="F141" s="120" t="s">
        <v>11</v>
      </c>
      <c r="G141" s="120" t="str">
        <f t="shared" si="35"/>
        <v>Field Cultivate Rdg 12'</v>
      </c>
      <c r="H141" s="236">
        <v>17800</v>
      </c>
      <c r="I141" s="156">
        <v>12</v>
      </c>
      <c r="J141" s="156">
        <v>6.5</v>
      </c>
      <c r="K141" s="156">
        <v>85</v>
      </c>
      <c r="L141" s="157">
        <f t="shared" si="36"/>
        <v>0.12443438914027148</v>
      </c>
      <c r="M141" s="156">
        <v>30</v>
      </c>
      <c r="N141" s="156">
        <v>25</v>
      </c>
      <c r="O141" s="156">
        <v>10</v>
      </c>
      <c r="P141" s="156">
        <v>100</v>
      </c>
      <c r="Q141" s="156">
        <v>0</v>
      </c>
      <c r="R141" s="9">
        <f t="shared" si="37"/>
        <v>1000</v>
      </c>
      <c r="S141" s="9">
        <v>1</v>
      </c>
      <c r="T141" s="9">
        <v>0.27</v>
      </c>
      <c r="U141" s="9">
        <v>1.4</v>
      </c>
      <c r="V141" s="8">
        <f t="shared" si="38"/>
        <v>191.33030616801088</v>
      </c>
      <c r="W141" s="7">
        <f t="shared" si="39"/>
        <v>1.9133030616801088</v>
      </c>
      <c r="X141" s="6">
        <f t="shared" si="40"/>
        <v>445</v>
      </c>
      <c r="Y141" s="5">
        <f t="shared" si="41"/>
        <v>4.45</v>
      </c>
      <c r="Z141" s="1">
        <f t="shared" si="42"/>
        <v>5340</v>
      </c>
      <c r="AA141" s="1">
        <f t="shared" si="43"/>
        <v>1246</v>
      </c>
      <c r="AB141" s="1">
        <f t="shared" si="44"/>
        <v>11570</v>
      </c>
      <c r="AC141" s="4">
        <f t="shared" si="45"/>
        <v>1041.3</v>
      </c>
      <c r="AD141" s="4">
        <f t="shared" si="46"/>
        <v>277.68</v>
      </c>
      <c r="AE141" s="4">
        <f t="shared" si="47"/>
        <v>2564.98</v>
      </c>
      <c r="AF141" s="3">
        <f t="shared" si="48"/>
        <v>25.649799999999999</v>
      </c>
    </row>
    <row r="142" spans="1:32" x14ac:dyDescent="0.2">
      <c r="A142" s="165">
        <v>556</v>
      </c>
      <c r="B142" s="156" t="str">
        <f t="shared" si="34"/>
        <v>1.34, Grain Drill  8'</v>
      </c>
      <c r="C142" s="124">
        <v>1.34</v>
      </c>
      <c r="D142" s="120" t="s">
        <v>434</v>
      </c>
      <c r="E142" s="120" t="s">
        <v>263</v>
      </c>
      <c r="F142" s="120" t="s">
        <v>87</v>
      </c>
      <c r="G142" s="120" t="str">
        <f t="shared" si="35"/>
        <v>Grain Drill  8'</v>
      </c>
      <c r="H142" s="237">
        <v>36800</v>
      </c>
      <c r="I142" s="156">
        <v>8</v>
      </c>
      <c r="J142" s="156">
        <v>6.25</v>
      </c>
      <c r="K142" s="156">
        <v>70</v>
      </c>
      <c r="L142" s="157">
        <f t="shared" si="36"/>
        <v>0.23571428571428574</v>
      </c>
      <c r="M142" s="156">
        <v>45</v>
      </c>
      <c r="N142" s="156">
        <v>45</v>
      </c>
      <c r="O142" s="156">
        <v>8</v>
      </c>
      <c r="P142" s="156">
        <v>150</v>
      </c>
      <c r="Q142" s="156">
        <v>0</v>
      </c>
      <c r="R142" s="9">
        <f t="shared" si="37"/>
        <v>1200</v>
      </c>
      <c r="S142" s="9">
        <v>1</v>
      </c>
      <c r="T142" s="9">
        <v>0.27</v>
      </c>
      <c r="U142" s="9">
        <v>1.4</v>
      </c>
      <c r="V142" s="8">
        <f t="shared" si="38"/>
        <v>697.81346528368658</v>
      </c>
      <c r="W142" s="7">
        <f t="shared" si="39"/>
        <v>4.6520897685579108</v>
      </c>
      <c r="X142" s="6">
        <f t="shared" si="40"/>
        <v>2070</v>
      </c>
      <c r="Y142" s="5">
        <f t="shared" si="41"/>
        <v>13.8</v>
      </c>
      <c r="Z142" s="1">
        <f t="shared" si="42"/>
        <v>16560</v>
      </c>
      <c r="AA142" s="1">
        <f t="shared" si="43"/>
        <v>2530</v>
      </c>
      <c r="AB142" s="1">
        <f t="shared" si="44"/>
        <v>26680</v>
      </c>
      <c r="AC142" s="4">
        <f t="shared" si="45"/>
        <v>2401.1999999999998</v>
      </c>
      <c r="AD142" s="4">
        <f t="shared" si="46"/>
        <v>640.32000000000005</v>
      </c>
      <c r="AE142" s="4">
        <f t="shared" si="47"/>
        <v>5571.5199999999995</v>
      </c>
      <c r="AF142" s="3">
        <f t="shared" si="48"/>
        <v>37.143466666666662</v>
      </c>
    </row>
    <row r="143" spans="1:32" x14ac:dyDescent="0.2">
      <c r="A143" s="165">
        <v>558</v>
      </c>
      <c r="B143" s="156" t="str">
        <f t="shared" si="34"/>
        <v>1.35, Grain Drill 10'</v>
      </c>
      <c r="C143" s="124">
        <v>1.35</v>
      </c>
      <c r="D143" s="120" t="s">
        <v>434</v>
      </c>
      <c r="E143" s="120" t="s">
        <v>263</v>
      </c>
      <c r="F143" s="120" t="s">
        <v>66</v>
      </c>
      <c r="G143" s="120" t="str">
        <f t="shared" si="35"/>
        <v>Grain Drill 10'</v>
      </c>
      <c r="H143" s="238">
        <v>46400</v>
      </c>
      <c r="I143" s="156">
        <v>10</v>
      </c>
      <c r="J143" s="156">
        <v>6.25</v>
      </c>
      <c r="K143" s="156">
        <v>70</v>
      </c>
      <c r="L143" s="157">
        <f t="shared" si="36"/>
        <v>0.18857142857142858</v>
      </c>
      <c r="M143" s="156">
        <v>45</v>
      </c>
      <c r="N143" s="156">
        <v>45</v>
      </c>
      <c r="O143" s="156">
        <v>8</v>
      </c>
      <c r="P143" s="156">
        <v>150</v>
      </c>
      <c r="Q143" s="156">
        <v>0</v>
      </c>
      <c r="R143" s="9">
        <f t="shared" si="37"/>
        <v>1200</v>
      </c>
      <c r="S143" s="9">
        <v>1</v>
      </c>
      <c r="T143" s="9">
        <v>0.27</v>
      </c>
      <c r="U143" s="9">
        <v>1.4</v>
      </c>
      <c r="V143" s="8">
        <f t="shared" si="38"/>
        <v>879.85176057508306</v>
      </c>
      <c r="W143" s="7">
        <f t="shared" si="39"/>
        <v>5.8656784038338872</v>
      </c>
      <c r="X143" s="6">
        <f t="shared" si="40"/>
        <v>2610</v>
      </c>
      <c r="Y143" s="5">
        <f t="shared" si="41"/>
        <v>17.399999999999999</v>
      </c>
      <c r="Z143" s="1">
        <f t="shared" si="42"/>
        <v>20880</v>
      </c>
      <c r="AA143" s="1">
        <f t="shared" si="43"/>
        <v>3190</v>
      </c>
      <c r="AB143" s="1">
        <f t="shared" si="44"/>
        <v>33640</v>
      </c>
      <c r="AC143" s="4">
        <f t="shared" si="45"/>
        <v>3027.6</v>
      </c>
      <c r="AD143" s="4">
        <f t="shared" si="46"/>
        <v>807.36</v>
      </c>
      <c r="AE143" s="4">
        <f t="shared" si="47"/>
        <v>7024.96</v>
      </c>
      <c r="AF143" s="3">
        <f t="shared" si="48"/>
        <v>46.833066666666667</v>
      </c>
    </row>
    <row r="144" spans="1:32" x14ac:dyDescent="0.2">
      <c r="A144" s="165">
        <v>106</v>
      </c>
      <c r="B144" s="156" t="str">
        <f t="shared" si="34"/>
        <v>1.36, Grain Drill 12'</v>
      </c>
      <c r="C144" s="124">
        <v>1.36</v>
      </c>
      <c r="D144" s="120" t="s">
        <v>434</v>
      </c>
      <c r="E144" s="120" t="s">
        <v>263</v>
      </c>
      <c r="F144" s="120" t="s">
        <v>11</v>
      </c>
      <c r="G144" s="120" t="str">
        <f t="shared" si="35"/>
        <v>Grain Drill 12'</v>
      </c>
      <c r="H144" s="238">
        <v>55400</v>
      </c>
      <c r="I144" s="156">
        <v>12</v>
      </c>
      <c r="J144" s="156">
        <v>6.25</v>
      </c>
      <c r="K144" s="156">
        <v>70</v>
      </c>
      <c r="L144" s="157">
        <f t="shared" si="36"/>
        <v>0.15714285714285714</v>
      </c>
      <c r="M144" s="156">
        <v>45</v>
      </c>
      <c r="N144" s="156">
        <v>45</v>
      </c>
      <c r="O144" s="156">
        <v>8</v>
      </c>
      <c r="P144" s="156">
        <v>150</v>
      </c>
      <c r="Q144" s="156">
        <v>0</v>
      </c>
      <c r="R144" s="9">
        <f t="shared" si="37"/>
        <v>1200</v>
      </c>
      <c r="S144" s="9">
        <v>1</v>
      </c>
      <c r="T144" s="9">
        <v>0.27</v>
      </c>
      <c r="U144" s="9">
        <v>1.4</v>
      </c>
      <c r="V144" s="8">
        <f t="shared" si="38"/>
        <v>1050.5126624107675</v>
      </c>
      <c r="W144" s="7">
        <f t="shared" si="39"/>
        <v>7.0034177494051164</v>
      </c>
      <c r="X144" s="6">
        <f t="shared" si="40"/>
        <v>3116.25</v>
      </c>
      <c r="Y144" s="5">
        <f t="shared" si="41"/>
        <v>20.774999999999999</v>
      </c>
      <c r="Z144" s="1">
        <f t="shared" si="42"/>
        <v>24930</v>
      </c>
      <c r="AA144" s="1">
        <f t="shared" si="43"/>
        <v>3808.75</v>
      </c>
      <c r="AB144" s="1">
        <f t="shared" si="44"/>
        <v>40165</v>
      </c>
      <c r="AC144" s="4">
        <f t="shared" si="45"/>
        <v>3614.85</v>
      </c>
      <c r="AD144" s="4">
        <f t="shared" si="46"/>
        <v>963.96</v>
      </c>
      <c r="AE144" s="4">
        <f t="shared" si="47"/>
        <v>8387.5600000000013</v>
      </c>
      <c r="AF144" s="3">
        <f t="shared" si="48"/>
        <v>55.917066666666678</v>
      </c>
    </row>
    <row r="145" spans="1:32" x14ac:dyDescent="0.2">
      <c r="A145" s="165">
        <v>208</v>
      </c>
      <c r="B145" s="156" t="str">
        <f t="shared" si="34"/>
        <v>1.37, Grain Drill 15'</v>
      </c>
      <c r="C145" s="124">
        <v>1.37</v>
      </c>
      <c r="D145" s="120" t="s">
        <v>434</v>
      </c>
      <c r="E145" s="120" t="s">
        <v>263</v>
      </c>
      <c r="F145" s="120" t="s">
        <v>10</v>
      </c>
      <c r="G145" s="120" t="str">
        <f t="shared" si="35"/>
        <v>Grain Drill 15'</v>
      </c>
      <c r="H145" s="238">
        <v>49900</v>
      </c>
      <c r="I145" s="156">
        <v>15</v>
      </c>
      <c r="J145" s="156">
        <v>6.25</v>
      </c>
      <c r="K145" s="156">
        <v>70</v>
      </c>
      <c r="L145" s="157">
        <f t="shared" si="36"/>
        <v>0.12571428571428572</v>
      </c>
      <c r="M145" s="156">
        <v>45</v>
      </c>
      <c r="N145" s="156">
        <v>45</v>
      </c>
      <c r="O145" s="156">
        <v>8</v>
      </c>
      <c r="P145" s="156">
        <v>150</v>
      </c>
      <c r="Q145" s="156">
        <v>0</v>
      </c>
      <c r="R145" s="9">
        <f t="shared" si="37"/>
        <v>1200</v>
      </c>
      <c r="S145" s="9">
        <v>1</v>
      </c>
      <c r="T145" s="9">
        <v>0.27</v>
      </c>
      <c r="U145" s="9">
        <v>1.4</v>
      </c>
      <c r="V145" s="8">
        <f t="shared" si="38"/>
        <v>946.21988906673801</v>
      </c>
      <c r="W145" s="7">
        <f t="shared" si="39"/>
        <v>6.3081325937782537</v>
      </c>
      <c r="X145" s="6">
        <f t="shared" si="40"/>
        <v>2806.875</v>
      </c>
      <c r="Y145" s="5">
        <f t="shared" si="41"/>
        <v>18.712499999999999</v>
      </c>
      <c r="Z145" s="1">
        <f t="shared" si="42"/>
        <v>22455</v>
      </c>
      <c r="AA145" s="1">
        <f t="shared" si="43"/>
        <v>3430.625</v>
      </c>
      <c r="AB145" s="1">
        <f t="shared" si="44"/>
        <v>36177.5</v>
      </c>
      <c r="AC145" s="4">
        <f t="shared" si="45"/>
        <v>3255.9749999999999</v>
      </c>
      <c r="AD145" s="4">
        <f t="shared" si="46"/>
        <v>868.26</v>
      </c>
      <c r="AE145" s="4">
        <f t="shared" si="47"/>
        <v>7554.8600000000006</v>
      </c>
      <c r="AF145" s="3">
        <f t="shared" si="48"/>
        <v>50.365733333333338</v>
      </c>
    </row>
    <row r="146" spans="1:32" x14ac:dyDescent="0.2">
      <c r="A146" s="165">
        <v>107</v>
      </c>
      <c r="B146" s="156" t="str">
        <f t="shared" si="34"/>
        <v>1.38, Grain Drill 20'</v>
      </c>
      <c r="C146" s="124">
        <v>1.38</v>
      </c>
      <c r="D146" s="120" t="s">
        <v>434</v>
      </c>
      <c r="E146" s="120" t="s">
        <v>263</v>
      </c>
      <c r="F146" s="120" t="s">
        <v>8</v>
      </c>
      <c r="G146" s="120" t="str">
        <f t="shared" si="35"/>
        <v>Grain Drill 20'</v>
      </c>
      <c r="H146" s="238">
        <v>55100</v>
      </c>
      <c r="I146" s="156">
        <v>20</v>
      </c>
      <c r="J146" s="156">
        <v>6.25</v>
      </c>
      <c r="K146" s="156">
        <v>70</v>
      </c>
      <c r="L146" s="157">
        <f t="shared" si="36"/>
        <v>9.4285714285714292E-2</v>
      </c>
      <c r="M146" s="156">
        <v>45</v>
      </c>
      <c r="N146" s="156">
        <v>45</v>
      </c>
      <c r="O146" s="156">
        <v>8</v>
      </c>
      <c r="P146" s="156">
        <v>150</v>
      </c>
      <c r="Q146" s="156">
        <v>0</v>
      </c>
      <c r="R146" s="9">
        <f t="shared" si="37"/>
        <v>1200</v>
      </c>
      <c r="S146" s="9">
        <v>1</v>
      </c>
      <c r="T146" s="9">
        <v>0.27</v>
      </c>
      <c r="U146" s="9">
        <v>1.4</v>
      </c>
      <c r="V146" s="8">
        <f t="shared" si="38"/>
        <v>1044.8239656829112</v>
      </c>
      <c r="W146" s="7">
        <f t="shared" si="39"/>
        <v>6.9654931045527411</v>
      </c>
      <c r="X146" s="6">
        <f t="shared" si="40"/>
        <v>3099.375</v>
      </c>
      <c r="Y146" s="5">
        <f t="shared" si="41"/>
        <v>20.662500000000001</v>
      </c>
      <c r="Z146" s="1">
        <f t="shared" si="42"/>
        <v>24795</v>
      </c>
      <c r="AA146" s="1">
        <f t="shared" si="43"/>
        <v>3788.125</v>
      </c>
      <c r="AB146" s="1">
        <f t="shared" si="44"/>
        <v>39947.5</v>
      </c>
      <c r="AC146" s="4">
        <f t="shared" si="45"/>
        <v>3595.2750000000001</v>
      </c>
      <c r="AD146" s="4">
        <f t="shared" si="46"/>
        <v>958.74</v>
      </c>
      <c r="AE146" s="4">
        <f t="shared" si="47"/>
        <v>8342.14</v>
      </c>
      <c r="AF146" s="3">
        <f t="shared" si="48"/>
        <v>55.614266666666666</v>
      </c>
    </row>
    <row r="147" spans="1:32" x14ac:dyDescent="0.2">
      <c r="A147" s="165">
        <v>209</v>
      </c>
      <c r="B147" s="156" t="str">
        <f t="shared" si="34"/>
        <v>1.39, Grain Drill 24'</v>
      </c>
      <c r="C147" s="124">
        <v>1.39</v>
      </c>
      <c r="D147" s="120" t="s">
        <v>434</v>
      </c>
      <c r="E147" s="120" t="s">
        <v>263</v>
      </c>
      <c r="F147" s="120" t="s">
        <v>65</v>
      </c>
      <c r="G147" s="120" t="str">
        <f t="shared" si="35"/>
        <v>Grain Drill 24'</v>
      </c>
      <c r="H147" s="238">
        <v>87400</v>
      </c>
      <c r="I147" s="156">
        <v>24</v>
      </c>
      <c r="J147" s="156">
        <v>6.25</v>
      </c>
      <c r="K147" s="156">
        <v>70</v>
      </c>
      <c r="L147" s="157">
        <f t="shared" si="36"/>
        <v>7.857142857142857E-2</v>
      </c>
      <c r="M147" s="156">
        <v>45</v>
      </c>
      <c r="N147" s="156">
        <v>45</v>
      </c>
      <c r="O147" s="156">
        <v>8</v>
      </c>
      <c r="P147" s="156">
        <v>150</v>
      </c>
      <c r="Q147" s="156">
        <v>0</v>
      </c>
      <c r="R147" s="9">
        <f t="shared" si="37"/>
        <v>1200</v>
      </c>
      <c r="S147" s="9">
        <v>1</v>
      </c>
      <c r="T147" s="9">
        <v>0.27</v>
      </c>
      <c r="U147" s="9">
        <v>1.4</v>
      </c>
      <c r="V147" s="8">
        <f t="shared" si="38"/>
        <v>1657.3069800487556</v>
      </c>
      <c r="W147" s="7">
        <f t="shared" si="39"/>
        <v>11.048713200325038</v>
      </c>
      <c r="X147" s="6">
        <f t="shared" si="40"/>
        <v>4916.25</v>
      </c>
      <c r="Y147" s="5">
        <f t="shared" si="41"/>
        <v>32.774999999999999</v>
      </c>
      <c r="Z147" s="1">
        <f t="shared" si="42"/>
        <v>39330</v>
      </c>
      <c r="AA147" s="1">
        <f t="shared" si="43"/>
        <v>6008.75</v>
      </c>
      <c r="AB147" s="1">
        <f t="shared" si="44"/>
        <v>63365</v>
      </c>
      <c r="AC147" s="4">
        <f t="shared" si="45"/>
        <v>5702.8499999999995</v>
      </c>
      <c r="AD147" s="4">
        <f t="shared" si="46"/>
        <v>1520.76</v>
      </c>
      <c r="AE147" s="4">
        <f t="shared" si="47"/>
        <v>13232.359999999999</v>
      </c>
      <c r="AF147" s="3">
        <f t="shared" si="48"/>
        <v>88.215733333333318</v>
      </c>
    </row>
    <row r="148" spans="1:32" x14ac:dyDescent="0.2">
      <c r="A148" s="165">
        <v>108</v>
      </c>
      <c r="B148" s="156" t="str">
        <f t="shared" si="34"/>
        <v>1.4, Grain Drill 30'</v>
      </c>
      <c r="C148" s="124">
        <v>1.4</v>
      </c>
      <c r="D148" s="120" t="s">
        <v>434</v>
      </c>
      <c r="E148" s="120" t="s">
        <v>263</v>
      </c>
      <c r="F148" s="120" t="s">
        <v>44</v>
      </c>
      <c r="G148" s="120" t="str">
        <f t="shared" si="35"/>
        <v>Grain Drill 30'</v>
      </c>
      <c r="H148" s="238">
        <v>102800</v>
      </c>
      <c r="I148" s="156">
        <v>30</v>
      </c>
      <c r="J148" s="156">
        <v>6.25</v>
      </c>
      <c r="K148" s="156">
        <v>70</v>
      </c>
      <c r="L148" s="157">
        <f t="shared" si="36"/>
        <v>6.2857142857142861E-2</v>
      </c>
      <c r="M148" s="156">
        <v>45</v>
      </c>
      <c r="N148" s="156">
        <v>45</v>
      </c>
      <c r="O148" s="156">
        <v>8</v>
      </c>
      <c r="P148" s="156">
        <v>150</v>
      </c>
      <c r="Q148" s="156">
        <v>0</v>
      </c>
      <c r="R148" s="9">
        <f t="shared" si="37"/>
        <v>1200</v>
      </c>
      <c r="S148" s="9">
        <v>1</v>
      </c>
      <c r="T148" s="9">
        <v>0.27</v>
      </c>
      <c r="U148" s="9">
        <v>1.4</v>
      </c>
      <c r="V148" s="8">
        <f t="shared" si="38"/>
        <v>1949.3267454120378</v>
      </c>
      <c r="W148" s="7">
        <f t="shared" si="39"/>
        <v>12.995511636080252</v>
      </c>
      <c r="X148" s="6">
        <f t="shared" si="40"/>
        <v>5782.5</v>
      </c>
      <c r="Y148" s="5">
        <f t="shared" si="41"/>
        <v>38.549999999999997</v>
      </c>
      <c r="Z148" s="1">
        <f t="shared" si="42"/>
        <v>46260</v>
      </c>
      <c r="AA148" s="1">
        <f t="shared" si="43"/>
        <v>7067.5</v>
      </c>
      <c r="AB148" s="1">
        <f t="shared" si="44"/>
        <v>74530</v>
      </c>
      <c r="AC148" s="4">
        <f t="shared" si="45"/>
        <v>6707.7</v>
      </c>
      <c r="AD148" s="4">
        <f t="shared" si="46"/>
        <v>1788.72</v>
      </c>
      <c r="AE148" s="4">
        <f t="shared" si="47"/>
        <v>15563.92</v>
      </c>
      <c r="AF148" s="3">
        <f t="shared" si="48"/>
        <v>103.75946666666667</v>
      </c>
    </row>
    <row r="149" spans="1:32" x14ac:dyDescent="0.2">
      <c r="A149" s="165">
        <v>560</v>
      </c>
      <c r="B149" s="156" t="str">
        <f t="shared" si="34"/>
        <v>1.41, Grain Drill 35'</v>
      </c>
      <c r="C149" s="124">
        <v>1.41</v>
      </c>
      <c r="D149" s="120" t="s">
        <v>434</v>
      </c>
      <c r="E149" s="120" t="s">
        <v>263</v>
      </c>
      <c r="F149" s="120" t="s">
        <v>86</v>
      </c>
      <c r="G149" s="120" t="str">
        <f t="shared" si="35"/>
        <v>Grain Drill 35'</v>
      </c>
      <c r="H149" s="238">
        <v>119000</v>
      </c>
      <c r="I149" s="156">
        <v>35</v>
      </c>
      <c r="J149" s="156">
        <v>6.25</v>
      </c>
      <c r="K149" s="156">
        <v>70</v>
      </c>
      <c r="L149" s="157">
        <f t="shared" si="36"/>
        <v>5.3877551020408157E-2</v>
      </c>
      <c r="M149" s="156">
        <v>45</v>
      </c>
      <c r="N149" s="156">
        <v>45</v>
      </c>
      <c r="O149" s="156">
        <v>8</v>
      </c>
      <c r="P149" s="156">
        <v>150</v>
      </c>
      <c r="Q149" s="156">
        <v>0</v>
      </c>
      <c r="R149" s="9">
        <f t="shared" si="37"/>
        <v>1200</v>
      </c>
      <c r="S149" s="9">
        <v>1</v>
      </c>
      <c r="T149" s="9">
        <v>0.27</v>
      </c>
      <c r="U149" s="9">
        <v>1.4</v>
      </c>
      <c r="V149" s="8">
        <f t="shared" si="38"/>
        <v>2256.5163687162694</v>
      </c>
      <c r="W149" s="7">
        <f t="shared" si="39"/>
        <v>15.043442458108462</v>
      </c>
      <c r="X149" s="6">
        <f t="shared" si="40"/>
        <v>6693.75</v>
      </c>
      <c r="Y149" s="5">
        <f t="shared" si="41"/>
        <v>44.625</v>
      </c>
      <c r="Z149" s="1">
        <f t="shared" si="42"/>
        <v>53550</v>
      </c>
      <c r="AA149" s="1">
        <f t="shared" si="43"/>
        <v>8181.25</v>
      </c>
      <c r="AB149" s="1">
        <f t="shared" si="44"/>
        <v>86275</v>
      </c>
      <c r="AC149" s="4">
        <f t="shared" si="45"/>
        <v>7764.75</v>
      </c>
      <c r="AD149" s="4">
        <f t="shared" si="46"/>
        <v>2070.6</v>
      </c>
      <c r="AE149" s="4">
        <f t="shared" si="47"/>
        <v>18016.599999999999</v>
      </c>
      <c r="AF149" s="3">
        <f t="shared" si="48"/>
        <v>120.11066666666666</v>
      </c>
    </row>
    <row r="150" spans="1:32" x14ac:dyDescent="0.2">
      <c r="A150" s="165">
        <v>557</v>
      </c>
      <c r="B150" s="156" t="str">
        <f t="shared" si="34"/>
        <v>1.42, Grain Drill &amp; Pre  8'</v>
      </c>
      <c r="C150" s="124">
        <v>1.42</v>
      </c>
      <c r="D150" s="120" t="s">
        <v>434</v>
      </c>
      <c r="E150" s="120" t="s">
        <v>264</v>
      </c>
      <c r="F150" s="120" t="s">
        <v>87</v>
      </c>
      <c r="G150" s="120" t="str">
        <f t="shared" si="35"/>
        <v>Grain Drill &amp; Pre  8'</v>
      </c>
      <c r="H150" s="237">
        <v>48000</v>
      </c>
      <c r="I150" s="156">
        <v>8</v>
      </c>
      <c r="J150" s="156">
        <v>6.25</v>
      </c>
      <c r="K150" s="156">
        <v>65</v>
      </c>
      <c r="L150" s="157">
        <f t="shared" si="36"/>
        <v>0.25384615384615383</v>
      </c>
      <c r="M150" s="156">
        <v>45</v>
      </c>
      <c r="N150" s="156">
        <v>45</v>
      </c>
      <c r="O150" s="156">
        <v>8</v>
      </c>
      <c r="P150" s="156">
        <v>150</v>
      </c>
      <c r="Q150" s="156">
        <v>0</v>
      </c>
      <c r="R150" s="9">
        <f t="shared" si="37"/>
        <v>1200</v>
      </c>
      <c r="S150" s="9">
        <v>1</v>
      </c>
      <c r="T150" s="9">
        <v>0.27</v>
      </c>
      <c r="U150" s="9">
        <v>1.4</v>
      </c>
      <c r="V150" s="8">
        <f t="shared" si="38"/>
        <v>910.19147645698251</v>
      </c>
      <c r="W150" s="7">
        <f t="shared" si="39"/>
        <v>6.0679431763798837</v>
      </c>
      <c r="X150" s="6">
        <f t="shared" si="40"/>
        <v>2700</v>
      </c>
      <c r="Y150" s="5">
        <f t="shared" si="41"/>
        <v>18</v>
      </c>
      <c r="Z150" s="1">
        <f t="shared" si="42"/>
        <v>21600</v>
      </c>
      <c r="AA150" s="1">
        <f t="shared" si="43"/>
        <v>3300</v>
      </c>
      <c r="AB150" s="1">
        <f t="shared" si="44"/>
        <v>34800</v>
      </c>
      <c r="AC150" s="4">
        <f t="shared" si="45"/>
        <v>3132</v>
      </c>
      <c r="AD150" s="4">
        <f t="shared" si="46"/>
        <v>835.2</v>
      </c>
      <c r="AE150" s="4">
        <f t="shared" si="47"/>
        <v>7267.2</v>
      </c>
      <c r="AF150" s="3">
        <f t="shared" si="48"/>
        <v>48.448</v>
      </c>
    </row>
    <row r="151" spans="1:32" x14ac:dyDescent="0.2">
      <c r="A151" s="165">
        <v>559</v>
      </c>
      <c r="B151" s="156" t="str">
        <f t="shared" si="34"/>
        <v>1.43, Grain Drill &amp; Pre 10'</v>
      </c>
      <c r="C151" s="124">
        <v>1.43</v>
      </c>
      <c r="D151" s="120" t="s">
        <v>434</v>
      </c>
      <c r="E151" s="120" t="s">
        <v>264</v>
      </c>
      <c r="F151" s="120" t="s">
        <v>66</v>
      </c>
      <c r="G151" s="120" t="str">
        <f t="shared" si="35"/>
        <v>Grain Drill &amp; Pre 10'</v>
      </c>
      <c r="H151" s="236">
        <v>52500</v>
      </c>
      <c r="I151" s="156">
        <v>10</v>
      </c>
      <c r="J151" s="156">
        <v>6.25</v>
      </c>
      <c r="K151" s="156">
        <v>65</v>
      </c>
      <c r="L151" s="157">
        <f t="shared" si="36"/>
        <v>0.2030769230769231</v>
      </c>
      <c r="M151" s="156">
        <v>45</v>
      </c>
      <c r="N151" s="156">
        <v>45</v>
      </c>
      <c r="O151" s="156">
        <v>8</v>
      </c>
      <c r="P151" s="156">
        <v>150</v>
      </c>
      <c r="Q151" s="156">
        <v>0</v>
      </c>
      <c r="R151" s="9">
        <f t="shared" si="37"/>
        <v>1200</v>
      </c>
      <c r="S151" s="9">
        <v>1</v>
      </c>
      <c r="T151" s="9">
        <v>0.27</v>
      </c>
      <c r="U151" s="9">
        <v>1.4</v>
      </c>
      <c r="V151" s="8">
        <f t="shared" si="38"/>
        <v>995.52192737482471</v>
      </c>
      <c r="W151" s="7">
        <f t="shared" si="39"/>
        <v>6.6368128491654979</v>
      </c>
      <c r="X151" s="6">
        <f t="shared" si="40"/>
        <v>2953.125</v>
      </c>
      <c r="Y151" s="5">
        <f t="shared" si="41"/>
        <v>19.6875</v>
      </c>
      <c r="Z151" s="1">
        <f t="shared" si="42"/>
        <v>23625</v>
      </c>
      <c r="AA151" s="1">
        <f t="shared" si="43"/>
        <v>3609.375</v>
      </c>
      <c r="AB151" s="1">
        <f t="shared" si="44"/>
        <v>38062.5</v>
      </c>
      <c r="AC151" s="4">
        <f t="shared" si="45"/>
        <v>3425.625</v>
      </c>
      <c r="AD151" s="4">
        <f t="shared" si="46"/>
        <v>913.5</v>
      </c>
      <c r="AE151" s="4">
        <f t="shared" si="47"/>
        <v>7948.5</v>
      </c>
      <c r="AF151" s="3">
        <f t="shared" si="48"/>
        <v>52.99</v>
      </c>
    </row>
    <row r="152" spans="1:32" x14ac:dyDescent="0.2">
      <c r="A152" s="165">
        <v>396</v>
      </c>
      <c r="B152" s="156" t="str">
        <f t="shared" si="34"/>
        <v>1.44, Grain Drill &amp; Pre 12'</v>
      </c>
      <c r="C152" s="124">
        <v>1.44</v>
      </c>
      <c r="D152" s="120" t="s">
        <v>434</v>
      </c>
      <c r="E152" s="120" t="s">
        <v>264</v>
      </c>
      <c r="F152" s="120" t="s">
        <v>11</v>
      </c>
      <c r="G152" s="120" t="str">
        <f t="shared" si="35"/>
        <v>Grain Drill &amp; Pre 12'</v>
      </c>
      <c r="H152" s="236">
        <v>61500</v>
      </c>
      <c r="I152" s="156">
        <v>12</v>
      </c>
      <c r="J152" s="156">
        <v>6.25</v>
      </c>
      <c r="K152" s="156">
        <v>65</v>
      </c>
      <c r="L152" s="157">
        <f t="shared" si="36"/>
        <v>0.16923076923076924</v>
      </c>
      <c r="M152" s="156">
        <v>45</v>
      </c>
      <c r="N152" s="156">
        <v>45</v>
      </c>
      <c r="O152" s="156">
        <v>8</v>
      </c>
      <c r="P152" s="156">
        <v>150</v>
      </c>
      <c r="Q152" s="156">
        <v>0</v>
      </c>
      <c r="R152" s="9">
        <f t="shared" si="37"/>
        <v>1200</v>
      </c>
      <c r="S152" s="9">
        <v>1</v>
      </c>
      <c r="T152" s="9">
        <v>0.27</v>
      </c>
      <c r="U152" s="9">
        <v>1.4</v>
      </c>
      <c r="V152" s="8">
        <f t="shared" si="38"/>
        <v>1166.1828292105088</v>
      </c>
      <c r="W152" s="7">
        <f t="shared" si="39"/>
        <v>7.7745521947367253</v>
      </c>
      <c r="X152" s="6">
        <f t="shared" si="40"/>
        <v>3459.375</v>
      </c>
      <c r="Y152" s="5">
        <f t="shared" si="41"/>
        <v>23.0625</v>
      </c>
      <c r="Z152" s="1">
        <f t="shared" si="42"/>
        <v>27675</v>
      </c>
      <c r="AA152" s="1">
        <f t="shared" si="43"/>
        <v>4228.125</v>
      </c>
      <c r="AB152" s="1">
        <f t="shared" si="44"/>
        <v>44587.5</v>
      </c>
      <c r="AC152" s="4">
        <f t="shared" si="45"/>
        <v>4012.875</v>
      </c>
      <c r="AD152" s="4">
        <f t="shared" si="46"/>
        <v>1070.0999999999999</v>
      </c>
      <c r="AE152" s="4">
        <f t="shared" si="47"/>
        <v>9311.1</v>
      </c>
      <c r="AF152" s="3">
        <f t="shared" si="48"/>
        <v>62.074000000000005</v>
      </c>
    </row>
    <row r="153" spans="1:32" x14ac:dyDescent="0.2">
      <c r="A153" s="165">
        <v>397</v>
      </c>
      <c r="B153" s="156" t="str">
        <f t="shared" si="34"/>
        <v>1.45, Grain Drill &amp; Pre 15'</v>
      </c>
      <c r="C153" s="124">
        <v>1.45</v>
      </c>
      <c r="D153" s="120" t="s">
        <v>434</v>
      </c>
      <c r="E153" s="120" t="s">
        <v>264</v>
      </c>
      <c r="F153" s="120" t="s">
        <v>10</v>
      </c>
      <c r="G153" s="120" t="str">
        <f t="shared" si="35"/>
        <v>Grain Drill &amp; Pre 15'</v>
      </c>
      <c r="H153" s="236">
        <v>56000</v>
      </c>
      <c r="I153" s="156">
        <v>15</v>
      </c>
      <c r="J153" s="156">
        <v>6.25</v>
      </c>
      <c r="K153" s="156">
        <v>65</v>
      </c>
      <c r="L153" s="157">
        <f t="shared" si="36"/>
        <v>0.13538461538461538</v>
      </c>
      <c r="M153" s="156">
        <v>45</v>
      </c>
      <c r="N153" s="156">
        <v>45</v>
      </c>
      <c r="O153" s="156">
        <v>8</v>
      </c>
      <c r="P153" s="156">
        <v>150</v>
      </c>
      <c r="Q153" s="156">
        <v>0</v>
      </c>
      <c r="R153" s="9">
        <f t="shared" si="37"/>
        <v>1200</v>
      </c>
      <c r="S153" s="9">
        <v>1</v>
      </c>
      <c r="T153" s="9">
        <v>0.27</v>
      </c>
      <c r="U153" s="9">
        <v>1.4</v>
      </c>
      <c r="V153" s="8">
        <f t="shared" si="38"/>
        <v>1061.8900558664798</v>
      </c>
      <c r="W153" s="7">
        <f t="shared" si="39"/>
        <v>7.0792670391098653</v>
      </c>
      <c r="X153" s="6">
        <f t="shared" si="40"/>
        <v>3150</v>
      </c>
      <c r="Y153" s="5">
        <f t="shared" si="41"/>
        <v>21</v>
      </c>
      <c r="Z153" s="1">
        <f t="shared" si="42"/>
        <v>25200</v>
      </c>
      <c r="AA153" s="1">
        <f t="shared" si="43"/>
        <v>3850</v>
      </c>
      <c r="AB153" s="1">
        <f t="shared" si="44"/>
        <v>40600</v>
      </c>
      <c r="AC153" s="4">
        <f t="shared" si="45"/>
        <v>3654</v>
      </c>
      <c r="AD153" s="4">
        <f t="shared" si="46"/>
        <v>974.4</v>
      </c>
      <c r="AE153" s="4">
        <f t="shared" si="47"/>
        <v>8478.4</v>
      </c>
      <c r="AF153" s="3">
        <f t="shared" si="48"/>
        <v>56.522666666666666</v>
      </c>
    </row>
    <row r="154" spans="1:32" x14ac:dyDescent="0.2">
      <c r="A154" s="165">
        <v>398</v>
      </c>
      <c r="B154" s="156" t="str">
        <f t="shared" si="34"/>
        <v>1.46, Grain Drill &amp; Pre 20'</v>
      </c>
      <c r="C154" s="124">
        <v>1.46</v>
      </c>
      <c r="D154" s="120" t="s">
        <v>434</v>
      </c>
      <c r="E154" s="120" t="s">
        <v>264</v>
      </c>
      <c r="F154" s="120" t="s">
        <v>8</v>
      </c>
      <c r="G154" s="120" t="str">
        <f t="shared" si="35"/>
        <v>Grain Drill &amp; Pre 20'</v>
      </c>
      <c r="H154" s="236">
        <v>61200</v>
      </c>
      <c r="I154" s="156">
        <v>20</v>
      </c>
      <c r="J154" s="156">
        <v>6.25</v>
      </c>
      <c r="K154" s="156">
        <v>65</v>
      </c>
      <c r="L154" s="157">
        <f t="shared" si="36"/>
        <v>0.10153846153846155</v>
      </c>
      <c r="M154" s="156">
        <v>45</v>
      </c>
      <c r="N154" s="156">
        <v>45</v>
      </c>
      <c r="O154" s="156">
        <v>8</v>
      </c>
      <c r="P154" s="156">
        <v>150</v>
      </c>
      <c r="Q154" s="156">
        <v>0</v>
      </c>
      <c r="R154" s="9">
        <f t="shared" si="37"/>
        <v>1200</v>
      </c>
      <c r="S154" s="9">
        <v>1</v>
      </c>
      <c r="T154" s="9">
        <v>0.27</v>
      </c>
      <c r="U154" s="9">
        <v>1.4</v>
      </c>
      <c r="V154" s="8">
        <f t="shared" si="38"/>
        <v>1160.4941324826527</v>
      </c>
      <c r="W154" s="7">
        <f t="shared" si="39"/>
        <v>7.7366275498843518</v>
      </c>
      <c r="X154" s="6">
        <f t="shared" si="40"/>
        <v>3442.5</v>
      </c>
      <c r="Y154" s="5">
        <f t="shared" si="41"/>
        <v>22.95</v>
      </c>
      <c r="Z154" s="1">
        <f t="shared" si="42"/>
        <v>27540</v>
      </c>
      <c r="AA154" s="1">
        <f t="shared" si="43"/>
        <v>4207.5</v>
      </c>
      <c r="AB154" s="1">
        <f t="shared" si="44"/>
        <v>44370</v>
      </c>
      <c r="AC154" s="4">
        <f t="shared" si="45"/>
        <v>3993.2999999999997</v>
      </c>
      <c r="AD154" s="4">
        <f t="shared" si="46"/>
        <v>1064.8800000000001</v>
      </c>
      <c r="AE154" s="4">
        <f t="shared" si="47"/>
        <v>9265.68</v>
      </c>
      <c r="AF154" s="3">
        <f t="shared" si="48"/>
        <v>61.7712</v>
      </c>
    </row>
    <row r="155" spans="1:32" x14ac:dyDescent="0.2">
      <c r="A155" s="165">
        <v>399</v>
      </c>
      <c r="B155" s="156" t="str">
        <f t="shared" si="34"/>
        <v>1.47, Grain Drill &amp; Pre 24'</v>
      </c>
      <c r="C155" s="124">
        <v>1.47</v>
      </c>
      <c r="D155" s="120" t="s">
        <v>434</v>
      </c>
      <c r="E155" s="120" t="s">
        <v>264</v>
      </c>
      <c r="F155" s="120" t="s">
        <v>65</v>
      </c>
      <c r="G155" s="120" t="str">
        <f t="shared" si="35"/>
        <v>Grain Drill &amp; Pre 24'</v>
      </c>
      <c r="H155" s="236">
        <v>93500</v>
      </c>
      <c r="I155" s="156">
        <v>24</v>
      </c>
      <c r="J155" s="156">
        <v>6.25</v>
      </c>
      <c r="K155" s="156">
        <v>65</v>
      </c>
      <c r="L155" s="157">
        <f t="shared" si="36"/>
        <v>8.461538461538462E-2</v>
      </c>
      <c r="M155" s="156">
        <v>45</v>
      </c>
      <c r="N155" s="156">
        <v>45</v>
      </c>
      <c r="O155" s="156">
        <v>8</v>
      </c>
      <c r="P155" s="156">
        <v>150</v>
      </c>
      <c r="Q155" s="156">
        <v>0</v>
      </c>
      <c r="R155" s="9">
        <f t="shared" si="37"/>
        <v>1200</v>
      </c>
      <c r="S155" s="9">
        <v>1</v>
      </c>
      <c r="T155" s="9">
        <v>0.27</v>
      </c>
      <c r="U155" s="9">
        <v>1.4</v>
      </c>
      <c r="V155" s="8">
        <f t="shared" si="38"/>
        <v>1772.9771468484971</v>
      </c>
      <c r="W155" s="7">
        <f t="shared" si="39"/>
        <v>11.819847645656647</v>
      </c>
      <c r="X155" s="6">
        <f t="shared" si="40"/>
        <v>5259.375</v>
      </c>
      <c r="Y155" s="5">
        <f t="shared" si="41"/>
        <v>35.0625</v>
      </c>
      <c r="Z155" s="1">
        <f t="shared" si="42"/>
        <v>42075</v>
      </c>
      <c r="AA155" s="1">
        <f t="shared" si="43"/>
        <v>6428.125</v>
      </c>
      <c r="AB155" s="1">
        <f t="shared" si="44"/>
        <v>67787.5</v>
      </c>
      <c r="AC155" s="4">
        <f t="shared" si="45"/>
        <v>6100.875</v>
      </c>
      <c r="AD155" s="4">
        <f t="shared" si="46"/>
        <v>1626.9</v>
      </c>
      <c r="AE155" s="4">
        <f t="shared" si="47"/>
        <v>14155.9</v>
      </c>
      <c r="AF155" s="3">
        <f t="shared" si="48"/>
        <v>94.37266666666666</v>
      </c>
    </row>
    <row r="156" spans="1:32" x14ac:dyDescent="0.2">
      <c r="A156" s="165">
        <v>400</v>
      </c>
      <c r="B156" s="156" t="str">
        <f t="shared" si="34"/>
        <v>1.48, Grain Drill &amp; Pre 30'</v>
      </c>
      <c r="C156" s="124">
        <v>1.48</v>
      </c>
      <c r="D156" s="120" t="s">
        <v>434</v>
      </c>
      <c r="E156" s="120" t="s">
        <v>264</v>
      </c>
      <c r="F156" s="120" t="s">
        <v>44</v>
      </c>
      <c r="G156" s="120" t="str">
        <f t="shared" si="35"/>
        <v>Grain Drill &amp; Pre 30'</v>
      </c>
      <c r="H156" s="236">
        <v>109000</v>
      </c>
      <c r="I156" s="156">
        <v>30</v>
      </c>
      <c r="J156" s="156">
        <v>6.25</v>
      </c>
      <c r="K156" s="156">
        <v>65</v>
      </c>
      <c r="L156" s="157">
        <f t="shared" si="36"/>
        <v>6.7692307692307691E-2</v>
      </c>
      <c r="M156" s="156">
        <v>45</v>
      </c>
      <c r="N156" s="156">
        <v>45</v>
      </c>
      <c r="O156" s="156">
        <v>8</v>
      </c>
      <c r="P156" s="156">
        <v>150</v>
      </c>
      <c r="Q156" s="156">
        <v>0</v>
      </c>
      <c r="R156" s="9">
        <f t="shared" si="37"/>
        <v>1200</v>
      </c>
      <c r="S156" s="9">
        <v>1</v>
      </c>
      <c r="T156" s="9">
        <v>0.27</v>
      </c>
      <c r="U156" s="9">
        <v>1.4</v>
      </c>
      <c r="V156" s="8">
        <f t="shared" si="38"/>
        <v>2066.8931444543978</v>
      </c>
      <c r="W156" s="7">
        <f t="shared" si="39"/>
        <v>13.779287629695984</v>
      </c>
      <c r="X156" s="6">
        <f t="shared" si="40"/>
        <v>6131.25</v>
      </c>
      <c r="Y156" s="5">
        <f t="shared" si="41"/>
        <v>40.875</v>
      </c>
      <c r="Z156" s="1">
        <f t="shared" si="42"/>
        <v>49050</v>
      </c>
      <c r="AA156" s="1">
        <f t="shared" si="43"/>
        <v>7493.75</v>
      </c>
      <c r="AB156" s="1">
        <f t="shared" si="44"/>
        <v>79025</v>
      </c>
      <c r="AC156" s="4">
        <f t="shared" si="45"/>
        <v>7112.25</v>
      </c>
      <c r="AD156" s="4">
        <f t="shared" si="46"/>
        <v>1896.6000000000001</v>
      </c>
      <c r="AE156" s="4">
        <f t="shared" si="47"/>
        <v>16502.599999999999</v>
      </c>
      <c r="AF156" s="3">
        <f t="shared" si="48"/>
        <v>110.01733333333333</v>
      </c>
    </row>
    <row r="157" spans="1:32" x14ac:dyDescent="0.2">
      <c r="A157" s="165">
        <v>561</v>
      </c>
      <c r="B157" s="156" t="str">
        <f t="shared" si="34"/>
        <v>1.49, Grain Drill &amp; Pre 35'</v>
      </c>
      <c r="C157" s="124">
        <v>1.49</v>
      </c>
      <c r="D157" s="120" t="s">
        <v>434</v>
      </c>
      <c r="E157" s="120" t="s">
        <v>264</v>
      </c>
      <c r="F157" s="120" t="s">
        <v>86</v>
      </c>
      <c r="G157" s="120" t="str">
        <f t="shared" si="35"/>
        <v>Grain Drill &amp; Pre 35'</v>
      </c>
      <c r="H157" s="236">
        <v>125000</v>
      </c>
      <c r="I157" s="156">
        <v>35</v>
      </c>
      <c r="J157" s="156">
        <v>6.25</v>
      </c>
      <c r="K157" s="156">
        <v>65</v>
      </c>
      <c r="L157" s="157">
        <f t="shared" si="36"/>
        <v>5.8021978021978025E-2</v>
      </c>
      <c r="M157" s="156">
        <v>45</v>
      </c>
      <c r="N157" s="156">
        <v>45</v>
      </c>
      <c r="O157" s="156">
        <v>8</v>
      </c>
      <c r="P157" s="156">
        <v>150</v>
      </c>
      <c r="Q157" s="156">
        <v>0</v>
      </c>
      <c r="R157" s="9">
        <f t="shared" si="37"/>
        <v>1200</v>
      </c>
      <c r="S157" s="9">
        <v>1</v>
      </c>
      <c r="T157" s="9">
        <v>0.27</v>
      </c>
      <c r="U157" s="9">
        <v>1.4</v>
      </c>
      <c r="V157" s="8">
        <f t="shared" si="38"/>
        <v>2370.2903032733921</v>
      </c>
      <c r="W157" s="7">
        <f t="shared" si="39"/>
        <v>15.801935355155948</v>
      </c>
      <c r="X157" s="6">
        <f t="shared" si="40"/>
        <v>7031.25</v>
      </c>
      <c r="Y157" s="5">
        <f t="shared" si="41"/>
        <v>46.875</v>
      </c>
      <c r="Z157" s="1">
        <f t="shared" si="42"/>
        <v>56250</v>
      </c>
      <c r="AA157" s="1">
        <f t="shared" si="43"/>
        <v>8593.75</v>
      </c>
      <c r="AB157" s="1">
        <f t="shared" si="44"/>
        <v>90625</v>
      </c>
      <c r="AC157" s="4">
        <f t="shared" si="45"/>
        <v>8156.25</v>
      </c>
      <c r="AD157" s="4">
        <f t="shared" si="46"/>
        <v>2175</v>
      </c>
      <c r="AE157" s="4">
        <f t="shared" si="47"/>
        <v>18925</v>
      </c>
      <c r="AF157" s="3">
        <f t="shared" si="48"/>
        <v>126.16666666666667</v>
      </c>
    </row>
    <row r="158" spans="1:32" x14ac:dyDescent="0.2">
      <c r="A158" s="165">
        <v>711</v>
      </c>
      <c r="B158" s="156" t="str">
        <f t="shared" si="34"/>
        <v>1.5, Grain Drill &amp; Pre T 8R-36</v>
      </c>
      <c r="C158" s="124">
        <v>1.5</v>
      </c>
      <c r="D158" s="120" t="s">
        <v>434</v>
      </c>
      <c r="E158" s="120" t="s">
        <v>265</v>
      </c>
      <c r="F158" s="120" t="s">
        <v>204</v>
      </c>
      <c r="G158" s="120" t="str">
        <f t="shared" si="35"/>
        <v>Grain Drill &amp; Pre T 8R-36</v>
      </c>
      <c r="H158" s="236">
        <v>57000</v>
      </c>
      <c r="I158" s="156">
        <v>25</v>
      </c>
      <c r="J158" s="156">
        <v>6.25</v>
      </c>
      <c r="K158" s="156">
        <v>65</v>
      </c>
      <c r="L158" s="157">
        <f t="shared" si="36"/>
        <v>8.1230769230769231E-2</v>
      </c>
      <c r="M158" s="156">
        <v>45</v>
      </c>
      <c r="N158" s="156">
        <v>45</v>
      </c>
      <c r="O158" s="156">
        <v>8</v>
      </c>
      <c r="P158" s="156">
        <v>150</v>
      </c>
      <c r="Q158" s="156">
        <v>0</v>
      </c>
      <c r="R158" s="9">
        <f t="shared" si="37"/>
        <v>1200</v>
      </c>
      <c r="S158" s="9">
        <v>1</v>
      </c>
      <c r="T158" s="9">
        <v>0.27</v>
      </c>
      <c r="U158" s="9">
        <v>1.4</v>
      </c>
      <c r="V158" s="8">
        <f t="shared" si="38"/>
        <v>1080.8523782926668</v>
      </c>
      <c r="W158" s="7">
        <f t="shared" si="39"/>
        <v>7.205682521951112</v>
      </c>
      <c r="X158" s="6">
        <f t="shared" si="40"/>
        <v>3206.25</v>
      </c>
      <c r="Y158" s="5">
        <f t="shared" si="41"/>
        <v>21.375</v>
      </c>
      <c r="Z158" s="1">
        <f t="shared" si="42"/>
        <v>25650</v>
      </c>
      <c r="AA158" s="1">
        <f t="shared" si="43"/>
        <v>3918.75</v>
      </c>
      <c r="AB158" s="1">
        <f t="shared" si="44"/>
        <v>41325</v>
      </c>
      <c r="AC158" s="4">
        <f t="shared" si="45"/>
        <v>3719.25</v>
      </c>
      <c r="AD158" s="4">
        <f t="shared" si="46"/>
        <v>991.80000000000007</v>
      </c>
      <c r="AE158" s="4">
        <f t="shared" si="47"/>
        <v>8629.7999999999993</v>
      </c>
      <c r="AF158" s="3">
        <f t="shared" si="48"/>
        <v>57.531999999999996</v>
      </c>
    </row>
    <row r="159" spans="1:32" x14ac:dyDescent="0.2">
      <c r="A159" s="165">
        <v>186</v>
      </c>
      <c r="B159" s="156" t="str">
        <f t="shared" si="34"/>
        <v>1.51, Harrow -  Rigid 21'</v>
      </c>
      <c r="C159" s="124">
        <v>1.51</v>
      </c>
      <c r="D159" s="120" t="s">
        <v>434</v>
      </c>
      <c r="E159" s="120" t="s">
        <v>266</v>
      </c>
      <c r="F159" s="120" t="s">
        <v>39</v>
      </c>
      <c r="G159" s="120" t="str">
        <f t="shared" si="35"/>
        <v>Harrow -  Rigid 21'</v>
      </c>
      <c r="H159" s="237">
        <v>11000</v>
      </c>
      <c r="I159" s="156">
        <v>21</v>
      </c>
      <c r="J159" s="156">
        <v>6.25</v>
      </c>
      <c r="K159" s="156">
        <v>85</v>
      </c>
      <c r="L159" s="157">
        <f t="shared" si="36"/>
        <v>7.3949579831932774E-2</v>
      </c>
      <c r="M159" s="156">
        <v>30</v>
      </c>
      <c r="N159" s="156">
        <v>70</v>
      </c>
      <c r="O159" s="156">
        <v>10</v>
      </c>
      <c r="P159" s="156">
        <v>200</v>
      </c>
      <c r="Q159" s="156">
        <v>0</v>
      </c>
      <c r="R159" s="9">
        <f t="shared" si="37"/>
        <v>2000</v>
      </c>
      <c r="S159" s="9">
        <v>1</v>
      </c>
      <c r="T159" s="9">
        <v>0.27</v>
      </c>
      <c r="U159" s="9">
        <v>1.4</v>
      </c>
      <c r="V159" s="8">
        <f t="shared" si="38"/>
        <v>312.0315031631676</v>
      </c>
      <c r="W159" s="7">
        <f t="shared" si="39"/>
        <v>1.5601575158158381</v>
      </c>
      <c r="X159" s="6">
        <f t="shared" si="40"/>
        <v>770</v>
      </c>
      <c r="Y159" s="5">
        <f t="shared" si="41"/>
        <v>3.85</v>
      </c>
      <c r="Z159" s="1">
        <f t="shared" si="42"/>
        <v>3300</v>
      </c>
      <c r="AA159" s="1">
        <f t="shared" si="43"/>
        <v>770</v>
      </c>
      <c r="AB159" s="1">
        <f t="shared" si="44"/>
        <v>7150</v>
      </c>
      <c r="AC159" s="4">
        <f t="shared" si="45"/>
        <v>643.5</v>
      </c>
      <c r="AD159" s="4">
        <f t="shared" si="46"/>
        <v>171.6</v>
      </c>
      <c r="AE159" s="4">
        <f t="shared" si="47"/>
        <v>1585.1</v>
      </c>
      <c r="AF159" s="3">
        <f t="shared" si="48"/>
        <v>7.9254999999999995</v>
      </c>
    </row>
    <row r="160" spans="1:32" x14ac:dyDescent="0.2">
      <c r="A160" s="165">
        <v>739</v>
      </c>
      <c r="B160" s="156" t="str">
        <f t="shared" si="34"/>
        <v>1.52, Harrow - Folding 16'</v>
      </c>
      <c r="C160" s="124">
        <v>1.52</v>
      </c>
      <c r="D160" s="120" t="s">
        <v>434</v>
      </c>
      <c r="E160" s="120" t="s">
        <v>267</v>
      </c>
      <c r="F160" s="120" t="s">
        <v>85</v>
      </c>
      <c r="G160" s="120" t="str">
        <f t="shared" si="35"/>
        <v>Harrow - Folding 16'</v>
      </c>
      <c r="H160" s="237">
        <v>9600</v>
      </c>
      <c r="I160" s="156">
        <v>16</v>
      </c>
      <c r="J160" s="156">
        <v>6.25</v>
      </c>
      <c r="K160" s="156">
        <v>85</v>
      </c>
      <c r="L160" s="157">
        <f t="shared" si="36"/>
        <v>9.7058823529411767E-2</v>
      </c>
      <c r="M160" s="156">
        <v>30</v>
      </c>
      <c r="N160" s="156">
        <v>70</v>
      </c>
      <c r="O160" s="156">
        <v>10</v>
      </c>
      <c r="P160" s="156">
        <v>200</v>
      </c>
      <c r="Q160" s="156">
        <v>0</v>
      </c>
      <c r="R160" s="9">
        <f t="shared" si="37"/>
        <v>2000</v>
      </c>
      <c r="S160" s="9">
        <v>1</v>
      </c>
      <c r="T160" s="9">
        <v>0.27</v>
      </c>
      <c r="U160" s="9">
        <v>1.4</v>
      </c>
      <c r="V160" s="8">
        <f t="shared" si="38"/>
        <v>272.31840276058261</v>
      </c>
      <c r="W160" s="7">
        <f t="shared" si="39"/>
        <v>1.3615920138029132</v>
      </c>
      <c r="X160" s="6">
        <f t="shared" si="40"/>
        <v>672</v>
      </c>
      <c r="Y160" s="5">
        <f t="shared" si="41"/>
        <v>3.36</v>
      </c>
      <c r="Z160" s="1">
        <f t="shared" si="42"/>
        <v>2880</v>
      </c>
      <c r="AA160" s="1">
        <f t="shared" si="43"/>
        <v>672</v>
      </c>
      <c r="AB160" s="1">
        <f t="shared" si="44"/>
        <v>6240</v>
      </c>
      <c r="AC160" s="4">
        <f t="shared" si="45"/>
        <v>561.6</v>
      </c>
      <c r="AD160" s="4">
        <f t="shared" si="46"/>
        <v>149.76</v>
      </c>
      <c r="AE160" s="4">
        <f t="shared" si="47"/>
        <v>1383.36</v>
      </c>
      <c r="AF160" s="3">
        <f t="shared" si="48"/>
        <v>6.9167999999999994</v>
      </c>
    </row>
    <row r="161" spans="1:32" x14ac:dyDescent="0.2">
      <c r="A161" s="165">
        <v>740</v>
      </c>
      <c r="B161" s="156" t="str">
        <f t="shared" si="34"/>
        <v>1.53, Harrow - Folding 24'</v>
      </c>
      <c r="C161" s="124">
        <v>1.53</v>
      </c>
      <c r="D161" s="120" t="s">
        <v>434</v>
      </c>
      <c r="E161" s="120" t="s">
        <v>267</v>
      </c>
      <c r="F161" s="120" t="s">
        <v>65</v>
      </c>
      <c r="G161" s="120" t="str">
        <f t="shared" si="35"/>
        <v>Harrow - Folding 24'</v>
      </c>
      <c r="H161" s="236">
        <v>14000</v>
      </c>
      <c r="I161" s="156">
        <v>24</v>
      </c>
      <c r="J161" s="156">
        <v>6.25</v>
      </c>
      <c r="K161" s="156">
        <v>85</v>
      </c>
      <c r="L161" s="157">
        <f t="shared" si="36"/>
        <v>6.4705882352941169E-2</v>
      </c>
      <c r="M161" s="156">
        <v>30</v>
      </c>
      <c r="N161" s="156">
        <v>70</v>
      </c>
      <c r="O161" s="156">
        <v>10</v>
      </c>
      <c r="P161" s="156">
        <v>200</v>
      </c>
      <c r="Q161" s="156">
        <v>0</v>
      </c>
      <c r="R161" s="9">
        <f t="shared" si="37"/>
        <v>2000</v>
      </c>
      <c r="S161" s="9">
        <v>1</v>
      </c>
      <c r="T161" s="9">
        <v>0.27</v>
      </c>
      <c r="U161" s="9">
        <v>1.4</v>
      </c>
      <c r="V161" s="8">
        <f t="shared" si="38"/>
        <v>397.13100402584973</v>
      </c>
      <c r="W161" s="7">
        <f t="shared" si="39"/>
        <v>1.9856550201292487</v>
      </c>
      <c r="X161" s="6">
        <f t="shared" si="40"/>
        <v>980</v>
      </c>
      <c r="Y161" s="5">
        <f t="shared" si="41"/>
        <v>4.9000000000000004</v>
      </c>
      <c r="Z161" s="1">
        <f t="shared" si="42"/>
        <v>4200</v>
      </c>
      <c r="AA161" s="1">
        <f t="shared" si="43"/>
        <v>980</v>
      </c>
      <c r="AB161" s="1">
        <f t="shared" si="44"/>
        <v>9100</v>
      </c>
      <c r="AC161" s="4">
        <f t="shared" si="45"/>
        <v>819</v>
      </c>
      <c r="AD161" s="4">
        <f t="shared" si="46"/>
        <v>218.4</v>
      </c>
      <c r="AE161" s="4">
        <f t="shared" si="47"/>
        <v>2017.4</v>
      </c>
      <c r="AF161" s="3">
        <f t="shared" si="48"/>
        <v>10.087</v>
      </c>
    </row>
    <row r="162" spans="1:32" x14ac:dyDescent="0.2">
      <c r="A162" s="165">
        <v>566</v>
      </c>
      <c r="B162" s="156" t="str">
        <f t="shared" si="34"/>
        <v>1.54, Harrow - Folding 30'</v>
      </c>
      <c r="C162" s="124">
        <v>1.54</v>
      </c>
      <c r="D162" s="120" t="s">
        <v>434</v>
      </c>
      <c r="E162" s="120" t="s">
        <v>267</v>
      </c>
      <c r="F162" s="120" t="s">
        <v>44</v>
      </c>
      <c r="G162" s="120" t="str">
        <f t="shared" si="35"/>
        <v>Harrow - Folding 30'</v>
      </c>
      <c r="H162" s="236">
        <v>15500</v>
      </c>
      <c r="I162" s="156">
        <v>30</v>
      </c>
      <c r="J162" s="156">
        <v>6.25</v>
      </c>
      <c r="K162" s="156">
        <v>85</v>
      </c>
      <c r="L162" s="157">
        <f t="shared" si="36"/>
        <v>5.1764705882352949E-2</v>
      </c>
      <c r="M162" s="156">
        <v>30</v>
      </c>
      <c r="N162" s="156">
        <v>70</v>
      </c>
      <c r="O162" s="156">
        <v>10</v>
      </c>
      <c r="P162" s="156">
        <v>200</v>
      </c>
      <c r="Q162" s="156">
        <v>0</v>
      </c>
      <c r="R162" s="9">
        <f t="shared" si="37"/>
        <v>2000</v>
      </c>
      <c r="S162" s="9">
        <v>1</v>
      </c>
      <c r="T162" s="9">
        <v>0.27</v>
      </c>
      <c r="U162" s="9">
        <v>1.4</v>
      </c>
      <c r="V162" s="8">
        <f t="shared" si="38"/>
        <v>439.68075445719069</v>
      </c>
      <c r="W162" s="7">
        <f t="shared" si="39"/>
        <v>2.1984037722859533</v>
      </c>
      <c r="X162" s="6">
        <f t="shared" si="40"/>
        <v>1085</v>
      </c>
      <c r="Y162" s="5">
        <f t="shared" si="41"/>
        <v>5.4249999999999998</v>
      </c>
      <c r="Z162" s="1">
        <f t="shared" si="42"/>
        <v>4650</v>
      </c>
      <c r="AA162" s="1">
        <f t="shared" si="43"/>
        <v>1085</v>
      </c>
      <c r="AB162" s="1">
        <f t="shared" si="44"/>
        <v>10075</v>
      </c>
      <c r="AC162" s="4">
        <f t="shared" si="45"/>
        <v>906.75</v>
      </c>
      <c r="AD162" s="4">
        <f t="shared" si="46"/>
        <v>241.8</v>
      </c>
      <c r="AE162" s="4">
        <f t="shared" si="47"/>
        <v>2233.5500000000002</v>
      </c>
      <c r="AF162" s="3">
        <f t="shared" si="48"/>
        <v>11.167750000000002</v>
      </c>
    </row>
    <row r="163" spans="1:32" x14ac:dyDescent="0.2">
      <c r="A163" s="165">
        <v>210</v>
      </c>
      <c r="B163" s="156" t="str">
        <f t="shared" si="34"/>
        <v>1.55, Harrow - Folding 40'</v>
      </c>
      <c r="C163" s="124">
        <v>1.55</v>
      </c>
      <c r="D163" s="120" t="s">
        <v>434</v>
      </c>
      <c r="E163" s="120" t="s">
        <v>267</v>
      </c>
      <c r="F163" s="120" t="s">
        <v>16</v>
      </c>
      <c r="G163" s="120" t="str">
        <f t="shared" si="35"/>
        <v>Harrow - Folding 40'</v>
      </c>
      <c r="H163" s="236">
        <v>21500</v>
      </c>
      <c r="I163" s="156">
        <v>40</v>
      </c>
      <c r="J163" s="156">
        <v>6.25</v>
      </c>
      <c r="K163" s="156">
        <v>85</v>
      </c>
      <c r="L163" s="157">
        <f t="shared" si="36"/>
        <v>3.8823529411764708E-2</v>
      </c>
      <c r="M163" s="156">
        <v>30</v>
      </c>
      <c r="N163" s="156">
        <v>70</v>
      </c>
      <c r="O163" s="156">
        <v>10</v>
      </c>
      <c r="P163" s="156">
        <v>200</v>
      </c>
      <c r="Q163" s="156">
        <v>0</v>
      </c>
      <c r="R163" s="9">
        <f t="shared" si="37"/>
        <v>2000</v>
      </c>
      <c r="S163" s="9">
        <v>1</v>
      </c>
      <c r="T163" s="9">
        <v>0.27</v>
      </c>
      <c r="U163" s="9">
        <v>1.4</v>
      </c>
      <c r="V163" s="8">
        <f t="shared" si="38"/>
        <v>609.87975618255484</v>
      </c>
      <c r="W163" s="7">
        <f t="shared" si="39"/>
        <v>3.0493987809127741</v>
      </c>
      <c r="X163" s="6">
        <f t="shared" si="40"/>
        <v>1505</v>
      </c>
      <c r="Y163" s="5">
        <f t="shared" si="41"/>
        <v>7.5250000000000004</v>
      </c>
      <c r="Z163" s="1">
        <f t="shared" si="42"/>
        <v>6450</v>
      </c>
      <c r="AA163" s="1">
        <f t="shared" si="43"/>
        <v>1505</v>
      </c>
      <c r="AB163" s="1">
        <f t="shared" si="44"/>
        <v>13975</v>
      </c>
      <c r="AC163" s="4">
        <f t="shared" si="45"/>
        <v>1257.75</v>
      </c>
      <c r="AD163" s="4">
        <f t="shared" si="46"/>
        <v>335.40000000000003</v>
      </c>
      <c r="AE163" s="4">
        <f t="shared" si="47"/>
        <v>3098.15</v>
      </c>
      <c r="AF163" s="3">
        <f t="shared" si="48"/>
        <v>15.49075</v>
      </c>
    </row>
    <row r="164" spans="1:32" x14ac:dyDescent="0.2">
      <c r="A164" s="165">
        <v>741</v>
      </c>
      <c r="B164" s="156" t="str">
        <f t="shared" si="34"/>
        <v>1.56, Harrow - Folding 48'</v>
      </c>
      <c r="C164" s="124">
        <v>1.56</v>
      </c>
      <c r="D164" s="120" t="s">
        <v>434</v>
      </c>
      <c r="E164" s="120" t="s">
        <v>267</v>
      </c>
      <c r="F164" s="120" t="s">
        <v>84</v>
      </c>
      <c r="G164" s="120" t="str">
        <f t="shared" si="35"/>
        <v>Harrow - Folding 48'</v>
      </c>
      <c r="H164" s="236">
        <v>36000</v>
      </c>
      <c r="I164" s="156">
        <v>48</v>
      </c>
      <c r="J164" s="156">
        <v>6.25</v>
      </c>
      <c r="K164" s="156">
        <v>85</v>
      </c>
      <c r="L164" s="157">
        <f t="shared" si="36"/>
        <v>3.2352941176470584E-2</v>
      </c>
      <c r="M164" s="156">
        <v>30</v>
      </c>
      <c r="N164" s="156">
        <v>70</v>
      </c>
      <c r="O164" s="156">
        <v>10</v>
      </c>
      <c r="P164" s="156">
        <v>200</v>
      </c>
      <c r="Q164" s="156">
        <v>0</v>
      </c>
      <c r="R164" s="9">
        <f t="shared" si="37"/>
        <v>2000</v>
      </c>
      <c r="S164" s="9">
        <v>1</v>
      </c>
      <c r="T164" s="9">
        <v>0.27</v>
      </c>
      <c r="U164" s="9">
        <v>1.4</v>
      </c>
      <c r="V164" s="8">
        <f t="shared" si="38"/>
        <v>1021.1940103521848</v>
      </c>
      <c r="W164" s="7">
        <f t="shared" si="39"/>
        <v>5.1059700517609237</v>
      </c>
      <c r="X164" s="6">
        <f t="shared" si="40"/>
        <v>2520</v>
      </c>
      <c r="Y164" s="5">
        <f t="shared" si="41"/>
        <v>12.6</v>
      </c>
      <c r="Z164" s="1">
        <f t="shared" si="42"/>
        <v>10800</v>
      </c>
      <c r="AA164" s="1">
        <f t="shared" si="43"/>
        <v>2520</v>
      </c>
      <c r="AB164" s="1">
        <f t="shared" si="44"/>
        <v>23400</v>
      </c>
      <c r="AC164" s="4">
        <f t="shared" si="45"/>
        <v>2106</v>
      </c>
      <c r="AD164" s="4">
        <f t="shared" si="46"/>
        <v>561.6</v>
      </c>
      <c r="AE164" s="4">
        <f t="shared" si="47"/>
        <v>5187.6000000000004</v>
      </c>
      <c r="AF164" s="3">
        <f t="shared" si="48"/>
        <v>25.938000000000002</v>
      </c>
    </row>
    <row r="165" spans="1:32" x14ac:dyDescent="0.2">
      <c r="A165" s="165">
        <v>185</v>
      </c>
      <c r="B165" s="156" t="str">
        <f t="shared" si="34"/>
        <v>1.57, Harrow - Rigid 13'</v>
      </c>
      <c r="C165" s="124">
        <v>1.57</v>
      </c>
      <c r="D165" s="120" t="s">
        <v>434</v>
      </c>
      <c r="E165" s="120" t="s">
        <v>268</v>
      </c>
      <c r="F165" s="120" t="s">
        <v>40</v>
      </c>
      <c r="G165" s="120" t="str">
        <f t="shared" si="35"/>
        <v>Harrow - Rigid 13'</v>
      </c>
      <c r="H165" s="237">
        <v>8600</v>
      </c>
      <c r="I165" s="156">
        <v>13</v>
      </c>
      <c r="J165" s="156">
        <v>6.25</v>
      </c>
      <c r="K165" s="156">
        <v>85</v>
      </c>
      <c r="L165" s="157">
        <f t="shared" si="36"/>
        <v>0.11945701357466064</v>
      </c>
      <c r="M165" s="156">
        <v>30</v>
      </c>
      <c r="N165" s="156">
        <v>70</v>
      </c>
      <c r="O165" s="156">
        <v>10</v>
      </c>
      <c r="P165" s="156">
        <v>200</v>
      </c>
      <c r="Q165" s="156">
        <v>0</v>
      </c>
      <c r="R165" s="9">
        <f t="shared" si="37"/>
        <v>2000</v>
      </c>
      <c r="S165" s="9">
        <v>1</v>
      </c>
      <c r="T165" s="9">
        <v>0.27</v>
      </c>
      <c r="U165" s="9">
        <v>1.4</v>
      </c>
      <c r="V165" s="8">
        <f t="shared" si="38"/>
        <v>243.95190247302193</v>
      </c>
      <c r="W165" s="7">
        <f t="shared" si="39"/>
        <v>1.2197595123651097</v>
      </c>
      <c r="X165" s="6">
        <f t="shared" si="40"/>
        <v>602</v>
      </c>
      <c r="Y165" s="5">
        <f t="shared" si="41"/>
        <v>3.01</v>
      </c>
      <c r="Z165" s="1">
        <f t="shared" si="42"/>
        <v>2580</v>
      </c>
      <c r="AA165" s="1">
        <f t="shared" si="43"/>
        <v>602</v>
      </c>
      <c r="AB165" s="1">
        <f t="shared" si="44"/>
        <v>5590</v>
      </c>
      <c r="AC165" s="4">
        <f t="shared" si="45"/>
        <v>503.09999999999997</v>
      </c>
      <c r="AD165" s="4">
        <f t="shared" si="46"/>
        <v>134.16</v>
      </c>
      <c r="AE165" s="4">
        <f t="shared" si="47"/>
        <v>1239.26</v>
      </c>
      <c r="AF165" s="3">
        <f t="shared" si="48"/>
        <v>6.1962999999999999</v>
      </c>
    </row>
    <row r="166" spans="1:32" x14ac:dyDescent="0.2">
      <c r="A166" s="165"/>
      <c r="B166" s="156" t="str">
        <f t="shared" si="34"/>
        <v>1.58, Heavy Disk 14'</v>
      </c>
      <c r="C166" s="124">
        <v>1.58</v>
      </c>
      <c r="D166" s="120" t="s">
        <v>434</v>
      </c>
      <c r="E166" s="120" t="s">
        <v>418</v>
      </c>
      <c r="F166" s="120" t="s">
        <v>12</v>
      </c>
      <c r="G166" s="120" t="str">
        <f t="shared" si="35"/>
        <v>Heavy Disk 14'</v>
      </c>
      <c r="H166" s="236">
        <v>36600</v>
      </c>
      <c r="I166" s="156">
        <v>14</v>
      </c>
      <c r="J166" s="156">
        <v>4.75</v>
      </c>
      <c r="K166" s="156">
        <v>85</v>
      </c>
      <c r="L166" s="157">
        <f t="shared" si="36"/>
        <v>0.145953118089341</v>
      </c>
      <c r="M166" s="156">
        <v>30</v>
      </c>
      <c r="N166" s="156">
        <v>50</v>
      </c>
      <c r="O166" s="156">
        <v>10</v>
      </c>
      <c r="P166" s="156">
        <v>180</v>
      </c>
      <c r="Q166" s="156">
        <v>0</v>
      </c>
      <c r="R166" s="9">
        <f t="shared" si="37"/>
        <v>1800</v>
      </c>
      <c r="S166" s="9">
        <v>1</v>
      </c>
      <c r="T166" s="9">
        <v>0.27</v>
      </c>
      <c r="U166" s="9">
        <v>1.4</v>
      </c>
      <c r="V166" s="8">
        <f t="shared" si="38"/>
        <v>895.83155627874487</v>
      </c>
      <c r="W166" s="7">
        <f t="shared" si="39"/>
        <v>4.9768419793263607</v>
      </c>
      <c r="X166" s="6">
        <f t="shared" si="40"/>
        <v>1830</v>
      </c>
      <c r="Y166" s="5">
        <f t="shared" si="41"/>
        <v>10.166666666666666</v>
      </c>
      <c r="Z166" s="1">
        <f t="shared" si="42"/>
        <v>10980</v>
      </c>
      <c r="AA166" s="1">
        <f t="shared" si="43"/>
        <v>2562</v>
      </c>
      <c r="AB166" s="1">
        <f t="shared" si="44"/>
        <v>23790</v>
      </c>
      <c r="AC166" s="4">
        <f t="shared" si="45"/>
        <v>2141.1</v>
      </c>
      <c r="AD166" s="4">
        <f t="shared" si="46"/>
        <v>570.96</v>
      </c>
      <c r="AE166" s="4">
        <f t="shared" si="47"/>
        <v>5274.06</v>
      </c>
      <c r="AF166" s="3">
        <f t="shared" si="48"/>
        <v>29.300333333333334</v>
      </c>
    </row>
    <row r="167" spans="1:32" x14ac:dyDescent="0.2">
      <c r="A167" s="165"/>
      <c r="B167" s="156" t="str">
        <f t="shared" si="34"/>
        <v>1.59, Heavy Disk 21'</v>
      </c>
      <c r="C167" s="124">
        <v>1.59</v>
      </c>
      <c r="D167" s="120" t="s">
        <v>434</v>
      </c>
      <c r="E167" s="120" t="s">
        <v>418</v>
      </c>
      <c r="F167" s="120" t="s">
        <v>39</v>
      </c>
      <c r="G167" s="120" t="str">
        <f t="shared" si="35"/>
        <v>Heavy Disk 21'</v>
      </c>
      <c r="H167" s="236">
        <v>83500</v>
      </c>
      <c r="I167" s="156">
        <v>21</v>
      </c>
      <c r="J167" s="156">
        <v>4.75</v>
      </c>
      <c r="K167" s="156">
        <v>85</v>
      </c>
      <c r="L167" s="157">
        <f t="shared" si="36"/>
        <v>9.7302078726227342E-2</v>
      </c>
      <c r="M167" s="156">
        <v>30</v>
      </c>
      <c r="N167" s="156">
        <v>50</v>
      </c>
      <c r="O167" s="156">
        <v>10</v>
      </c>
      <c r="P167" s="156">
        <v>180</v>
      </c>
      <c r="Q167" s="156">
        <v>0</v>
      </c>
      <c r="R167" s="9">
        <f t="shared" si="37"/>
        <v>1800</v>
      </c>
      <c r="S167" s="9">
        <v>1</v>
      </c>
      <c r="T167" s="9">
        <v>0.27</v>
      </c>
      <c r="U167" s="9">
        <v>1.4</v>
      </c>
      <c r="V167" s="8">
        <f t="shared" si="38"/>
        <v>2043.7687144610709</v>
      </c>
      <c r="W167" s="7">
        <f t="shared" si="39"/>
        <v>11.354270635894839</v>
      </c>
      <c r="X167" s="6">
        <f t="shared" si="40"/>
        <v>4175</v>
      </c>
      <c r="Y167" s="5">
        <f t="shared" si="41"/>
        <v>23.194444444444443</v>
      </c>
      <c r="Z167" s="1">
        <f t="shared" si="42"/>
        <v>25050</v>
      </c>
      <c r="AA167" s="1">
        <f t="shared" si="43"/>
        <v>5845</v>
      </c>
      <c r="AB167" s="1">
        <f t="shared" si="44"/>
        <v>54275</v>
      </c>
      <c r="AC167" s="4">
        <f t="shared" si="45"/>
        <v>4884.75</v>
      </c>
      <c r="AD167" s="4">
        <f t="shared" si="46"/>
        <v>1302.6000000000001</v>
      </c>
      <c r="AE167" s="4">
        <f t="shared" si="47"/>
        <v>12032.35</v>
      </c>
      <c r="AF167" s="3">
        <f t="shared" si="48"/>
        <v>66.846388888888896</v>
      </c>
    </row>
    <row r="168" spans="1:32" x14ac:dyDescent="0.2">
      <c r="A168" s="165"/>
      <c r="B168" s="156" t="str">
        <f t="shared" si="34"/>
        <v>1.6, Heavy Disk 28'</v>
      </c>
      <c r="C168" s="124">
        <v>1.6</v>
      </c>
      <c r="D168" s="120" t="s">
        <v>434</v>
      </c>
      <c r="E168" s="120" t="s">
        <v>418</v>
      </c>
      <c r="F168" s="120" t="s">
        <v>92</v>
      </c>
      <c r="G168" s="120" t="str">
        <f t="shared" si="35"/>
        <v>Heavy Disk 28'</v>
      </c>
      <c r="H168" s="236">
        <v>80300</v>
      </c>
      <c r="I168" s="156">
        <v>27</v>
      </c>
      <c r="J168" s="156">
        <v>4.75</v>
      </c>
      <c r="K168" s="156">
        <v>85</v>
      </c>
      <c r="L168" s="157">
        <f t="shared" si="36"/>
        <v>7.5679394564843488E-2</v>
      </c>
      <c r="M168" s="156">
        <v>30</v>
      </c>
      <c r="N168" s="156">
        <v>50</v>
      </c>
      <c r="O168" s="156">
        <v>10</v>
      </c>
      <c r="P168" s="156">
        <v>180</v>
      </c>
      <c r="Q168" s="156">
        <v>0</v>
      </c>
      <c r="R168" s="9">
        <f t="shared" si="37"/>
        <v>1800</v>
      </c>
      <c r="S168" s="9">
        <v>1</v>
      </c>
      <c r="T168" s="9">
        <v>0.27</v>
      </c>
      <c r="U168" s="9">
        <v>1.4</v>
      </c>
      <c r="V168" s="8">
        <f t="shared" si="38"/>
        <v>1965.4446439667545</v>
      </c>
      <c r="W168" s="7">
        <f t="shared" si="39"/>
        <v>10.919136910926413</v>
      </c>
      <c r="X168" s="6">
        <f t="shared" si="40"/>
        <v>4015</v>
      </c>
      <c r="Y168" s="5">
        <f t="shared" si="41"/>
        <v>22.305555555555557</v>
      </c>
      <c r="Z168" s="1">
        <f t="shared" si="42"/>
        <v>24090</v>
      </c>
      <c r="AA168" s="1">
        <f t="shared" si="43"/>
        <v>5621</v>
      </c>
      <c r="AB168" s="1">
        <f t="shared" si="44"/>
        <v>52195</v>
      </c>
      <c r="AC168" s="4">
        <f t="shared" si="45"/>
        <v>4697.55</v>
      </c>
      <c r="AD168" s="4">
        <f t="shared" si="46"/>
        <v>1252.68</v>
      </c>
      <c r="AE168" s="4">
        <f t="shared" si="47"/>
        <v>11571.23</v>
      </c>
      <c r="AF168" s="3">
        <f t="shared" si="48"/>
        <v>64.284611111111104</v>
      </c>
    </row>
    <row r="169" spans="1:32" x14ac:dyDescent="0.2">
      <c r="A169" s="165">
        <v>113</v>
      </c>
      <c r="B169" s="156" t="str">
        <f t="shared" si="34"/>
        <v>1.61, Land Plane 50'x16'</v>
      </c>
      <c r="C169" s="124">
        <v>1.61</v>
      </c>
      <c r="D169" s="120" t="s">
        <v>434</v>
      </c>
      <c r="E169" s="120" t="s">
        <v>269</v>
      </c>
      <c r="F169" s="120" t="s">
        <v>76</v>
      </c>
      <c r="G169" s="120" t="str">
        <f t="shared" si="35"/>
        <v>Land Plane 50'x16'</v>
      </c>
      <c r="H169" s="236">
        <v>13500</v>
      </c>
      <c r="I169" s="156">
        <v>16</v>
      </c>
      <c r="J169" s="156">
        <v>4</v>
      </c>
      <c r="K169" s="156">
        <v>85</v>
      </c>
      <c r="L169" s="157">
        <f t="shared" si="36"/>
        <v>0.1516544117647059</v>
      </c>
      <c r="M169" s="156">
        <v>30</v>
      </c>
      <c r="N169" s="156">
        <v>40</v>
      </c>
      <c r="O169" s="156">
        <v>10</v>
      </c>
      <c r="P169" s="156">
        <v>200</v>
      </c>
      <c r="Q169" s="156">
        <v>0</v>
      </c>
      <c r="R169" s="9">
        <f t="shared" si="37"/>
        <v>2000</v>
      </c>
      <c r="S169" s="9">
        <v>1</v>
      </c>
      <c r="T169" s="9">
        <v>0.27</v>
      </c>
      <c r="U169" s="9">
        <v>1.4</v>
      </c>
      <c r="V169" s="8">
        <f t="shared" si="38"/>
        <v>382.94775388206938</v>
      </c>
      <c r="W169" s="7">
        <f t="shared" si="39"/>
        <v>1.9147387694103468</v>
      </c>
      <c r="X169" s="6">
        <f t="shared" si="40"/>
        <v>540</v>
      </c>
      <c r="Y169" s="5">
        <f t="shared" si="41"/>
        <v>2.7</v>
      </c>
      <c r="Z169" s="1">
        <f t="shared" si="42"/>
        <v>4050</v>
      </c>
      <c r="AA169" s="1">
        <f t="shared" si="43"/>
        <v>945</v>
      </c>
      <c r="AB169" s="1">
        <f t="shared" si="44"/>
        <v>8775</v>
      </c>
      <c r="AC169" s="4">
        <f t="shared" si="45"/>
        <v>789.75</v>
      </c>
      <c r="AD169" s="4">
        <f t="shared" si="46"/>
        <v>210.6</v>
      </c>
      <c r="AE169" s="4">
        <f t="shared" si="47"/>
        <v>1945.35</v>
      </c>
      <c r="AF169" s="3">
        <f t="shared" si="48"/>
        <v>9.7267499999999991</v>
      </c>
    </row>
    <row r="170" spans="1:32" x14ac:dyDescent="0.2">
      <c r="A170" s="165">
        <v>720</v>
      </c>
      <c r="B170" s="156" t="str">
        <f t="shared" si="34"/>
        <v>1.62, Levee Pull &amp; Seed 8 Blade</v>
      </c>
      <c r="C170" s="124">
        <v>1.62</v>
      </c>
      <c r="D170" s="120" t="s">
        <v>434</v>
      </c>
      <c r="E170" s="120" t="s">
        <v>270</v>
      </c>
      <c r="F170" s="120" t="s">
        <v>75</v>
      </c>
      <c r="G170" s="120" t="str">
        <f t="shared" si="35"/>
        <v>Levee Pull &amp; Seed 8 Blade</v>
      </c>
      <c r="H170" s="236">
        <v>17600</v>
      </c>
      <c r="I170" s="156">
        <v>24</v>
      </c>
      <c r="J170" s="156">
        <v>4</v>
      </c>
      <c r="K170" s="156">
        <v>85</v>
      </c>
      <c r="L170" s="157">
        <f t="shared" si="36"/>
        <v>0.1011029411764706</v>
      </c>
      <c r="M170" s="156">
        <v>30</v>
      </c>
      <c r="N170" s="156">
        <v>20</v>
      </c>
      <c r="O170" s="156">
        <v>10</v>
      </c>
      <c r="P170" s="156">
        <v>100</v>
      </c>
      <c r="Q170" s="156">
        <v>0</v>
      </c>
      <c r="R170" s="9">
        <f t="shared" si="37"/>
        <v>1000</v>
      </c>
      <c r="S170" s="9">
        <v>1</v>
      </c>
      <c r="T170" s="9">
        <v>0.27</v>
      </c>
      <c r="U170" s="9">
        <v>1.4</v>
      </c>
      <c r="V170" s="8">
        <f t="shared" si="38"/>
        <v>189.180527447022</v>
      </c>
      <c r="W170" s="7">
        <f t="shared" si="39"/>
        <v>1.8918052744702201</v>
      </c>
      <c r="X170" s="6">
        <f t="shared" si="40"/>
        <v>352</v>
      </c>
      <c r="Y170" s="5">
        <f t="shared" si="41"/>
        <v>3.52</v>
      </c>
      <c r="Z170" s="1">
        <f t="shared" si="42"/>
        <v>5280</v>
      </c>
      <c r="AA170" s="1">
        <f t="shared" si="43"/>
        <v>1232</v>
      </c>
      <c r="AB170" s="1">
        <f t="shared" si="44"/>
        <v>11440</v>
      </c>
      <c r="AC170" s="4">
        <f t="shared" si="45"/>
        <v>1029.5999999999999</v>
      </c>
      <c r="AD170" s="4">
        <f t="shared" si="46"/>
        <v>274.56</v>
      </c>
      <c r="AE170" s="4">
        <f t="shared" si="47"/>
        <v>2536.16</v>
      </c>
      <c r="AF170" s="3">
        <f t="shared" si="48"/>
        <v>25.361599999999999</v>
      </c>
    </row>
    <row r="171" spans="1:32" x14ac:dyDescent="0.2">
      <c r="A171" s="165">
        <v>528</v>
      </c>
      <c r="B171" s="156" t="str">
        <f t="shared" si="34"/>
        <v>1.63, Levee Pull (1m/80a) 8 blade</v>
      </c>
      <c r="C171" s="124">
        <v>1.63</v>
      </c>
      <c r="D171" s="120" t="s">
        <v>434</v>
      </c>
      <c r="E171" s="120" t="s">
        <v>271</v>
      </c>
      <c r="F171" s="120" t="s">
        <v>74</v>
      </c>
      <c r="G171" s="120" t="str">
        <f t="shared" si="35"/>
        <v>Levee Pull (1m/80a) 8 blade</v>
      </c>
      <c r="H171" s="236">
        <v>12500</v>
      </c>
      <c r="I171" s="156">
        <v>24</v>
      </c>
      <c r="J171" s="156">
        <v>4</v>
      </c>
      <c r="K171" s="156">
        <v>85</v>
      </c>
      <c r="L171" s="157">
        <f t="shared" si="36"/>
        <v>0.1011029411764706</v>
      </c>
      <c r="M171" s="156">
        <v>30</v>
      </c>
      <c r="N171" s="156">
        <v>20</v>
      </c>
      <c r="O171" s="156">
        <v>10</v>
      </c>
      <c r="P171" s="156">
        <v>100</v>
      </c>
      <c r="Q171" s="156">
        <v>0</v>
      </c>
      <c r="R171" s="9">
        <f t="shared" si="37"/>
        <v>1000</v>
      </c>
      <c r="S171" s="9">
        <v>1</v>
      </c>
      <c r="T171" s="9">
        <v>0.27</v>
      </c>
      <c r="U171" s="9">
        <v>1.4</v>
      </c>
      <c r="V171" s="8">
        <f t="shared" si="38"/>
        <v>134.36117006180541</v>
      </c>
      <c r="W171" s="7">
        <f t="shared" si="39"/>
        <v>1.3436117006180541</v>
      </c>
      <c r="X171" s="6">
        <f t="shared" si="40"/>
        <v>250</v>
      </c>
      <c r="Y171" s="5">
        <f t="shared" si="41"/>
        <v>2.5</v>
      </c>
      <c r="Z171" s="1">
        <f t="shared" si="42"/>
        <v>3750</v>
      </c>
      <c r="AA171" s="1">
        <f t="shared" si="43"/>
        <v>875</v>
      </c>
      <c r="AB171" s="1">
        <f t="shared" si="44"/>
        <v>8125</v>
      </c>
      <c r="AC171" s="4">
        <f t="shared" si="45"/>
        <v>731.25</v>
      </c>
      <c r="AD171" s="4">
        <f t="shared" si="46"/>
        <v>195</v>
      </c>
      <c r="AE171" s="4">
        <f t="shared" si="47"/>
        <v>1801.25</v>
      </c>
      <c r="AF171" s="3">
        <f t="shared" si="48"/>
        <v>18.012499999999999</v>
      </c>
    </row>
    <row r="172" spans="1:32" x14ac:dyDescent="0.2">
      <c r="A172" s="165">
        <v>117</v>
      </c>
      <c r="B172" s="156" t="str">
        <f t="shared" si="34"/>
        <v>1.64, Levee Splitter (1/80a) 8 blade</v>
      </c>
      <c r="C172" s="124">
        <v>1.64</v>
      </c>
      <c r="D172" s="120" t="s">
        <v>434</v>
      </c>
      <c r="E172" s="120" t="s">
        <v>272</v>
      </c>
      <c r="F172" s="120" t="s">
        <v>74</v>
      </c>
      <c r="G172" s="120" t="str">
        <f t="shared" si="35"/>
        <v>Levee Splitter (1/80a) 8 blade</v>
      </c>
      <c r="H172" s="236">
        <v>9220</v>
      </c>
      <c r="I172" s="156">
        <v>24</v>
      </c>
      <c r="J172" s="156">
        <v>4</v>
      </c>
      <c r="K172" s="156">
        <v>85</v>
      </c>
      <c r="L172" s="157">
        <f t="shared" si="36"/>
        <v>0.1011029411764706</v>
      </c>
      <c r="M172" s="156">
        <v>30</v>
      </c>
      <c r="N172" s="156">
        <v>20</v>
      </c>
      <c r="O172" s="156">
        <v>10</v>
      </c>
      <c r="P172" s="156">
        <v>100</v>
      </c>
      <c r="Q172" s="156">
        <v>0</v>
      </c>
      <c r="R172" s="9">
        <f t="shared" si="37"/>
        <v>1000</v>
      </c>
      <c r="S172" s="9">
        <v>1</v>
      </c>
      <c r="T172" s="9">
        <v>0.27</v>
      </c>
      <c r="U172" s="9">
        <v>1.4</v>
      </c>
      <c r="V172" s="8">
        <f t="shared" si="38"/>
        <v>99.104799037587668</v>
      </c>
      <c r="W172" s="7">
        <f t="shared" si="39"/>
        <v>0.99104799037587665</v>
      </c>
      <c r="X172" s="6">
        <f t="shared" si="40"/>
        <v>184.4</v>
      </c>
      <c r="Y172" s="5">
        <f t="shared" si="41"/>
        <v>1.8440000000000001</v>
      </c>
      <c r="Z172" s="1">
        <f t="shared" si="42"/>
        <v>2766</v>
      </c>
      <c r="AA172" s="1">
        <f t="shared" si="43"/>
        <v>645.4</v>
      </c>
      <c r="AB172" s="1">
        <f t="shared" si="44"/>
        <v>5993</v>
      </c>
      <c r="AC172" s="4">
        <f t="shared" si="45"/>
        <v>539.37</v>
      </c>
      <c r="AD172" s="4">
        <f t="shared" si="46"/>
        <v>143.83199999999999</v>
      </c>
      <c r="AE172" s="4">
        <f t="shared" si="47"/>
        <v>1328.6019999999999</v>
      </c>
      <c r="AF172" s="3">
        <f t="shared" si="48"/>
        <v>13.286019999999999</v>
      </c>
    </row>
    <row r="173" spans="1:32" x14ac:dyDescent="0.2">
      <c r="A173" s="165">
        <v>723</v>
      </c>
      <c r="B173" s="156" t="str">
        <f t="shared" si="34"/>
        <v>1.65, NT Grain Drill  6'</v>
      </c>
      <c r="C173" s="124">
        <v>1.65</v>
      </c>
      <c r="D173" s="120" t="s">
        <v>434</v>
      </c>
      <c r="E173" s="120" t="s">
        <v>273</v>
      </c>
      <c r="F173" s="120" t="s">
        <v>67</v>
      </c>
      <c r="G173" s="120" t="str">
        <f t="shared" si="35"/>
        <v>NT Grain Drill  6'</v>
      </c>
      <c r="H173" s="237">
        <v>32000</v>
      </c>
      <c r="I173" s="156">
        <v>6</v>
      </c>
      <c r="J173" s="156">
        <v>6</v>
      </c>
      <c r="K173" s="156">
        <v>70</v>
      </c>
      <c r="L173" s="157">
        <f t="shared" si="36"/>
        <v>0.32738095238095238</v>
      </c>
      <c r="M173" s="156">
        <v>45</v>
      </c>
      <c r="N173" s="156">
        <v>45</v>
      </c>
      <c r="O173" s="156">
        <v>8</v>
      </c>
      <c r="P173" s="156">
        <v>150</v>
      </c>
      <c r="Q173" s="156">
        <v>0</v>
      </c>
      <c r="R173" s="9">
        <f t="shared" si="37"/>
        <v>1200</v>
      </c>
      <c r="S173" s="9">
        <v>1</v>
      </c>
      <c r="T173" s="9">
        <v>0.27</v>
      </c>
      <c r="U173" s="9">
        <v>1.4</v>
      </c>
      <c r="V173" s="8">
        <f t="shared" si="38"/>
        <v>606.79431763798834</v>
      </c>
      <c r="W173" s="7">
        <f t="shared" si="39"/>
        <v>4.0452954509199222</v>
      </c>
      <c r="X173" s="6">
        <f t="shared" si="40"/>
        <v>1800</v>
      </c>
      <c r="Y173" s="5">
        <f t="shared" si="41"/>
        <v>12</v>
      </c>
      <c r="Z173" s="1">
        <f t="shared" si="42"/>
        <v>14400</v>
      </c>
      <c r="AA173" s="1">
        <f t="shared" si="43"/>
        <v>2200</v>
      </c>
      <c r="AB173" s="1">
        <f t="shared" si="44"/>
        <v>23200</v>
      </c>
      <c r="AC173" s="4">
        <f t="shared" si="45"/>
        <v>2088</v>
      </c>
      <c r="AD173" s="4">
        <f t="shared" si="46"/>
        <v>556.80000000000007</v>
      </c>
      <c r="AE173" s="4">
        <f t="shared" si="47"/>
        <v>4844.8</v>
      </c>
      <c r="AF173" s="3">
        <f t="shared" si="48"/>
        <v>32.298666666666669</v>
      </c>
    </row>
    <row r="174" spans="1:32" x14ac:dyDescent="0.2">
      <c r="A174" s="165">
        <v>554</v>
      </c>
      <c r="B174" s="156" t="str">
        <f t="shared" si="34"/>
        <v>1.66, NT Grain Drill 10'</v>
      </c>
      <c r="C174" s="124">
        <v>1.66</v>
      </c>
      <c r="D174" s="120" t="s">
        <v>434</v>
      </c>
      <c r="E174" s="120" t="s">
        <v>273</v>
      </c>
      <c r="F174" s="120" t="s">
        <v>66</v>
      </c>
      <c r="G174" s="120" t="str">
        <f t="shared" si="35"/>
        <v>NT Grain Drill 10'</v>
      </c>
      <c r="H174" s="236">
        <v>48100</v>
      </c>
      <c r="I174" s="156">
        <v>10</v>
      </c>
      <c r="J174" s="156">
        <v>6</v>
      </c>
      <c r="K174" s="156">
        <v>70</v>
      </c>
      <c r="L174" s="157">
        <f t="shared" si="36"/>
        <v>0.19642857142857142</v>
      </c>
      <c r="M174" s="156">
        <v>45</v>
      </c>
      <c r="N174" s="156">
        <v>45</v>
      </c>
      <c r="O174" s="156">
        <v>8</v>
      </c>
      <c r="P174" s="156">
        <v>150</v>
      </c>
      <c r="Q174" s="156">
        <v>0</v>
      </c>
      <c r="R174" s="9">
        <f t="shared" si="37"/>
        <v>1200</v>
      </c>
      <c r="S174" s="9">
        <v>1</v>
      </c>
      <c r="T174" s="9">
        <v>0.27</v>
      </c>
      <c r="U174" s="9">
        <v>1.4</v>
      </c>
      <c r="V174" s="8">
        <f t="shared" si="38"/>
        <v>912.08770869960119</v>
      </c>
      <c r="W174" s="7">
        <f t="shared" si="39"/>
        <v>6.0805847246640079</v>
      </c>
      <c r="X174" s="6">
        <f t="shared" si="40"/>
        <v>2705.625</v>
      </c>
      <c r="Y174" s="5">
        <f t="shared" si="41"/>
        <v>18.037500000000001</v>
      </c>
      <c r="Z174" s="1">
        <f t="shared" si="42"/>
        <v>21645</v>
      </c>
      <c r="AA174" s="1">
        <f t="shared" si="43"/>
        <v>3306.875</v>
      </c>
      <c r="AB174" s="1">
        <f t="shared" si="44"/>
        <v>34872.5</v>
      </c>
      <c r="AC174" s="4">
        <f t="shared" si="45"/>
        <v>3138.5250000000001</v>
      </c>
      <c r="AD174" s="4">
        <f t="shared" si="46"/>
        <v>836.94</v>
      </c>
      <c r="AE174" s="4">
        <f t="shared" si="47"/>
        <v>7282.34</v>
      </c>
      <c r="AF174" s="3">
        <f t="shared" si="48"/>
        <v>48.548933333333338</v>
      </c>
    </row>
    <row r="175" spans="1:32" x14ac:dyDescent="0.2">
      <c r="A175" s="165">
        <v>127</v>
      </c>
      <c r="B175" s="156" t="str">
        <f t="shared" si="34"/>
        <v>1.67, NT Grain Drill 12'</v>
      </c>
      <c r="C175" s="124">
        <v>1.67</v>
      </c>
      <c r="D175" s="120" t="s">
        <v>434</v>
      </c>
      <c r="E175" s="120" t="s">
        <v>273</v>
      </c>
      <c r="F175" s="120" t="s">
        <v>11</v>
      </c>
      <c r="G175" s="120" t="str">
        <f t="shared" si="35"/>
        <v>NT Grain Drill 12'</v>
      </c>
      <c r="H175" s="236">
        <v>63700</v>
      </c>
      <c r="I175" s="156">
        <v>12</v>
      </c>
      <c r="J175" s="156">
        <v>6</v>
      </c>
      <c r="K175" s="156">
        <v>70</v>
      </c>
      <c r="L175" s="157">
        <f t="shared" si="36"/>
        <v>0.16369047619047619</v>
      </c>
      <c r="M175" s="156">
        <v>45</v>
      </c>
      <c r="N175" s="156">
        <v>45</v>
      </c>
      <c r="O175" s="156">
        <v>8</v>
      </c>
      <c r="P175" s="156">
        <v>150</v>
      </c>
      <c r="Q175" s="156">
        <v>0</v>
      </c>
      <c r="R175" s="9">
        <f t="shared" si="37"/>
        <v>1200</v>
      </c>
      <c r="S175" s="9">
        <v>1</v>
      </c>
      <c r="T175" s="9">
        <v>0.27</v>
      </c>
      <c r="U175" s="9">
        <v>1.4</v>
      </c>
      <c r="V175" s="8">
        <f t="shared" si="38"/>
        <v>1207.8999385481204</v>
      </c>
      <c r="W175" s="7">
        <f t="shared" si="39"/>
        <v>8.0526662569874699</v>
      </c>
      <c r="X175" s="6">
        <f t="shared" si="40"/>
        <v>3583.125</v>
      </c>
      <c r="Y175" s="5">
        <f t="shared" si="41"/>
        <v>23.887499999999999</v>
      </c>
      <c r="Z175" s="1">
        <f t="shared" si="42"/>
        <v>28665</v>
      </c>
      <c r="AA175" s="1">
        <f t="shared" si="43"/>
        <v>4379.375</v>
      </c>
      <c r="AB175" s="1">
        <f t="shared" si="44"/>
        <v>46182.5</v>
      </c>
      <c r="AC175" s="4">
        <f t="shared" si="45"/>
        <v>4156.4250000000002</v>
      </c>
      <c r="AD175" s="4">
        <f t="shared" si="46"/>
        <v>1108.3800000000001</v>
      </c>
      <c r="AE175" s="4">
        <f t="shared" si="47"/>
        <v>9644.18</v>
      </c>
      <c r="AF175" s="3">
        <f t="shared" si="48"/>
        <v>64.294533333333334</v>
      </c>
    </row>
    <row r="176" spans="1:32" x14ac:dyDescent="0.2">
      <c r="A176" s="165">
        <v>328</v>
      </c>
      <c r="B176" s="156" t="str">
        <f t="shared" si="34"/>
        <v>1.68, NT Grain Drill 15'</v>
      </c>
      <c r="C176" s="124">
        <v>1.68</v>
      </c>
      <c r="D176" s="120" t="s">
        <v>434</v>
      </c>
      <c r="E176" s="120" t="s">
        <v>273</v>
      </c>
      <c r="F176" s="120" t="s">
        <v>10</v>
      </c>
      <c r="G176" s="120" t="str">
        <f t="shared" si="35"/>
        <v>NT Grain Drill 15'</v>
      </c>
      <c r="H176" s="236">
        <v>77100</v>
      </c>
      <c r="I176" s="156">
        <v>15</v>
      </c>
      <c r="J176" s="156">
        <v>6</v>
      </c>
      <c r="K176" s="156">
        <v>70</v>
      </c>
      <c r="L176" s="157">
        <f t="shared" si="36"/>
        <v>0.13095238095238096</v>
      </c>
      <c r="M176" s="156">
        <v>45</v>
      </c>
      <c r="N176" s="156">
        <v>45</v>
      </c>
      <c r="O176" s="156">
        <v>8</v>
      </c>
      <c r="P176" s="156">
        <v>150</v>
      </c>
      <c r="Q176" s="156">
        <v>0</v>
      </c>
      <c r="R176" s="9">
        <f t="shared" si="37"/>
        <v>1200</v>
      </c>
      <c r="S176" s="9">
        <v>1</v>
      </c>
      <c r="T176" s="9">
        <v>0.27</v>
      </c>
      <c r="U176" s="9">
        <v>1.4</v>
      </c>
      <c r="V176" s="8">
        <f t="shared" si="38"/>
        <v>1461.9950590590281</v>
      </c>
      <c r="W176" s="7">
        <f t="shared" si="39"/>
        <v>9.7466337270601873</v>
      </c>
      <c r="X176" s="6">
        <f t="shared" si="40"/>
        <v>4336.875</v>
      </c>
      <c r="Y176" s="5">
        <f t="shared" si="41"/>
        <v>28.912500000000001</v>
      </c>
      <c r="Z176" s="1">
        <f t="shared" si="42"/>
        <v>34695</v>
      </c>
      <c r="AA176" s="1">
        <f t="shared" si="43"/>
        <v>5300.625</v>
      </c>
      <c r="AB176" s="1">
        <f t="shared" si="44"/>
        <v>55897.5</v>
      </c>
      <c r="AC176" s="4">
        <f t="shared" si="45"/>
        <v>5030.7749999999996</v>
      </c>
      <c r="AD176" s="4">
        <f t="shared" si="46"/>
        <v>1341.54</v>
      </c>
      <c r="AE176" s="4">
        <f t="shared" si="47"/>
        <v>11672.939999999999</v>
      </c>
      <c r="AF176" s="3">
        <f t="shared" si="48"/>
        <v>77.819599999999994</v>
      </c>
    </row>
    <row r="177" spans="1:32" x14ac:dyDescent="0.2">
      <c r="A177" s="165">
        <v>128</v>
      </c>
      <c r="B177" s="156" t="str">
        <f t="shared" si="34"/>
        <v>1.69, NT Grain Drill 20'</v>
      </c>
      <c r="C177" s="124">
        <v>1.69</v>
      </c>
      <c r="D177" s="120" t="s">
        <v>434</v>
      </c>
      <c r="E177" s="120" t="s">
        <v>273</v>
      </c>
      <c r="F177" s="120" t="s">
        <v>8</v>
      </c>
      <c r="G177" s="120" t="str">
        <f t="shared" si="35"/>
        <v>NT Grain Drill 20'</v>
      </c>
      <c r="H177" s="236">
        <v>103000</v>
      </c>
      <c r="I177" s="156">
        <v>20</v>
      </c>
      <c r="J177" s="156">
        <v>6</v>
      </c>
      <c r="K177" s="156">
        <v>70</v>
      </c>
      <c r="L177" s="157">
        <f t="shared" si="36"/>
        <v>9.8214285714285712E-2</v>
      </c>
      <c r="M177" s="156">
        <v>45</v>
      </c>
      <c r="N177" s="156">
        <v>45</v>
      </c>
      <c r="O177" s="156">
        <v>8</v>
      </c>
      <c r="P177" s="156">
        <v>150</v>
      </c>
      <c r="Q177" s="156">
        <v>0</v>
      </c>
      <c r="R177" s="9">
        <f t="shared" si="37"/>
        <v>1200</v>
      </c>
      <c r="S177" s="9">
        <v>1</v>
      </c>
      <c r="T177" s="9">
        <v>0.27</v>
      </c>
      <c r="U177" s="9">
        <v>1.4</v>
      </c>
      <c r="V177" s="8">
        <f t="shared" si="38"/>
        <v>1953.1192098972751</v>
      </c>
      <c r="W177" s="7">
        <f t="shared" si="39"/>
        <v>13.020794732648501</v>
      </c>
      <c r="X177" s="6">
        <f t="shared" si="40"/>
        <v>5793.75</v>
      </c>
      <c r="Y177" s="5">
        <f t="shared" si="41"/>
        <v>38.625</v>
      </c>
      <c r="Z177" s="1">
        <f t="shared" si="42"/>
        <v>46350</v>
      </c>
      <c r="AA177" s="1">
        <f t="shared" si="43"/>
        <v>7081.25</v>
      </c>
      <c r="AB177" s="1">
        <f t="shared" si="44"/>
        <v>74675</v>
      </c>
      <c r="AC177" s="4">
        <f t="shared" si="45"/>
        <v>6720.75</v>
      </c>
      <c r="AD177" s="4">
        <f t="shared" si="46"/>
        <v>1792.2</v>
      </c>
      <c r="AE177" s="4">
        <f t="shared" si="47"/>
        <v>15594.2</v>
      </c>
      <c r="AF177" s="3">
        <f t="shared" si="48"/>
        <v>103.96133333333334</v>
      </c>
    </row>
    <row r="178" spans="1:32" x14ac:dyDescent="0.2">
      <c r="A178" s="165">
        <v>329</v>
      </c>
      <c r="B178" s="156" t="str">
        <f t="shared" si="34"/>
        <v>1.7, NT Grain Drill 24'</v>
      </c>
      <c r="C178" s="124">
        <v>1.7</v>
      </c>
      <c r="D178" s="120" t="s">
        <v>434</v>
      </c>
      <c r="E178" s="120" t="s">
        <v>273</v>
      </c>
      <c r="F178" s="120" t="s">
        <v>65</v>
      </c>
      <c r="G178" s="120" t="str">
        <f t="shared" si="35"/>
        <v>NT Grain Drill 24'</v>
      </c>
      <c r="H178" s="236">
        <v>111300</v>
      </c>
      <c r="I178" s="156">
        <v>24</v>
      </c>
      <c r="J178" s="156">
        <v>6</v>
      </c>
      <c r="K178" s="156">
        <v>70</v>
      </c>
      <c r="L178" s="157">
        <f t="shared" si="36"/>
        <v>8.1845238095238096E-2</v>
      </c>
      <c r="M178" s="156">
        <v>45</v>
      </c>
      <c r="N178" s="156">
        <v>45</v>
      </c>
      <c r="O178" s="156">
        <v>8</v>
      </c>
      <c r="P178" s="156">
        <v>150</v>
      </c>
      <c r="Q178" s="156">
        <v>0</v>
      </c>
      <c r="R178" s="9">
        <f t="shared" si="37"/>
        <v>1200</v>
      </c>
      <c r="S178" s="9">
        <v>1</v>
      </c>
      <c r="T178" s="9">
        <v>0.27</v>
      </c>
      <c r="U178" s="9">
        <v>1.4</v>
      </c>
      <c r="V178" s="8">
        <f t="shared" si="38"/>
        <v>2110.5064860346283</v>
      </c>
      <c r="W178" s="7">
        <f t="shared" si="39"/>
        <v>14.070043240230856</v>
      </c>
      <c r="X178" s="6">
        <f t="shared" si="40"/>
        <v>6260.625</v>
      </c>
      <c r="Y178" s="5">
        <f t="shared" si="41"/>
        <v>41.737499999999997</v>
      </c>
      <c r="Z178" s="1">
        <f t="shared" si="42"/>
        <v>50085</v>
      </c>
      <c r="AA178" s="1">
        <f t="shared" si="43"/>
        <v>7651.875</v>
      </c>
      <c r="AB178" s="1">
        <f t="shared" si="44"/>
        <v>80692.5</v>
      </c>
      <c r="AC178" s="4">
        <f t="shared" si="45"/>
        <v>7262.3249999999998</v>
      </c>
      <c r="AD178" s="4">
        <f t="shared" si="46"/>
        <v>1936.6200000000001</v>
      </c>
      <c r="AE178" s="4">
        <f t="shared" si="47"/>
        <v>16850.82</v>
      </c>
      <c r="AF178" s="3">
        <f t="shared" si="48"/>
        <v>112.33879999999999</v>
      </c>
    </row>
    <row r="179" spans="1:32" x14ac:dyDescent="0.2">
      <c r="A179" s="165">
        <v>129</v>
      </c>
      <c r="B179" s="156" t="str">
        <f t="shared" si="34"/>
        <v>1.71, NT Grain Drill 30'</v>
      </c>
      <c r="C179" s="124">
        <v>1.71</v>
      </c>
      <c r="D179" s="120" t="s">
        <v>434</v>
      </c>
      <c r="E179" s="120" t="s">
        <v>273</v>
      </c>
      <c r="F179" s="120" t="s">
        <v>44</v>
      </c>
      <c r="G179" s="120" t="str">
        <f t="shared" si="35"/>
        <v>NT Grain Drill 30'</v>
      </c>
      <c r="H179" s="236">
        <v>110200</v>
      </c>
      <c r="I179" s="156">
        <v>30</v>
      </c>
      <c r="J179" s="156">
        <v>6</v>
      </c>
      <c r="K179" s="156">
        <v>70</v>
      </c>
      <c r="L179" s="157">
        <f t="shared" si="36"/>
        <v>6.5476190476190479E-2</v>
      </c>
      <c r="M179" s="156">
        <v>45</v>
      </c>
      <c r="N179" s="156">
        <v>45</v>
      </c>
      <c r="O179" s="156">
        <v>8</v>
      </c>
      <c r="P179" s="156">
        <v>150</v>
      </c>
      <c r="Q179" s="156">
        <v>0</v>
      </c>
      <c r="R179" s="9">
        <f t="shared" si="37"/>
        <v>1200</v>
      </c>
      <c r="S179" s="9">
        <v>1</v>
      </c>
      <c r="T179" s="9">
        <v>0.27</v>
      </c>
      <c r="U179" s="9">
        <v>1.4</v>
      </c>
      <c r="V179" s="8">
        <f t="shared" si="38"/>
        <v>2089.6479313658224</v>
      </c>
      <c r="W179" s="7">
        <f t="shared" si="39"/>
        <v>13.930986209105482</v>
      </c>
      <c r="X179" s="6">
        <f t="shared" si="40"/>
        <v>6198.75</v>
      </c>
      <c r="Y179" s="5">
        <f t="shared" si="41"/>
        <v>41.325000000000003</v>
      </c>
      <c r="Z179" s="1">
        <f t="shared" si="42"/>
        <v>49590</v>
      </c>
      <c r="AA179" s="1">
        <f t="shared" si="43"/>
        <v>7576.25</v>
      </c>
      <c r="AB179" s="1">
        <f t="shared" si="44"/>
        <v>79895</v>
      </c>
      <c r="AC179" s="4">
        <f t="shared" si="45"/>
        <v>7190.55</v>
      </c>
      <c r="AD179" s="4">
        <f t="shared" si="46"/>
        <v>1917.48</v>
      </c>
      <c r="AE179" s="4">
        <f t="shared" si="47"/>
        <v>16684.28</v>
      </c>
      <c r="AF179" s="3">
        <f t="shared" si="48"/>
        <v>111.22853333333333</v>
      </c>
    </row>
    <row r="180" spans="1:32" x14ac:dyDescent="0.2">
      <c r="A180" s="165">
        <v>724</v>
      </c>
      <c r="B180" s="156" t="str">
        <f t="shared" si="34"/>
        <v>1.72, NT Grain Drill &amp; Pre  6'</v>
      </c>
      <c r="C180" s="124">
        <v>1.72</v>
      </c>
      <c r="D180" s="120" t="s">
        <v>434</v>
      </c>
      <c r="E180" s="120" t="s">
        <v>274</v>
      </c>
      <c r="F180" s="120" t="s">
        <v>67</v>
      </c>
      <c r="G180" s="120" t="str">
        <f t="shared" si="35"/>
        <v>NT Grain Drill &amp; Pre  6'</v>
      </c>
      <c r="H180" s="237">
        <v>40000</v>
      </c>
      <c r="I180" s="156">
        <v>6</v>
      </c>
      <c r="J180" s="156">
        <v>6</v>
      </c>
      <c r="K180" s="156">
        <v>65</v>
      </c>
      <c r="L180" s="157">
        <f t="shared" si="36"/>
        <v>0.35256410256410259</v>
      </c>
      <c r="M180" s="156">
        <v>45</v>
      </c>
      <c r="N180" s="156">
        <v>45</v>
      </c>
      <c r="O180" s="156">
        <v>8</v>
      </c>
      <c r="P180" s="156">
        <v>150</v>
      </c>
      <c r="Q180" s="156">
        <v>0</v>
      </c>
      <c r="R180" s="9">
        <f t="shared" si="37"/>
        <v>1200</v>
      </c>
      <c r="S180" s="9">
        <v>1</v>
      </c>
      <c r="T180" s="9">
        <v>0.27</v>
      </c>
      <c r="U180" s="9">
        <v>1.4</v>
      </c>
      <c r="V180" s="8">
        <f t="shared" si="38"/>
        <v>758.49289704748537</v>
      </c>
      <c r="W180" s="7">
        <f t="shared" si="39"/>
        <v>5.0566193136499029</v>
      </c>
      <c r="X180" s="6">
        <f t="shared" si="40"/>
        <v>2250</v>
      </c>
      <c r="Y180" s="5">
        <f t="shared" si="41"/>
        <v>15</v>
      </c>
      <c r="Z180" s="1">
        <f t="shared" si="42"/>
        <v>18000</v>
      </c>
      <c r="AA180" s="1">
        <f t="shared" si="43"/>
        <v>2750</v>
      </c>
      <c r="AB180" s="1">
        <f t="shared" si="44"/>
        <v>29000</v>
      </c>
      <c r="AC180" s="4">
        <f t="shared" si="45"/>
        <v>2610</v>
      </c>
      <c r="AD180" s="4">
        <f t="shared" si="46"/>
        <v>696</v>
      </c>
      <c r="AE180" s="4">
        <f t="shared" si="47"/>
        <v>6056</v>
      </c>
      <c r="AF180" s="3">
        <f t="shared" si="48"/>
        <v>40.373333333333335</v>
      </c>
    </row>
    <row r="181" spans="1:32" x14ac:dyDescent="0.2">
      <c r="A181" s="165">
        <v>555</v>
      </c>
      <c r="B181" s="156" t="str">
        <f t="shared" si="34"/>
        <v>1.73, NT Grain Drill &amp; Pre 10'</v>
      </c>
      <c r="C181" s="124">
        <v>1.73</v>
      </c>
      <c r="D181" s="120" t="s">
        <v>434</v>
      </c>
      <c r="E181" s="120" t="s">
        <v>274</v>
      </c>
      <c r="F181" s="120" t="s">
        <v>66</v>
      </c>
      <c r="G181" s="120" t="str">
        <f t="shared" si="35"/>
        <v>NT Grain Drill &amp; Pre 10'</v>
      </c>
      <c r="H181" s="236">
        <v>54200</v>
      </c>
      <c r="I181" s="156">
        <v>10</v>
      </c>
      <c r="J181" s="156">
        <v>6</v>
      </c>
      <c r="K181" s="156">
        <v>65</v>
      </c>
      <c r="L181" s="157">
        <f t="shared" si="36"/>
        <v>0.21153846153846154</v>
      </c>
      <c r="M181" s="156">
        <v>45</v>
      </c>
      <c r="N181" s="156">
        <v>45</v>
      </c>
      <c r="O181" s="156">
        <v>8</v>
      </c>
      <c r="P181" s="156">
        <v>150</v>
      </c>
      <c r="Q181" s="156">
        <v>0</v>
      </c>
      <c r="R181" s="9">
        <f t="shared" si="37"/>
        <v>1200</v>
      </c>
      <c r="S181" s="9">
        <v>1</v>
      </c>
      <c r="T181" s="9">
        <v>0.27</v>
      </c>
      <c r="U181" s="9">
        <v>1.4</v>
      </c>
      <c r="V181" s="8">
        <f t="shared" si="38"/>
        <v>1027.7578754993428</v>
      </c>
      <c r="W181" s="7">
        <f t="shared" si="39"/>
        <v>6.8517191699956186</v>
      </c>
      <c r="X181" s="6">
        <f t="shared" si="40"/>
        <v>3048.75</v>
      </c>
      <c r="Y181" s="5">
        <f t="shared" si="41"/>
        <v>20.324999999999999</v>
      </c>
      <c r="Z181" s="1">
        <f t="shared" si="42"/>
        <v>24390</v>
      </c>
      <c r="AA181" s="1">
        <f t="shared" si="43"/>
        <v>3726.25</v>
      </c>
      <c r="AB181" s="1">
        <f t="shared" si="44"/>
        <v>39295</v>
      </c>
      <c r="AC181" s="4">
        <f t="shared" si="45"/>
        <v>3536.5499999999997</v>
      </c>
      <c r="AD181" s="4">
        <f t="shared" si="46"/>
        <v>943.08</v>
      </c>
      <c r="AE181" s="4">
        <f t="shared" si="47"/>
        <v>8205.8799999999992</v>
      </c>
      <c r="AF181" s="3">
        <f t="shared" si="48"/>
        <v>54.705866666666658</v>
      </c>
    </row>
    <row r="182" spans="1:32" x14ac:dyDescent="0.2">
      <c r="A182" s="165">
        <v>403</v>
      </c>
      <c r="B182" s="156" t="str">
        <f t="shared" si="34"/>
        <v>1.74, NT Grain Drill &amp; Pre 12'</v>
      </c>
      <c r="C182" s="124">
        <v>1.74</v>
      </c>
      <c r="D182" s="120" t="s">
        <v>434</v>
      </c>
      <c r="E182" s="120" t="s">
        <v>274</v>
      </c>
      <c r="F182" s="120" t="s">
        <v>11</v>
      </c>
      <c r="G182" s="120" t="str">
        <f t="shared" si="35"/>
        <v>NT Grain Drill &amp; Pre 12'</v>
      </c>
      <c r="H182" s="236">
        <v>69800</v>
      </c>
      <c r="I182" s="156">
        <v>12</v>
      </c>
      <c r="J182" s="156">
        <v>6</v>
      </c>
      <c r="K182" s="156">
        <v>65</v>
      </c>
      <c r="L182" s="157">
        <f t="shared" si="36"/>
        <v>0.17628205128205129</v>
      </c>
      <c r="M182" s="156">
        <v>45</v>
      </c>
      <c r="N182" s="156">
        <v>45</v>
      </c>
      <c r="O182" s="156">
        <v>8</v>
      </c>
      <c r="P182" s="156">
        <v>150</v>
      </c>
      <c r="Q182" s="156">
        <v>0</v>
      </c>
      <c r="R182" s="9">
        <f t="shared" si="37"/>
        <v>1200</v>
      </c>
      <c r="S182" s="9">
        <v>1</v>
      </c>
      <c r="T182" s="9">
        <v>0.27</v>
      </c>
      <c r="U182" s="9">
        <v>1.4</v>
      </c>
      <c r="V182" s="8">
        <f t="shared" si="38"/>
        <v>1323.570105347862</v>
      </c>
      <c r="W182" s="7">
        <f t="shared" si="39"/>
        <v>8.8238007023190796</v>
      </c>
      <c r="X182" s="6">
        <f t="shared" si="40"/>
        <v>3926.25</v>
      </c>
      <c r="Y182" s="5">
        <f t="shared" si="41"/>
        <v>26.175000000000001</v>
      </c>
      <c r="Z182" s="1">
        <f t="shared" si="42"/>
        <v>31410</v>
      </c>
      <c r="AA182" s="1">
        <f t="shared" si="43"/>
        <v>4798.75</v>
      </c>
      <c r="AB182" s="1">
        <f t="shared" si="44"/>
        <v>50605</v>
      </c>
      <c r="AC182" s="4">
        <f t="shared" si="45"/>
        <v>4554.45</v>
      </c>
      <c r="AD182" s="4">
        <f t="shared" si="46"/>
        <v>1214.52</v>
      </c>
      <c r="AE182" s="4">
        <f t="shared" si="47"/>
        <v>10567.720000000001</v>
      </c>
      <c r="AF182" s="3">
        <f t="shared" si="48"/>
        <v>70.451466666666676</v>
      </c>
    </row>
    <row r="183" spans="1:32" x14ac:dyDescent="0.2">
      <c r="A183" s="165">
        <v>404</v>
      </c>
      <c r="B183" s="156" t="str">
        <f t="shared" si="34"/>
        <v>1.75, NT Grain Drill &amp; Pre 15'</v>
      </c>
      <c r="C183" s="124">
        <v>1.75</v>
      </c>
      <c r="D183" s="120" t="s">
        <v>434</v>
      </c>
      <c r="E183" s="120" t="s">
        <v>274</v>
      </c>
      <c r="F183" s="120" t="s">
        <v>10</v>
      </c>
      <c r="G183" s="120" t="str">
        <f t="shared" si="35"/>
        <v>NT Grain Drill &amp; Pre 15'</v>
      </c>
      <c r="H183" s="236">
        <v>83200</v>
      </c>
      <c r="I183" s="156">
        <v>15</v>
      </c>
      <c r="J183" s="156">
        <v>6</v>
      </c>
      <c r="K183" s="156">
        <v>65</v>
      </c>
      <c r="L183" s="157">
        <f t="shared" si="36"/>
        <v>0.14102564102564102</v>
      </c>
      <c r="M183" s="156">
        <v>45</v>
      </c>
      <c r="N183" s="156">
        <v>45</v>
      </c>
      <c r="O183" s="156">
        <v>8</v>
      </c>
      <c r="P183" s="156">
        <v>150</v>
      </c>
      <c r="Q183" s="156">
        <v>0</v>
      </c>
      <c r="R183" s="9">
        <f t="shared" si="37"/>
        <v>1200</v>
      </c>
      <c r="S183" s="9">
        <v>1</v>
      </c>
      <c r="T183" s="9">
        <v>0.27</v>
      </c>
      <c r="U183" s="9">
        <v>1.4</v>
      </c>
      <c r="V183" s="8">
        <f t="shared" si="38"/>
        <v>1577.6652258587696</v>
      </c>
      <c r="W183" s="7">
        <f t="shared" si="39"/>
        <v>10.517768172391797</v>
      </c>
      <c r="X183" s="6">
        <f t="shared" si="40"/>
        <v>4680</v>
      </c>
      <c r="Y183" s="5">
        <f t="shared" si="41"/>
        <v>31.2</v>
      </c>
      <c r="Z183" s="1">
        <f t="shared" si="42"/>
        <v>37440</v>
      </c>
      <c r="AA183" s="1">
        <f t="shared" si="43"/>
        <v>5720</v>
      </c>
      <c r="AB183" s="1">
        <f t="shared" si="44"/>
        <v>60320</v>
      </c>
      <c r="AC183" s="4">
        <f t="shared" si="45"/>
        <v>5428.8</v>
      </c>
      <c r="AD183" s="4">
        <f t="shared" si="46"/>
        <v>1447.68</v>
      </c>
      <c r="AE183" s="4">
        <f t="shared" si="47"/>
        <v>12596.48</v>
      </c>
      <c r="AF183" s="3">
        <f t="shared" si="48"/>
        <v>83.976533333333336</v>
      </c>
    </row>
    <row r="184" spans="1:32" x14ac:dyDescent="0.2">
      <c r="A184" s="165">
        <v>405</v>
      </c>
      <c r="B184" s="156" t="str">
        <f t="shared" si="34"/>
        <v>1.76, NT Grain Drill &amp; Pre 20'</v>
      </c>
      <c r="C184" s="124">
        <v>1.76</v>
      </c>
      <c r="D184" s="120" t="s">
        <v>434</v>
      </c>
      <c r="E184" s="120" t="s">
        <v>274</v>
      </c>
      <c r="F184" s="120" t="s">
        <v>8</v>
      </c>
      <c r="G184" s="120" t="str">
        <f t="shared" si="35"/>
        <v>NT Grain Drill &amp; Pre 20'</v>
      </c>
      <c r="H184" s="236">
        <v>109000</v>
      </c>
      <c r="I184" s="156">
        <v>20</v>
      </c>
      <c r="J184" s="156">
        <v>6</v>
      </c>
      <c r="K184" s="156">
        <v>65</v>
      </c>
      <c r="L184" s="157">
        <f t="shared" si="36"/>
        <v>0.10576923076923077</v>
      </c>
      <c r="M184" s="156">
        <v>45</v>
      </c>
      <c r="N184" s="156">
        <v>45</v>
      </c>
      <c r="O184" s="156">
        <v>8</v>
      </c>
      <c r="P184" s="156">
        <v>150</v>
      </c>
      <c r="Q184" s="156">
        <v>0</v>
      </c>
      <c r="R184" s="9">
        <f t="shared" si="37"/>
        <v>1200</v>
      </c>
      <c r="S184" s="9">
        <v>1</v>
      </c>
      <c r="T184" s="9">
        <v>0.27</v>
      </c>
      <c r="U184" s="9">
        <v>1.4</v>
      </c>
      <c r="V184" s="8">
        <f t="shared" si="38"/>
        <v>2066.8931444543978</v>
      </c>
      <c r="W184" s="7">
        <f t="shared" si="39"/>
        <v>13.779287629695984</v>
      </c>
      <c r="X184" s="6">
        <f t="shared" si="40"/>
        <v>6131.25</v>
      </c>
      <c r="Y184" s="5">
        <f t="shared" si="41"/>
        <v>40.875</v>
      </c>
      <c r="Z184" s="1">
        <f t="shared" si="42"/>
        <v>49050</v>
      </c>
      <c r="AA184" s="1">
        <f t="shared" si="43"/>
        <v>7493.75</v>
      </c>
      <c r="AB184" s="1">
        <f t="shared" si="44"/>
        <v>79025</v>
      </c>
      <c r="AC184" s="4">
        <f t="shared" si="45"/>
        <v>7112.25</v>
      </c>
      <c r="AD184" s="4">
        <f t="shared" si="46"/>
        <v>1896.6000000000001</v>
      </c>
      <c r="AE184" s="4">
        <f t="shared" si="47"/>
        <v>16502.599999999999</v>
      </c>
      <c r="AF184" s="3">
        <f t="shared" si="48"/>
        <v>110.01733333333333</v>
      </c>
    </row>
    <row r="185" spans="1:32" x14ac:dyDescent="0.2">
      <c r="A185" s="165">
        <v>406</v>
      </c>
      <c r="B185" s="156" t="str">
        <f t="shared" si="34"/>
        <v>1.77, NT Grain Drill &amp; Pre 24'</v>
      </c>
      <c r="C185" s="124">
        <v>1.77</v>
      </c>
      <c r="D185" s="120" t="s">
        <v>434</v>
      </c>
      <c r="E185" s="120" t="s">
        <v>274</v>
      </c>
      <c r="F185" s="120" t="s">
        <v>65</v>
      </c>
      <c r="G185" s="120" t="str">
        <f t="shared" si="35"/>
        <v>NT Grain Drill &amp; Pre 24'</v>
      </c>
      <c r="H185" s="236">
        <v>117000</v>
      </c>
      <c r="I185" s="156">
        <v>24</v>
      </c>
      <c r="J185" s="156">
        <v>6</v>
      </c>
      <c r="K185" s="156">
        <v>65</v>
      </c>
      <c r="L185" s="157">
        <f t="shared" si="36"/>
        <v>8.8141025641025647E-2</v>
      </c>
      <c r="M185" s="156">
        <v>45</v>
      </c>
      <c r="N185" s="156">
        <v>45</v>
      </c>
      <c r="O185" s="156">
        <v>8</v>
      </c>
      <c r="P185" s="156">
        <v>150</v>
      </c>
      <c r="Q185" s="156">
        <v>0</v>
      </c>
      <c r="R185" s="9">
        <f t="shared" si="37"/>
        <v>1200</v>
      </c>
      <c r="S185" s="9">
        <v>1</v>
      </c>
      <c r="T185" s="9">
        <v>0.27</v>
      </c>
      <c r="U185" s="9">
        <v>1.4</v>
      </c>
      <c r="V185" s="8">
        <f t="shared" si="38"/>
        <v>2218.5917238638949</v>
      </c>
      <c r="W185" s="7">
        <f t="shared" si="39"/>
        <v>14.790611492425967</v>
      </c>
      <c r="X185" s="6">
        <f t="shared" si="40"/>
        <v>6581.25</v>
      </c>
      <c r="Y185" s="5">
        <f t="shared" si="41"/>
        <v>43.875</v>
      </c>
      <c r="Z185" s="1">
        <f t="shared" si="42"/>
        <v>52650</v>
      </c>
      <c r="AA185" s="1">
        <f t="shared" si="43"/>
        <v>8043.75</v>
      </c>
      <c r="AB185" s="1">
        <f t="shared" si="44"/>
        <v>84825</v>
      </c>
      <c r="AC185" s="4">
        <f t="shared" si="45"/>
        <v>7634.25</v>
      </c>
      <c r="AD185" s="4">
        <f t="shared" si="46"/>
        <v>2035.8</v>
      </c>
      <c r="AE185" s="4">
        <f t="shared" si="47"/>
        <v>17713.8</v>
      </c>
      <c r="AF185" s="3">
        <f t="shared" si="48"/>
        <v>118.092</v>
      </c>
    </row>
    <row r="186" spans="1:32" x14ac:dyDescent="0.2">
      <c r="A186" s="165">
        <v>407</v>
      </c>
      <c r="B186" s="156" t="str">
        <f t="shared" si="34"/>
        <v>1.78, NT Grain Drill &amp; Pre 30'</v>
      </c>
      <c r="C186" s="124">
        <v>1.78</v>
      </c>
      <c r="D186" s="120" t="s">
        <v>434</v>
      </c>
      <c r="E186" s="120" t="s">
        <v>274</v>
      </c>
      <c r="F186" s="120" t="s">
        <v>44</v>
      </c>
      <c r="G186" s="120" t="str">
        <f t="shared" si="35"/>
        <v>NT Grain Drill &amp; Pre 30'</v>
      </c>
      <c r="H186" s="236">
        <v>116000</v>
      </c>
      <c r="I186" s="156">
        <v>30</v>
      </c>
      <c r="J186" s="156">
        <v>6</v>
      </c>
      <c r="K186" s="156">
        <v>65</v>
      </c>
      <c r="L186" s="157">
        <f t="shared" si="36"/>
        <v>7.0512820512820512E-2</v>
      </c>
      <c r="M186" s="156">
        <v>45</v>
      </c>
      <c r="N186" s="156">
        <v>45</v>
      </c>
      <c r="O186" s="156">
        <v>8</v>
      </c>
      <c r="P186" s="156">
        <v>150</v>
      </c>
      <c r="Q186" s="156">
        <v>0</v>
      </c>
      <c r="R186" s="9">
        <f t="shared" si="37"/>
        <v>1200</v>
      </c>
      <c r="S186" s="9">
        <v>1</v>
      </c>
      <c r="T186" s="9">
        <v>0.27</v>
      </c>
      <c r="U186" s="9">
        <v>1.4</v>
      </c>
      <c r="V186" s="8">
        <f t="shared" si="38"/>
        <v>2199.6294014377081</v>
      </c>
      <c r="W186" s="7">
        <f t="shared" si="39"/>
        <v>14.664196009584721</v>
      </c>
      <c r="X186" s="6">
        <f t="shared" si="40"/>
        <v>6525</v>
      </c>
      <c r="Y186" s="5">
        <f t="shared" si="41"/>
        <v>43.5</v>
      </c>
      <c r="Z186" s="1">
        <f t="shared" si="42"/>
        <v>52200</v>
      </c>
      <c r="AA186" s="1">
        <f t="shared" si="43"/>
        <v>7975</v>
      </c>
      <c r="AB186" s="1">
        <f t="shared" si="44"/>
        <v>84100</v>
      </c>
      <c r="AC186" s="4">
        <f t="shared" si="45"/>
        <v>7569</v>
      </c>
      <c r="AD186" s="4">
        <f t="shared" si="46"/>
        <v>2018.4</v>
      </c>
      <c r="AE186" s="4">
        <f t="shared" si="47"/>
        <v>17562.400000000001</v>
      </c>
      <c r="AF186" s="3">
        <f t="shared" si="48"/>
        <v>117.08266666666668</v>
      </c>
    </row>
    <row r="187" spans="1:32" x14ac:dyDescent="0.2">
      <c r="A187" s="165">
        <v>389</v>
      </c>
      <c r="B187" s="156" t="str">
        <f t="shared" si="34"/>
        <v>1.79, NT Plant &amp; Pre-Folding 12R-20</v>
      </c>
      <c r="C187" s="124">
        <v>1.79</v>
      </c>
      <c r="D187" s="120" t="s">
        <v>434</v>
      </c>
      <c r="E187" s="120" t="s">
        <v>275</v>
      </c>
      <c r="F187" s="120" t="s">
        <v>50</v>
      </c>
      <c r="G187" s="120" t="str">
        <f t="shared" si="35"/>
        <v>NT Plant &amp; Pre-Folding 12R-20</v>
      </c>
      <c r="H187" s="236">
        <v>82800</v>
      </c>
      <c r="I187" s="156">
        <v>20</v>
      </c>
      <c r="J187" s="156">
        <v>6</v>
      </c>
      <c r="K187" s="156">
        <v>65</v>
      </c>
      <c r="L187" s="157">
        <f t="shared" si="36"/>
        <v>0.10576923076923077</v>
      </c>
      <c r="M187" s="156">
        <v>45</v>
      </c>
      <c r="N187" s="156">
        <v>45</v>
      </c>
      <c r="O187" s="156">
        <v>8</v>
      </c>
      <c r="P187" s="156">
        <v>150</v>
      </c>
      <c r="Q187" s="156">
        <v>0</v>
      </c>
      <c r="R187" s="9">
        <f t="shared" si="37"/>
        <v>1200</v>
      </c>
      <c r="S187" s="9">
        <v>1</v>
      </c>
      <c r="T187" s="9">
        <v>0.27</v>
      </c>
      <c r="U187" s="9">
        <v>1.4</v>
      </c>
      <c r="V187" s="8">
        <f t="shared" si="38"/>
        <v>1570.0802968882947</v>
      </c>
      <c r="W187" s="7">
        <f t="shared" si="39"/>
        <v>10.467201979255298</v>
      </c>
      <c r="X187" s="6">
        <f t="shared" si="40"/>
        <v>4657.5</v>
      </c>
      <c r="Y187" s="5">
        <f t="shared" si="41"/>
        <v>31.05</v>
      </c>
      <c r="Z187" s="1">
        <f t="shared" si="42"/>
        <v>37260</v>
      </c>
      <c r="AA187" s="1">
        <f t="shared" si="43"/>
        <v>5692.5</v>
      </c>
      <c r="AB187" s="1">
        <f t="shared" si="44"/>
        <v>60030</v>
      </c>
      <c r="AC187" s="4">
        <f t="shared" si="45"/>
        <v>5402.7</v>
      </c>
      <c r="AD187" s="4">
        <f t="shared" si="46"/>
        <v>1440.72</v>
      </c>
      <c r="AE187" s="4">
        <f t="shared" si="47"/>
        <v>12535.92</v>
      </c>
      <c r="AF187" s="3">
        <f t="shared" si="48"/>
        <v>83.572800000000001</v>
      </c>
    </row>
    <row r="188" spans="1:32" x14ac:dyDescent="0.2">
      <c r="A188" s="165">
        <v>395</v>
      </c>
      <c r="B188" s="156" t="str">
        <f t="shared" si="34"/>
        <v>1.8, NT Plant &amp; Pre-Folding  8R-36</v>
      </c>
      <c r="C188" s="124">
        <v>1.8</v>
      </c>
      <c r="D188" s="120" t="s">
        <v>434</v>
      </c>
      <c r="E188" s="120" t="s">
        <v>275</v>
      </c>
      <c r="F188" s="120" t="s">
        <v>198</v>
      </c>
      <c r="G188" s="120" t="str">
        <f t="shared" si="35"/>
        <v>NT Plant &amp; Pre-Folding  8R-36</v>
      </c>
      <c r="H188" s="236">
        <v>88300</v>
      </c>
      <c r="I188" s="156">
        <v>24</v>
      </c>
      <c r="J188" s="156">
        <v>6</v>
      </c>
      <c r="K188" s="156">
        <v>65</v>
      </c>
      <c r="L188" s="157">
        <f t="shared" si="36"/>
        <v>8.8141025641025647E-2</v>
      </c>
      <c r="M188" s="156">
        <v>45</v>
      </c>
      <c r="N188" s="156">
        <v>45</v>
      </c>
      <c r="O188" s="156">
        <v>8</v>
      </c>
      <c r="P188" s="156">
        <v>150</v>
      </c>
      <c r="Q188" s="156">
        <v>0</v>
      </c>
      <c r="R188" s="9">
        <f t="shared" si="37"/>
        <v>1200</v>
      </c>
      <c r="S188" s="9">
        <v>1</v>
      </c>
      <c r="T188" s="9">
        <v>0.27</v>
      </c>
      <c r="U188" s="9">
        <v>1.4</v>
      </c>
      <c r="V188" s="8">
        <f t="shared" si="38"/>
        <v>1674.3730702323239</v>
      </c>
      <c r="W188" s="7">
        <f t="shared" si="39"/>
        <v>11.162487134882159</v>
      </c>
      <c r="X188" s="6">
        <f t="shared" si="40"/>
        <v>4966.875</v>
      </c>
      <c r="Y188" s="5">
        <f t="shared" si="41"/>
        <v>33.112499999999997</v>
      </c>
      <c r="Z188" s="1">
        <f t="shared" si="42"/>
        <v>39735</v>
      </c>
      <c r="AA188" s="1">
        <f t="shared" si="43"/>
        <v>6070.625</v>
      </c>
      <c r="AB188" s="1">
        <f t="shared" si="44"/>
        <v>64017.5</v>
      </c>
      <c r="AC188" s="4">
        <f t="shared" si="45"/>
        <v>5761.5749999999998</v>
      </c>
      <c r="AD188" s="4">
        <f t="shared" si="46"/>
        <v>1536.42</v>
      </c>
      <c r="AE188" s="4">
        <f t="shared" si="47"/>
        <v>13368.62</v>
      </c>
      <c r="AF188" s="3">
        <f t="shared" si="48"/>
        <v>89.124133333333333</v>
      </c>
    </row>
    <row r="189" spans="1:32" x14ac:dyDescent="0.2">
      <c r="A189" s="165">
        <v>392</v>
      </c>
      <c r="B189" s="156" t="str">
        <f t="shared" si="34"/>
        <v>1.81, NT Plant &amp; Pre-Folding 23R-15</v>
      </c>
      <c r="C189" s="124">
        <v>1.81</v>
      </c>
      <c r="D189" s="120" t="s">
        <v>434</v>
      </c>
      <c r="E189" s="120" t="s">
        <v>275</v>
      </c>
      <c r="F189" s="120" t="s">
        <v>62</v>
      </c>
      <c r="G189" s="120" t="str">
        <f t="shared" si="35"/>
        <v>NT Plant &amp; Pre-Folding 23R-15</v>
      </c>
      <c r="H189" s="236">
        <v>218000</v>
      </c>
      <c r="I189" s="156">
        <v>28.8</v>
      </c>
      <c r="J189" s="156">
        <v>6</v>
      </c>
      <c r="K189" s="156">
        <v>65</v>
      </c>
      <c r="L189" s="157">
        <f t="shared" si="36"/>
        <v>7.3450854700854704E-2</v>
      </c>
      <c r="M189" s="156">
        <v>45</v>
      </c>
      <c r="N189" s="156">
        <v>45</v>
      </c>
      <c r="O189" s="156">
        <v>8</v>
      </c>
      <c r="P189" s="156">
        <v>150</v>
      </c>
      <c r="Q189" s="156">
        <v>0</v>
      </c>
      <c r="R189" s="9">
        <f t="shared" si="37"/>
        <v>1200</v>
      </c>
      <c r="S189" s="9">
        <v>1</v>
      </c>
      <c r="T189" s="9">
        <v>0.27</v>
      </c>
      <c r="U189" s="9">
        <v>1.4</v>
      </c>
      <c r="V189" s="8">
        <f t="shared" si="38"/>
        <v>4133.7862889087955</v>
      </c>
      <c r="W189" s="7">
        <f t="shared" si="39"/>
        <v>27.558575259391969</v>
      </c>
      <c r="X189" s="6">
        <f t="shared" si="40"/>
        <v>12262.5</v>
      </c>
      <c r="Y189" s="5">
        <f t="shared" si="41"/>
        <v>81.75</v>
      </c>
      <c r="Z189" s="1">
        <f t="shared" si="42"/>
        <v>98100</v>
      </c>
      <c r="AA189" s="1">
        <f t="shared" si="43"/>
        <v>14987.5</v>
      </c>
      <c r="AB189" s="1">
        <f t="shared" si="44"/>
        <v>158050</v>
      </c>
      <c r="AC189" s="4">
        <f t="shared" si="45"/>
        <v>14224.5</v>
      </c>
      <c r="AD189" s="4">
        <f t="shared" si="46"/>
        <v>3793.2000000000003</v>
      </c>
      <c r="AE189" s="4">
        <f t="shared" si="47"/>
        <v>33005.199999999997</v>
      </c>
      <c r="AF189" s="3">
        <f t="shared" si="48"/>
        <v>220.03466666666665</v>
      </c>
    </row>
    <row r="190" spans="1:32" x14ac:dyDescent="0.2">
      <c r="A190" s="165">
        <v>390</v>
      </c>
      <c r="B190" s="156" t="str">
        <f t="shared" si="34"/>
        <v>1.82, NT Plant &amp; Pre-Folding 12R-30</v>
      </c>
      <c r="C190" s="124">
        <v>1.82</v>
      </c>
      <c r="D190" s="120" t="s">
        <v>434</v>
      </c>
      <c r="E190" s="120" t="s">
        <v>275</v>
      </c>
      <c r="F190" s="120" t="s">
        <v>6</v>
      </c>
      <c r="G190" s="120" t="str">
        <f t="shared" si="35"/>
        <v>NT Plant &amp; Pre-Folding 12R-30</v>
      </c>
      <c r="H190" s="236">
        <v>140000</v>
      </c>
      <c r="I190" s="156">
        <v>30</v>
      </c>
      <c r="J190" s="156">
        <v>6</v>
      </c>
      <c r="K190" s="156">
        <v>65</v>
      </c>
      <c r="L190" s="157">
        <f t="shared" si="36"/>
        <v>7.0512820512820512E-2</v>
      </c>
      <c r="M190" s="156">
        <v>45</v>
      </c>
      <c r="N190" s="156">
        <v>45</v>
      </c>
      <c r="O190" s="156">
        <v>8</v>
      </c>
      <c r="P190" s="156">
        <v>150</v>
      </c>
      <c r="Q190" s="156">
        <v>0</v>
      </c>
      <c r="R190" s="9">
        <f t="shared" si="37"/>
        <v>1200</v>
      </c>
      <c r="S190" s="9">
        <v>1</v>
      </c>
      <c r="T190" s="9">
        <v>0.27</v>
      </c>
      <c r="U190" s="9">
        <v>1.4</v>
      </c>
      <c r="V190" s="8">
        <f t="shared" si="38"/>
        <v>2654.7251396661991</v>
      </c>
      <c r="W190" s="7">
        <f t="shared" si="39"/>
        <v>17.69816759777466</v>
      </c>
      <c r="X190" s="6">
        <f t="shared" si="40"/>
        <v>7875</v>
      </c>
      <c r="Y190" s="5">
        <f t="shared" si="41"/>
        <v>52.5</v>
      </c>
      <c r="Z190" s="1">
        <f t="shared" si="42"/>
        <v>63000</v>
      </c>
      <c r="AA190" s="1">
        <f t="shared" si="43"/>
        <v>9625</v>
      </c>
      <c r="AB190" s="1">
        <f t="shared" si="44"/>
        <v>101500</v>
      </c>
      <c r="AC190" s="4">
        <f t="shared" si="45"/>
        <v>9135</v>
      </c>
      <c r="AD190" s="4">
        <f t="shared" si="46"/>
        <v>2436</v>
      </c>
      <c r="AE190" s="4">
        <f t="shared" si="47"/>
        <v>21196</v>
      </c>
      <c r="AF190" s="3">
        <f t="shared" si="48"/>
        <v>141.30666666666667</v>
      </c>
    </row>
    <row r="191" spans="1:32" x14ac:dyDescent="0.2">
      <c r="A191" s="165">
        <v>549</v>
      </c>
      <c r="B191" s="156" t="str">
        <f t="shared" si="34"/>
        <v>1.83, NT Plant &amp; Pre-Folding 24R-15</v>
      </c>
      <c r="C191" s="124">
        <v>1.83</v>
      </c>
      <c r="D191" s="120" t="s">
        <v>434</v>
      </c>
      <c r="E191" s="120" t="s">
        <v>275</v>
      </c>
      <c r="F191" s="120" t="s">
        <v>61</v>
      </c>
      <c r="G191" s="120" t="str">
        <f t="shared" si="35"/>
        <v>NT Plant &amp; Pre-Folding 24R-15</v>
      </c>
      <c r="H191" s="237">
        <v>220000</v>
      </c>
      <c r="I191" s="156">
        <v>30</v>
      </c>
      <c r="J191" s="156">
        <v>6</v>
      </c>
      <c r="K191" s="156">
        <v>65</v>
      </c>
      <c r="L191" s="157">
        <f t="shared" si="36"/>
        <v>7.0512820512820512E-2</v>
      </c>
      <c r="M191" s="156">
        <v>45</v>
      </c>
      <c r="N191" s="156">
        <v>45</v>
      </c>
      <c r="O191" s="156">
        <v>8</v>
      </c>
      <c r="P191" s="156">
        <v>150</v>
      </c>
      <c r="Q191" s="156">
        <v>0</v>
      </c>
      <c r="R191" s="9">
        <f t="shared" si="37"/>
        <v>1200</v>
      </c>
      <c r="S191" s="9">
        <v>1</v>
      </c>
      <c r="T191" s="9">
        <v>0.27</v>
      </c>
      <c r="U191" s="9">
        <v>1.4</v>
      </c>
      <c r="V191" s="8">
        <f t="shared" si="38"/>
        <v>4171.7109337611701</v>
      </c>
      <c r="W191" s="7">
        <f t="shared" si="39"/>
        <v>27.811406225074467</v>
      </c>
      <c r="X191" s="6">
        <f t="shared" si="40"/>
        <v>12375</v>
      </c>
      <c r="Y191" s="5">
        <f t="shared" si="41"/>
        <v>82.5</v>
      </c>
      <c r="Z191" s="1">
        <f t="shared" si="42"/>
        <v>99000</v>
      </c>
      <c r="AA191" s="1">
        <f t="shared" si="43"/>
        <v>15125</v>
      </c>
      <c r="AB191" s="1">
        <f t="shared" si="44"/>
        <v>159500</v>
      </c>
      <c r="AC191" s="4">
        <f t="shared" si="45"/>
        <v>14355</v>
      </c>
      <c r="AD191" s="4">
        <f t="shared" si="46"/>
        <v>3828</v>
      </c>
      <c r="AE191" s="4">
        <f t="shared" si="47"/>
        <v>33308</v>
      </c>
      <c r="AF191" s="3">
        <f t="shared" si="48"/>
        <v>222.05333333333334</v>
      </c>
    </row>
    <row r="192" spans="1:32" x14ac:dyDescent="0.2">
      <c r="A192" s="165">
        <v>386</v>
      </c>
      <c r="B192" s="156" t="str">
        <f t="shared" si="34"/>
        <v>1.84, NT Plant &amp; Pre-Folding  8R-36 2x1</v>
      </c>
      <c r="C192" s="124">
        <v>1.84</v>
      </c>
      <c r="D192" s="120" t="s">
        <v>434</v>
      </c>
      <c r="E192" s="120" t="s">
        <v>275</v>
      </c>
      <c r="F192" s="120" t="s">
        <v>202</v>
      </c>
      <c r="G192" s="120" t="str">
        <f t="shared" si="35"/>
        <v>NT Plant &amp; Pre-Folding  8R-36 2x1</v>
      </c>
      <c r="H192" s="236">
        <v>153000</v>
      </c>
      <c r="I192" s="156">
        <v>36</v>
      </c>
      <c r="J192" s="156">
        <v>6</v>
      </c>
      <c r="K192" s="156">
        <v>65</v>
      </c>
      <c r="L192" s="157">
        <f t="shared" si="36"/>
        <v>5.8760683760683753E-2</v>
      </c>
      <c r="M192" s="156">
        <v>45</v>
      </c>
      <c r="N192" s="156">
        <v>45</v>
      </c>
      <c r="O192" s="156">
        <v>8</v>
      </c>
      <c r="P192" s="156">
        <v>150</v>
      </c>
      <c r="Q192" s="156">
        <v>0</v>
      </c>
      <c r="R192" s="9">
        <f t="shared" si="37"/>
        <v>1200</v>
      </c>
      <c r="S192" s="9">
        <v>1</v>
      </c>
      <c r="T192" s="9">
        <v>0.27</v>
      </c>
      <c r="U192" s="9">
        <v>1.4</v>
      </c>
      <c r="V192" s="8">
        <f t="shared" si="38"/>
        <v>2901.2353312066316</v>
      </c>
      <c r="W192" s="7">
        <f t="shared" si="39"/>
        <v>19.341568874710877</v>
      </c>
      <c r="X192" s="6">
        <f t="shared" si="40"/>
        <v>8606.25</v>
      </c>
      <c r="Y192" s="5">
        <f t="shared" si="41"/>
        <v>57.375</v>
      </c>
      <c r="Z192" s="1">
        <f t="shared" si="42"/>
        <v>68850</v>
      </c>
      <c r="AA192" s="1">
        <f t="shared" si="43"/>
        <v>10518.75</v>
      </c>
      <c r="AB192" s="1">
        <f t="shared" si="44"/>
        <v>110925</v>
      </c>
      <c r="AC192" s="4">
        <f t="shared" si="45"/>
        <v>9983.25</v>
      </c>
      <c r="AD192" s="4">
        <f t="shared" si="46"/>
        <v>2662.2000000000003</v>
      </c>
      <c r="AE192" s="4">
        <f t="shared" si="47"/>
        <v>23164.2</v>
      </c>
      <c r="AF192" s="3">
        <f t="shared" si="48"/>
        <v>154.428</v>
      </c>
    </row>
    <row r="193" spans="1:32" x14ac:dyDescent="0.2">
      <c r="A193" s="165">
        <v>257</v>
      </c>
      <c r="B193" s="156" t="str">
        <f t="shared" si="34"/>
        <v>1.85, NT Plant &amp; Pre-Folding 12R-36</v>
      </c>
      <c r="C193" s="124">
        <v>1.85</v>
      </c>
      <c r="D193" s="120" t="s">
        <v>434</v>
      </c>
      <c r="E193" s="120" t="s">
        <v>275</v>
      </c>
      <c r="F193" s="120" t="s">
        <v>199</v>
      </c>
      <c r="G193" s="120" t="str">
        <f t="shared" si="35"/>
        <v>NT Plant &amp; Pre-Folding 12R-36</v>
      </c>
      <c r="H193" s="236">
        <v>163000</v>
      </c>
      <c r="I193" s="156">
        <v>36</v>
      </c>
      <c r="J193" s="156">
        <v>6</v>
      </c>
      <c r="K193" s="156">
        <v>65</v>
      </c>
      <c r="L193" s="157">
        <f t="shared" si="36"/>
        <v>5.8760683760683753E-2</v>
      </c>
      <c r="M193" s="156">
        <v>45</v>
      </c>
      <c r="N193" s="156">
        <v>45</v>
      </c>
      <c r="O193" s="156">
        <v>8</v>
      </c>
      <c r="P193" s="156">
        <v>150</v>
      </c>
      <c r="Q193" s="156">
        <v>0</v>
      </c>
      <c r="R193" s="9">
        <f t="shared" si="37"/>
        <v>1200</v>
      </c>
      <c r="S193" s="9">
        <v>1</v>
      </c>
      <c r="T193" s="9">
        <v>0.27</v>
      </c>
      <c r="U193" s="9">
        <v>1.4</v>
      </c>
      <c r="V193" s="8">
        <f t="shared" si="38"/>
        <v>3090.8585554685028</v>
      </c>
      <c r="W193" s="7">
        <f t="shared" si="39"/>
        <v>20.605723703123353</v>
      </c>
      <c r="X193" s="6">
        <f t="shared" si="40"/>
        <v>9168.75</v>
      </c>
      <c r="Y193" s="5">
        <f t="shared" si="41"/>
        <v>61.125</v>
      </c>
      <c r="Z193" s="1">
        <f t="shared" si="42"/>
        <v>73350</v>
      </c>
      <c r="AA193" s="1">
        <f t="shared" si="43"/>
        <v>11206.25</v>
      </c>
      <c r="AB193" s="1">
        <f t="shared" si="44"/>
        <v>118175</v>
      </c>
      <c r="AC193" s="4">
        <f t="shared" si="45"/>
        <v>10635.75</v>
      </c>
      <c r="AD193" s="4">
        <f t="shared" si="46"/>
        <v>2836.2000000000003</v>
      </c>
      <c r="AE193" s="4">
        <f t="shared" si="47"/>
        <v>24678.2</v>
      </c>
      <c r="AF193" s="3">
        <f t="shared" si="48"/>
        <v>164.52133333333333</v>
      </c>
    </row>
    <row r="194" spans="1:32" x14ac:dyDescent="0.2">
      <c r="A194" s="165">
        <v>553</v>
      </c>
      <c r="B194" s="156" t="str">
        <f t="shared" si="34"/>
        <v>1.86, NT Plant &amp; Pre-Folding 31R-15</v>
      </c>
      <c r="C194" s="124">
        <v>1.86</v>
      </c>
      <c r="D194" s="120" t="s">
        <v>434</v>
      </c>
      <c r="E194" s="120" t="s">
        <v>275</v>
      </c>
      <c r="F194" s="120" t="s">
        <v>60</v>
      </c>
      <c r="G194" s="120" t="str">
        <f t="shared" si="35"/>
        <v>NT Plant &amp; Pre-Folding 31R-15</v>
      </c>
      <c r="H194" s="236">
        <v>267000</v>
      </c>
      <c r="I194" s="156">
        <v>38.700000000000003</v>
      </c>
      <c r="J194" s="156">
        <v>6</v>
      </c>
      <c r="K194" s="156">
        <v>65</v>
      </c>
      <c r="L194" s="157">
        <f t="shared" si="36"/>
        <v>5.4661101172729071E-2</v>
      </c>
      <c r="M194" s="156">
        <v>45</v>
      </c>
      <c r="N194" s="156">
        <v>45</v>
      </c>
      <c r="O194" s="156">
        <v>8</v>
      </c>
      <c r="P194" s="156">
        <v>150</v>
      </c>
      <c r="Q194" s="156">
        <v>0</v>
      </c>
      <c r="R194" s="9">
        <f t="shared" si="37"/>
        <v>1200</v>
      </c>
      <c r="S194" s="9">
        <v>1</v>
      </c>
      <c r="T194" s="9">
        <v>0.27</v>
      </c>
      <c r="U194" s="9">
        <v>1.4</v>
      </c>
      <c r="V194" s="8">
        <f t="shared" si="38"/>
        <v>5062.9400877919652</v>
      </c>
      <c r="W194" s="7">
        <f t="shared" si="39"/>
        <v>33.752933918613103</v>
      </c>
      <c r="X194" s="6">
        <f t="shared" si="40"/>
        <v>15018.75</v>
      </c>
      <c r="Y194" s="5">
        <f t="shared" si="41"/>
        <v>100.125</v>
      </c>
      <c r="Z194" s="1">
        <f t="shared" si="42"/>
        <v>120150</v>
      </c>
      <c r="AA194" s="1">
        <f t="shared" si="43"/>
        <v>18356.25</v>
      </c>
      <c r="AB194" s="1">
        <f t="shared" si="44"/>
        <v>193575</v>
      </c>
      <c r="AC194" s="4">
        <f t="shared" si="45"/>
        <v>17421.75</v>
      </c>
      <c r="AD194" s="4">
        <f t="shared" si="46"/>
        <v>4645.8</v>
      </c>
      <c r="AE194" s="4">
        <f t="shared" si="47"/>
        <v>40423.800000000003</v>
      </c>
      <c r="AF194" s="3">
        <f t="shared" si="48"/>
        <v>269.49200000000002</v>
      </c>
    </row>
    <row r="195" spans="1:32" x14ac:dyDescent="0.2">
      <c r="A195" s="165">
        <v>391</v>
      </c>
      <c r="B195" s="156" t="str">
        <f t="shared" si="34"/>
        <v>1.87, NT Plant &amp; Pre-Folding 16R-30</v>
      </c>
      <c r="C195" s="124">
        <v>1.87</v>
      </c>
      <c r="D195" s="120" t="s">
        <v>434</v>
      </c>
      <c r="E195" s="120" t="s">
        <v>275</v>
      </c>
      <c r="F195" s="120" t="s">
        <v>59</v>
      </c>
      <c r="G195" s="120" t="str">
        <f t="shared" si="35"/>
        <v>NT Plant &amp; Pre-Folding 16R-30</v>
      </c>
      <c r="H195" s="236">
        <v>221000</v>
      </c>
      <c r="I195" s="156">
        <v>40</v>
      </c>
      <c r="J195" s="156">
        <v>6</v>
      </c>
      <c r="K195" s="156">
        <v>65</v>
      </c>
      <c r="L195" s="157">
        <f t="shared" si="36"/>
        <v>5.2884615384615384E-2</v>
      </c>
      <c r="M195" s="156">
        <v>45</v>
      </c>
      <c r="N195" s="156">
        <v>45</v>
      </c>
      <c r="O195" s="156">
        <v>8</v>
      </c>
      <c r="P195" s="156">
        <v>150</v>
      </c>
      <c r="Q195" s="156">
        <v>0</v>
      </c>
      <c r="R195" s="9">
        <f t="shared" si="37"/>
        <v>1200</v>
      </c>
      <c r="S195" s="9">
        <v>1</v>
      </c>
      <c r="T195" s="9">
        <v>0.27</v>
      </c>
      <c r="U195" s="9">
        <v>1.4</v>
      </c>
      <c r="V195" s="8">
        <f t="shared" si="38"/>
        <v>4190.6732561873578</v>
      </c>
      <c r="W195" s="7">
        <f t="shared" si="39"/>
        <v>27.937821707915717</v>
      </c>
      <c r="X195" s="6">
        <f t="shared" si="40"/>
        <v>12431.25</v>
      </c>
      <c r="Y195" s="5">
        <f t="shared" si="41"/>
        <v>82.875</v>
      </c>
      <c r="Z195" s="1">
        <f t="shared" si="42"/>
        <v>99450</v>
      </c>
      <c r="AA195" s="1">
        <f t="shared" si="43"/>
        <v>15193.75</v>
      </c>
      <c r="AB195" s="1">
        <f t="shared" si="44"/>
        <v>160225</v>
      </c>
      <c r="AC195" s="4">
        <f t="shared" si="45"/>
        <v>14420.25</v>
      </c>
      <c r="AD195" s="4">
        <f t="shared" si="46"/>
        <v>3845.4</v>
      </c>
      <c r="AE195" s="4">
        <f t="shared" si="47"/>
        <v>33459.4</v>
      </c>
      <c r="AF195" s="3">
        <f t="shared" si="48"/>
        <v>223.06266666666667</v>
      </c>
    </row>
    <row r="196" spans="1:32" x14ac:dyDescent="0.2">
      <c r="A196" s="165">
        <v>393</v>
      </c>
      <c r="B196" s="156" t="str">
        <f t="shared" si="34"/>
        <v>1.88, NT Plant &amp; Pre-Folding 24R-20</v>
      </c>
      <c r="C196" s="124">
        <v>1.88</v>
      </c>
      <c r="D196" s="120" t="s">
        <v>434</v>
      </c>
      <c r="E196" s="120" t="s">
        <v>275</v>
      </c>
      <c r="F196" s="120" t="s">
        <v>58</v>
      </c>
      <c r="G196" s="120" t="str">
        <f t="shared" si="35"/>
        <v>NT Plant &amp; Pre-Folding 24R-20</v>
      </c>
      <c r="H196" s="236">
        <v>269000</v>
      </c>
      <c r="I196" s="156">
        <v>40</v>
      </c>
      <c r="J196" s="156">
        <v>6</v>
      </c>
      <c r="K196" s="156">
        <v>65</v>
      </c>
      <c r="L196" s="157">
        <f t="shared" si="36"/>
        <v>5.2884615384615384E-2</v>
      </c>
      <c r="M196" s="156">
        <v>45</v>
      </c>
      <c r="N196" s="156">
        <v>45</v>
      </c>
      <c r="O196" s="156">
        <v>8</v>
      </c>
      <c r="P196" s="156">
        <v>150</v>
      </c>
      <c r="Q196" s="156">
        <v>0</v>
      </c>
      <c r="R196" s="9">
        <f t="shared" si="37"/>
        <v>1200</v>
      </c>
      <c r="S196" s="9">
        <v>1</v>
      </c>
      <c r="T196" s="9">
        <v>0.27</v>
      </c>
      <c r="U196" s="9">
        <v>1.4</v>
      </c>
      <c r="V196" s="8">
        <f t="shared" si="38"/>
        <v>5100.8647326443397</v>
      </c>
      <c r="W196" s="7">
        <f t="shared" si="39"/>
        <v>34.005764884295601</v>
      </c>
      <c r="X196" s="6">
        <f t="shared" si="40"/>
        <v>15131.25</v>
      </c>
      <c r="Y196" s="5">
        <f t="shared" si="41"/>
        <v>100.875</v>
      </c>
      <c r="Z196" s="1">
        <f t="shared" si="42"/>
        <v>121050</v>
      </c>
      <c r="AA196" s="1">
        <f t="shared" si="43"/>
        <v>18493.75</v>
      </c>
      <c r="AB196" s="1">
        <f t="shared" si="44"/>
        <v>195025</v>
      </c>
      <c r="AC196" s="4">
        <f t="shared" si="45"/>
        <v>17552.25</v>
      </c>
      <c r="AD196" s="4">
        <f t="shared" si="46"/>
        <v>4680.6000000000004</v>
      </c>
      <c r="AE196" s="4">
        <f t="shared" si="47"/>
        <v>40726.6</v>
      </c>
      <c r="AF196" s="3">
        <f t="shared" si="48"/>
        <v>271.51066666666668</v>
      </c>
    </row>
    <row r="197" spans="1:32" x14ac:dyDescent="0.2">
      <c r="A197" s="165">
        <v>597</v>
      </c>
      <c r="B197" s="156" t="str">
        <f t="shared" si="34"/>
        <v>1.89, NT Plant &amp; Pre-Folding 32R-15</v>
      </c>
      <c r="C197" s="124">
        <v>1.89</v>
      </c>
      <c r="D197" s="120" t="s">
        <v>434</v>
      </c>
      <c r="E197" s="120" t="s">
        <v>275</v>
      </c>
      <c r="F197" s="120" t="s">
        <v>57</v>
      </c>
      <c r="G197" s="120" t="str">
        <f t="shared" si="35"/>
        <v>NT Plant &amp; Pre-Folding 32R-15</v>
      </c>
      <c r="H197" s="236">
        <v>272000</v>
      </c>
      <c r="I197" s="156">
        <v>40</v>
      </c>
      <c r="J197" s="156">
        <v>6</v>
      </c>
      <c r="K197" s="156">
        <v>65</v>
      </c>
      <c r="L197" s="157">
        <f t="shared" si="36"/>
        <v>5.2884615384615384E-2</v>
      </c>
      <c r="M197" s="156">
        <v>45</v>
      </c>
      <c r="N197" s="156">
        <v>45</v>
      </c>
      <c r="O197" s="156">
        <v>8</v>
      </c>
      <c r="P197" s="156">
        <v>150</v>
      </c>
      <c r="Q197" s="156">
        <v>0</v>
      </c>
      <c r="R197" s="9">
        <f t="shared" si="37"/>
        <v>1200</v>
      </c>
      <c r="S197" s="9">
        <v>1</v>
      </c>
      <c r="T197" s="9">
        <v>0.27</v>
      </c>
      <c r="U197" s="9">
        <v>1.4</v>
      </c>
      <c r="V197" s="8">
        <f t="shared" si="38"/>
        <v>5157.751699922901</v>
      </c>
      <c r="W197" s="7">
        <f t="shared" si="39"/>
        <v>34.385011332819339</v>
      </c>
      <c r="X197" s="6">
        <f t="shared" si="40"/>
        <v>15300</v>
      </c>
      <c r="Y197" s="5">
        <f t="shared" si="41"/>
        <v>102</v>
      </c>
      <c r="Z197" s="1">
        <f t="shared" si="42"/>
        <v>122400</v>
      </c>
      <c r="AA197" s="1">
        <f t="shared" si="43"/>
        <v>18700</v>
      </c>
      <c r="AB197" s="1">
        <f t="shared" si="44"/>
        <v>197200</v>
      </c>
      <c r="AC197" s="4">
        <f t="shared" si="45"/>
        <v>17748</v>
      </c>
      <c r="AD197" s="4">
        <f t="shared" si="46"/>
        <v>4732.8</v>
      </c>
      <c r="AE197" s="4">
        <f t="shared" si="47"/>
        <v>41180.800000000003</v>
      </c>
      <c r="AF197" s="3">
        <f t="shared" si="48"/>
        <v>274.5386666666667</v>
      </c>
    </row>
    <row r="198" spans="1:32" x14ac:dyDescent="0.2">
      <c r="A198" s="165">
        <v>394</v>
      </c>
      <c r="B198" s="156" t="str">
        <f t="shared" si="34"/>
        <v>1.9, NT Plant &amp; Pre-Folding 24R-30</v>
      </c>
      <c r="C198" s="124">
        <v>1.9</v>
      </c>
      <c r="D198" s="120" t="s">
        <v>434</v>
      </c>
      <c r="E198" s="120" t="s">
        <v>275</v>
      </c>
      <c r="F198" s="120" t="s">
        <v>56</v>
      </c>
      <c r="G198" s="120" t="str">
        <f t="shared" si="35"/>
        <v>NT Plant &amp; Pre-Folding 24R-30</v>
      </c>
      <c r="H198" s="236">
        <v>227000</v>
      </c>
      <c r="I198" s="156">
        <v>60</v>
      </c>
      <c r="J198" s="156">
        <v>6</v>
      </c>
      <c r="K198" s="156">
        <v>65</v>
      </c>
      <c r="L198" s="157">
        <f t="shared" si="36"/>
        <v>3.5256410256410256E-2</v>
      </c>
      <c r="M198" s="156">
        <v>45</v>
      </c>
      <c r="N198" s="156">
        <v>45</v>
      </c>
      <c r="O198" s="156">
        <v>8</v>
      </c>
      <c r="P198" s="156">
        <v>150</v>
      </c>
      <c r="Q198" s="156">
        <v>0</v>
      </c>
      <c r="R198" s="9">
        <f t="shared" si="37"/>
        <v>1200</v>
      </c>
      <c r="S198" s="9">
        <v>1</v>
      </c>
      <c r="T198" s="9">
        <v>0.27</v>
      </c>
      <c r="U198" s="9">
        <v>1.4</v>
      </c>
      <c r="V198" s="8">
        <f t="shared" si="38"/>
        <v>4304.4471907444804</v>
      </c>
      <c r="W198" s="7">
        <f t="shared" si="39"/>
        <v>28.696314604963202</v>
      </c>
      <c r="X198" s="6">
        <f t="shared" si="40"/>
        <v>12768.75</v>
      </c>
      <c r="Y198" s="5">
        <f t="shared" si="41"/>
        <v>85.125</v>
      </c>
      <c r="Z198" s="1">
        <f t="shared" si="42"/>
        <v>102150</v>
      </c>
      <c r="AA198" s="1">
        <f t="shared" si="43"/>
        <v>15606.25</v>
      </c>
      <c r="AB198" s="1">
        <f t="shared" si="44"/>
        <v>164575</v>
      </c>
      <c r="AC198" s="4">
        <f t="shared" si="45"/>
        <v>14811.75</v>
      </c>
      <c r="AD198" s="4">
        <f t="shared" si="46"/>
        <v>3949.8</v>
      </c>
      <c r="AE198" s="4">
        <f t="shared" si="47"/>
        <v>34367.800000000003</v>
      </c>
      <c r="AF198" s="3">
        <f t="shared" si="48"/>
        <v>229.11866666666668</v>
      </c>
    </row>
    <row r="199" spans="1:32" x14ac:dyDescent="0.2">
      <c r="A199" s="165">
        <v>629</v>
      </c>
      <c r="B199" s="156" t="str">
        <f t="shared" si="34"/>
        <v>1.91, NT Plant &amp; Pre-Folding 36R-20</v>
      </c>
      <c r="C199" s="124">
        <v>1.91</v>
      </c>
      <c r="D199" s="120" t="s">
        <v>434</v>
      </c>
      <c r="E199" s="120" t="s">
        <v>275</v>
      </c>
      <c r="F199" s="120" t="s">
        <v>55</v>
      </c>
      <c r="G199" s="120" t="str">
        <f t="shared" si="35"/>
        <v>NT Plant &amp; Pre-Folding 36R-20</v>
      </c>
      <c r="H199" s="237">
        <v>227000</v>
      </c>
      <c r="I199" s="156">
        <v>60</v>
      </c>
      <c r="J199" s="156">
        <v>6</v>
      </c>
      <c r="K199" s="156">
        <v>65</v>
      </c>
      <c r="L199" s="157">
        <f t="shared" si="36"/>
        <v>3.5256410256410256E-2</v>
      </c>
      <c r="M199" s="156">
        <v>45</v>
      </c>
      <c r="N199" s="156">
        <v>45</v>
      </c>
      <c r="O199" s="156">
        <v>8</v>
      </c>
      <c r="P199" s="156">
        <v>150</v>
      </c>
      <c r="Q199" s="156">
        <v>0</v>
      </c>
      <c r="R199" s="9">
        <f t="shared" si="37"/>
        <v>1200</v>
      </c>
      <c r="S199" s="9">
        <v>1</v>
      </c>
      <c r="T199" s="9">
        <v>0.27</v>
      </c>
      <c r="U199" s="9">
        <v>1.4</v>
      </c>
      <c r="V199" s="8">
        <f t="shared" si="38"/>
        <v>4304.4471907444804</v>
      </c>
      <c r="W199" s="7">
        <f t="shared" si="39"/>
        <v>28.696314604963202</v>
      </c>
      <c r="X199" s="6">
        <f t="shared" si="40"/>
        <v>12768.75</v>
      </c>
      <c r="Y199" s="5">
        <f t="shared" si="41"/>
        <v>85.125</v>
      </c>
      <c r="Z199" s="1">
        <f t="shared" si="42"/>
        <v>102150</v>
      </c>
      <c r="AA199" s="1">
        <f t="shared" si="43"/>
        <v>15606.25</v>
      </c>
      <c r="AB199" s="1">
        <f t="shared" si="44"/>
        <v>164575</v>
      </c>
      <c r="AC199" s="4">
        <f t="shared" si="45"/>
        <v>14811.75</v>
      </c>
      <c r="AD199" s="4">
        <f t="shared" si="46"/>
        <v>3949.8</v>
      </c>
      <c r="AE199" s="4">
        <f t="shared" si="47"/>
        <v>34367.800000000003</v>
      </c>
      <c r="AF199" s="3">
        <f t="shared" si="48"/>
        <v>229.11866666666668</v>
      </c>
    </row>
    <row r="200" spans="1:32" x14ac:dyDescent="0.2">
      <c r="A200" s="165">
        <v>381</v>
      </c>
      <c r="B200" s="156" t="str">
        <f t="shared" si="34"/>
        <v>1.92, NT Plant &amp; Pre-Rigid  4R-30</v>
      </c>
      <c r="C200" s="124">
        <v>1.92</v>
      </c>
      <c r="D200" s="120" t="s">
        <v>434</v>
      </c>
      <c r="E200" s="120" t="s">
        <v>276</v>
      </c>
      <c r="F200" s="120" t="s">
        <v>48</v>
      </c>
      <c r="G200" s="120" t="str">
        <f t="shared" si="35"/>
        <v>NT Plant &amp; Pre-Rigid  4R-30</v>
      </c>
      <c r="H200" s="236">
        <v>43500</v>
      </c>
      <c r="I200" s="156">
        <v>10</v>
      </c>
      <c r="J200" s="156">
        <v>6</v>
      </c>
      <c r="K200" s="156">
        <v>65</v>
      </c>
      <c r="L200" s="157">
        <f t="shared" si="36"/>
        <v>0.21153846153846154</v>
      </c>
      <c r="M200" s="156">
        <v>45</v>
      </c>
      <c r="N200" s="156">
        <v>45</v>
      </c>
      <c r="O200" s="156">
        <v>8</v>
      </c>
      <c r="P200" s="156">
        <v>150</v>
      </c>
      <c r="Q200" s="156">
        <v>0</v>
      </c>
      <c r="R200" s="9">
        <f t="shared" si="37"/>
        <v>1200</v>
      </c>
      <c r="S200" s="9">
        <v>1</v>
      </c>
      <c r="T200" s="9">
        <v>0.27</v>
      </c>
      <c r="U200" s="9">
        <v>1.4</v>
      </c>
      <c r="V200" s="8">
        <f t="shared" si="38"/>
        <v>824.86102553914043</v>
      </c>
      <c r="W200" s="7">
        <f t="shared" si="39"/>
        <v>5.4990735035942695</v>
      </c>
      <c r="X200" s="6">
        <f t="shared" si="40"/>
        <v>2446.875</v>
      </c>
      <c r="Y200" s="5">
        <f t="shared" si="41"/>
        <v>16.3125</v>
      </c>
      <c r="Z200" s="1">
        <f t="shared" si="42"/>
        <v>19575</v>
      </c>
      <c r="AA200" s="1">
        <f t="shared" si="43"/>
        <v>2990.625</v>
      </c>
      <c r="AB200" s="1">
        <f t="shared" si="44"/>
        <v>31537.5</v>
      </c>
      <c r="AC200" s="4">
        <f t="shared" si="45"/>
        <v>2838.375</v>
      </c>
      <c r="AD200" s="4">
        <f t="shared" si="46"/>
        <v>756.9</v>
      </c>
      <c r="AE200" s="4">
        <f t="shared" si="47"/>
        <v>6585.9</v>
      </c>
      <c r="AF200" s="3">
        <f t="shared" si="48"/>
        <v>43.905999999999999</v>
      </c>
    </row>
    <row r="201" spans="1:32" x14ac:dyDescent="0.2">
      <c r="A201" s="165">
        <v>136</v>
      </c>
      <c r="B201" s="156" t="str">
        <f t="shared" ref="B201:B265" si="49">CONCATENATE(C201,D201,E201,F201)</f>
        <v>1.93, NT Plant &amp; Pre-Rigid  4R-36</v>
      </c>
      <c r="C201" s="124">
        <v>1.93</v>
      </c>
      <c r="D201" s="120" t="s">
        <v>434</v>
      </c>
      <c r="E201" s="120" t="s">
        <v>276</v>
      </c>
      <c r="F201" s="120" t="s">
        <v>200</v>
      </c>
      <c r="G201" s="120" t="str">
        <f t="shared" ref="G201:G265" si="50">CONCATENATE(E201,F201)</f>
        <v>NT Plant &amp; Pre-Rigid  4R-36</v>
      </c>
      <c r="H201" s="236">
        <v>38400</v>
      </c>
      <c r="I201" s="156">
        <v>12</v>
      </c>
      <c r="J201" s="156">
        <v>6</v>
      </c>
      <c r="K201" s="156">
        <v>65</v>
      </c>
      <c r="L201" s="157">
        <f t="shared" ref="L201:L265" si="51">1/((I201*J201*K201/100*5280)/43560)</f>
        <v>0.17628205128205129</v>
      </c>
      <c r="M201" s="156">
        <v>45</v>
      </c>
      <c r="N201" s="156">
        <v>45</v>
      </c>
      <c r="O201" s="156">
        <v>8</v>
      </c>
      <c r="P201" s="156">
        <v>150</v>
      </c>
      <c r="Q201" s="156">
        <v>0</v>
      </c>
      <c r="R201" s="9">
        <f t="shared" ref="R201:R265" si="52">P201*O201</f>
        <v>1200</v>
      </c>
      <c r="S201" s="9">
        <v>1</v>
      </c>
      <c r="T201" s="9">
        <v>0.27</v>
      </c>
      <c r="U201" s="9">
        <v>1.4</v>
      </c>
      <c r="V201" s="8">
        <f t="shared" ref="V201:V265" si="53">(T201*H201)*((S201*P201/1000)^U201)</f>
        <v>728.15318116558603</v>
      </c>
      <c r="W201" s="7">
        <f t="shared" ref="W201:W265" si="54">V201/P201</f>
        <v>4.8543545411039073</v>
      </c>
      <c r="X201" s="6">
        <f t="shared" ref="X201:X265" si="55">(H201*N201/100)/O201</f>
        <v>2160</v>
      </c>
      <c r="Y201" s="5">
        <f t="shared" ref="Y201:Y265" si="56">X201/P201</f>
        <v>14.4</v>
      </c>
      <c r="Z201" s="1">
        <f t="shared" ref="Z201:Z265" si="57">H201*M201/100</f>
        <v>17280</v>
      </c>
      <c r="AA201" s="1">
        <f t="shared" ref="AA201:AA265" si="58">(H201-Z201)/O201</f>
        <v>2640</v>
      </c>
      <c r="AB201" s="1">
        <f t="shared" ref="AB201:AB265" si="59">(Z201+H201)/2</f>
        <v>27840</v>
      </c>
      <c r="AC201" s="4">
        <f t="shared" ref="AC201:AC265" si="60">AB201*intir</f>
        <v>2505.6</v>
      </c>
      <c r="AD201" s="4">
        <f t="shared" ref="AD201:AD265" si="61">AB201*itr</f>
        <v>668.16</v>
      </c>
      <c r="AE201" s="4">
        <f t="shared" ref="AE201:AE265" si="62">AA201+AC201+AD201</f>
        <v>5813.76</v>
      </c>
      <c r="AF201" s="3">
        <f t="shared" ref="AF201:AF265" si="63">AE201/P201</f>
        <v>38.758400000000002</v>
      </c>
    </row>
    <row r="202" spans="1:32" x14ac:dyDescent="0.2">
      <c r="A202" s="165">
        <v>533</v>
      </c>
      <c r="B202" s="156" t="str">
        <f t="shared" si="49"/>
        <v>1.94, NT Plant &amp; Pre-Rigid 11R-15</v>
      </c>
      <c r="C202" s="124">
        <v>1.94</v>
      </c>
      <c r="D202" s="120" t="s">
        <v>434</v>
      </c>
      <c r="E202" s="120" t="s">
        <v>276</v>
      </c>
      <c r="F202" s="120" t="s">
        <v>54</v>
      </c>
      <c r="G202" s="120" t="str">
        <f t="shared" si="50"/>
        <v>NT Plant &amp; Pre-Rigid 11R-15</v>
      </c>
      <c r="H202" s="236">
        <v>71100</v>
      </c>
      <c r="I202" s="156">
        <v>14.7</v>
      </c>
      <c r="J202" s="156">
        <v>6</v>
      </c>
      <c r="K202" s="156">
        <v>65</v>
      </c>
      <c r="L202" s="157">
        <f t="shared" si="51"/>
        <v>0.14390371533228677</v>
      </c>
      <c r="M202" s="156">
        <v>45</v>
      </c>
      <c r="N202" s="156">
        <v>45</v>
      </c>
      <c r="O202" s="156">
        <v>8</v>
      </c>
      <c r="P202" s="156">
        <v>150</v>
      </c>
      <c r="Q202" s="156">
        <v>0</v>
      </c>
      <c r="R202" s="9">
        <f t="shared" si="52"/>
        <v>1200</v>
      </c>
      <c r="S202" s="9">
        <v>1</v>
      </c>
      <c r="T202" s="9">
        <v>0.27</v>
      </c>
      <c r="U202" s="9">
        <v>1.4</v>
      </c>
      <c r="V202" s="8">
        <f t="shared" si="53"/>
        <v>1348.2211245019053</v>
      </c>
      <c r="W202" s="7">
        <f t="shared" si="54"/>
        <v>8.9881408300127017</v>
      </c>
      <c r="X202" s="6">
        <f t="shared" si="55"/>
        <v>3999.375</v>
      </c>
      <c r="Y202" s="5">
        <f t="shared" si="56"/>
        <v>26.662500000000001</v>
      </c>
      <c r="Z202" s="1">
        <f t="shared" si="57"/>
        <v>31995</v>
      </c>
      <c r="AA202" s="1">
        <f t="shared" si="58"/>
        <v>4888.125</v>
      </c>
      <c r="AB202" s="1">
        <f t="shared" si="59"/>
        <v>51547.5</v>
      </c>
      <c r="AC202" s="4">
        <f t="shared" si="60"/>
        <v>4639.2749999999996</v>
      </c>
      <c r="AD202" s="4">
        <f t="shared" si="61"/>
        <v>1237.1400000000001</v>
      </c>
      <c r="AE202" s="4">
        <f t="shared" si="62"/>
        <v>10764.539999999999</v>
      </c>
      <c r="AF202" s="3">
        <f t="shared" si="63"/>
        <v>71.763599999999997</v>
      </c>
    </row>
    <row r="203" spans="1:32" x14ac:dyDescent="0.2">
      <c r="A203" s="165">
        <v>137</v>
      </c>
      <c r="B203" s="156" t="str">
        <f t="shared" si="49"/>
        <v>1.95, NT Plant &amp; Pre-Rigid  6R-30</v>
      </c>
      <c r="C203" s="124">
        <v>1.95</v>
      </c>
      <c r="D203" s="120" t="s">
        <v>434</v>
      </c>
      <c r="E203" s="120" t="s">
        <v>276</v>
      </c>
      <c r="F203" s="120" t="s">
        <v>53</v>
      </c>
      <c r="G203" s="120" t="str">
        <f t="shared" si="50"/>
        <v>NT Plant &amp; Pre-Rigid  6R-30</v>
      </c>
      <c r="H203" s="236">
        <v>52900</v>
      </c>
      <c r="I203" s="156">
        <v>15</v>
      </c>
      <c r="J203" s="156">
        <v>6</v>
      </c>
      <c r="K203" s="156">
        <v>65</v>
      </c>
      <c r="L203" s="157">
        <f t="shared" si="51"/>
        <v>0.14102564102564102</v>
      </c>
      <c r="M203" s="156">
        <v>45</v>
      </c>
      <c r="N203" s="156">
        <v>45</v>
      </c>
      <c r="O203" s="156">
        <v>8</v>
      </c>
      <c r="P203" s="156">
        <v>150</v>
      </c>
      <c r="Q203" s="156">
        <v>0</v>
      </c>
      <c r="R203" s="9">
        <f t="shared" si="52"/>
        <v>1200</v>
      </c>
      <c r="S203" s="9">
        <v>1</v>
      </c>
      <c r="T203" s="9">
        <v>0.27</v>
      </c>
      <c r="U203" s="9">
        <v>1.4</v>
      </c>
      <c r="V203" s="8">
        <f t="shared" si="53"/>
        <v>1003.1068563452995</v>
      </c>
      <c r="W203" s="7">
        <f t="shared" si="54"/>
        <v>6.6873790423019974</v>
      </c>
      <c r="X203" s="6">
        <f t="shared" si="55"/>
        <v>2975.625</v>
      </c>
      <c r="Y203" s="5">
        <f t="shared" si="56"/>
        <v>19.837499999999999</v>
      </c>
      <c r="Z203" s="1">
        <f t="shared" si="57"/>
        <v>23805</v>
      </c>
      <c r="AA203" s="1">
        <f t="shared" si="58"/>
        <v>3636.875</v>
      </c>
      <c r="AB203" s="1">
        <f t="shared" si="59"/>
        <v>38352.5</v>
      </c>
      <c r="AC203" s="4">
        <f t="shared" si="60"/>
        <v>3451.7249999999999</v>
      </c>
      <c r="AD203" s="4">
        <f t="shared" si="61"/>
        <v>920.46</v>
      </c>
      <c r="AE203" s="4">
        <f t="shared" si="62"/>
        <v>8009.06</v>
      </c>
      <c r="AF203" s="3">
        <f t="shared" si="63"/>
        <v>53.393733333333337</v>
      </c>
    </row>
    <row r="204" spans="1:32" x14ac:dyDescent="0.2">
      <c r="A204" s="165">
        <v>138</v>
      </c>
      <c r="B204" s="156" t="str">
        <f t="shared" si="49"/>
        <v>1.96, NT Plant &amp; Pre-Rigid  6R-36</v>
      </c>
      <c r="C204" s="124">
        <v>1.96</v>
      </c>
      <c r="D204" s="120" t="s">
        <v>434</v>
      </c>
      <c r="E204" s="120" t="s">
        <v>276</v>
      </c>
      <c r="F204" s="120" t="s">
        <v>201</v>
      </c>
      <c r="G204" s="120" t="str">
        <f t="shared" si="50"/>
        <v>NT Plant &amp; Pre-Rigid  6R-36</v>
      </c>
      <c r="H204" s="236">
        <v>49000</v>
      </c>
      <c r="I204" s="156">
        <v>18</v>
      </c>
      <c r="J204" s="156">
        <v>6</v>
      </c>
      <c r="K204" s="156">
        <v>65</v>
      </c>
      <c r="L204" s="157">
        <f t="shared" si="51"/>
        <v>0.11752136752136751</v>
      </c>
      <c r="M204" s="156">
        <v>45</v>
      </c>
      <c r="N204" s="156">
        <v>45</v>
      </c>
      <c r="O204" s="156">
        <v>8</v>
      </c>
      <c r="P204" s="156">
        <v>150</v>
      </c>
      <c r="Q204" s="156">
        <v>0</v>
      </c>
      <c r="R204" s="9">
        <f t="shared" si="52"/>
        <v>1200</v>
      </c>
      <c r="S204" s="9">
        <v>1</v>
      </c>
      <c r="T204" s="9">
        <v>0.27</v>
      </c>
      <c r="U204" s="9">
        <v>1.4</v>
      </c>
      <c r="V204" s="8">
        <f t="shared" si="53"/>
        <v>929.15379888316966</v>
      </c>
      <c r="W204" s="7">
        <f t="shared" si="54"/>
        <v>6.1943586592211313</v>
      </c>
      <c r="X204" s="6">
        <f t="shared" si="55"/>
        <v>2756.25</v>
      </c>
      <c r="Y204" s="5">
        <f t="shared" si="56"/>
        <v>18.375</v>
      </c>
      <c r="Z204" s="1">
        <f t="shared" si="57"/>
        <v>22050</v>
      </c>
      <c r="AA204" s="1">
        <f t="shared" si="58"/>
        <v>3368.75</v>
      </c>
      <c r="AB204" s="1">
        <f t="shared" si="59"/>
        <v>35525</v>
      </c>
      <c r="AC204" s="4">
        <f t="shared" si="60"/>
        <v>3197.25</v>
      </c>
      <c r="AD204" s="4">
        <f t="shared" si="61"/>
        <v>852.6</v>
      </c>
      <c r="AE204" s="4">
        <f t="shared" si="62"/>
        <v>7418.6</v>
      </c>
      <c r="AF204" s="3">
        <f t="shared" si="63"/>
        <v>49.457333333333338</v>
      </c>
    </row>
    <row r="205" spans="1:32" x14ac:dyDescent="0.2">
      <c r="A205" s="165">
        <v>537</v>
      </c>
      <c r="B205" s="156" t="str">
        <f t="shared" si="49"/>
        <v>1.97, NT Plant &amp; Pre-Rigid 11R-20</v>
      </c>
      <c r="C205" s="124">
        <v>1.97</v>
      </c>
      <c r="D205" s="120" t="s">
        <v>434</v>
      </c>
      <c r="E205" s="120" t="s">
        <v>276</v>
      </c>
      <c r="F205" s="120" t="s">
        <v>52</v>
      </c>
      <c r="G205" s="120" t="str">
        <f t="shared" si="50"/>
        <v>NT Plant &amp; Pre-Rigid 11R-20</v>
      </c>
      <c r="H205" s="236">
        <v>75800</v>
      </c>
      <c r="I205" s="156">
        <v>18.3</v>
      </c>
      <c r="J205" s="156">
        <v>6</v>
      </c>
      <c r="K205" s="156">
        <v>65</v>
      </c>
      <c r="L205" s="157">
        <f t="shared" si="51"/>
        <v>0.11559478772593525</v>
      </c>
      <c r="M205" s="156">
        <v>45</v>
      </c>
      <c r="N205" s="156">
        <v>45</v>
      </c>
      <c r="O205" s="156">
        <v>8</v>
      </c>
      <c r="P205" s="156">
        <v>150</v>
      </c>
      <c r="Q205" s="156">
        <v>0</v>
      </c>
      <c r="R205" s="9">
        <f t="shared" si="52"/>
        <v>1200</v>
      </c>
      <c r="S205" s="9">
        <v>1</v>
      </c>
      <c r="T205" s="9">
        <v>0.27</v>
      </c>
      <c r="U205" s="9">
        <v>1.4</v>
      </c>
      <c r="V205" s="8">
        <f t="shared" si="53"/>
        <v>1437.3440399049848</v>
      </c>
      <c r="W205" s="7">
        <f t="shared" si="54"/>
        <v>9.5822935993665652</v>
      </c>
      <c r="X205" s="6">
        <f t="shared" si="55"/>
        <v>4263.75</v>
      </c>
      <c r="Y205" s="5">
        <f t="shared" si="56"/>
        <v>28.425000000000001</v>
      </c>
      <c r="Z205" s="1">
        <f t="shared" si="57"/>
        <v>34110</v>
      </c>
      <c r="AA205" s="1">
        <f t="shared" si="58"/>
        <v>5211.25</v>
      </c>
      <c r="AB205" s="1">
        <f t="shared" si="59"/>
        <v>54955</v>
      </c>
      <c r="AC205" s="4">
        <f t="shared" si="60"/>
        <v>4945.95</v>
      </c>
      <c r="AD205" s="4">
        <f t="shared" si="61"/>
        <v>1318.92</v>
      </c>
      <c r="AE205" s="4">
        <f t="shared" si="62"/>
        <v>11476.12</v>
      </c>
      <c r="AF205" s="3">
        <f t="shared" si="63"/>
        <v>76.507466666666673</v>
      </c>
    </row>
    <row r="206" spans="1:32" x14ac:dyDescent="0.2">
      <c r="A206" s="165">
        <v>598</v>
      </c>
      <c r="B206" s="156" t="str">
        <f t="shared" si="49"/>
        <v>1.98, NT Plant &amp; Pre-Rigid 15R-15</v>
      </c>
      <c r="C206" s="124">
        <v>1.98</v>
      </c>
      <c r="D206" s="120" t="s">
        <v>434</v>
      </c>
      <c r="E206" s="120" t="s">
        <v>276</v>
      </c>
      <c r="F206" s="120" t="s">
        <v>51</v>
      </c>
      <c r="G206" s="120" t="str">
        <f t="shared" si="50"/>
        <v>NT Plant &amp; Pre-Rigid 15R-15</v>
      </c>
      <c r="H206" s="236">
        <v>99300</v>
      </c>
      <c r="I206" s="156">
        <v>18.7</v>
      </c>
      <c r="J206" s="156">
        <v>6</v>
      </c>
      <c r="K206" s="156">
        <v>65</v>
      </c>
      <c r="L206" s="157">
        <f t="shared" si="51"/>
        <v>0.11312217194570136</v>
      </c>
      <c r="M206" s="156">
        <v>45</v>
      </c>
      <c r="N206" s="156">
        <v>45</v>
      </c>
      <c r="O206" s="156">
        <v>8</v>
      </c>
      <c r="P206" s="156">
        <v>150</v>
      </c>
      <c r="Q206" s="156">
        <v>0</v>
      </c>
      <c r="R206" s="9">
        <f t="shared" si="52"/>
        <v>1200</v>
      </c>
      <c r="S206" s="9">
        <v>1</v>
      </c>
      <c r="T206" s="9">
        <v>0.27</v>
      </c>
      <c r="U206" s="9">
        <v>1.4</v>
      </c>
      <c r="V206" s="8">
        <f t="shared" si="53"/>
        <v>1882.9586169203826</v>
      </c>
      <c r="W206" s="7">
        <f t="shared" si="54"/>
        <v>12.553057446135885</v>
      </c>
      <c r="X206" s="6">
        <f t="shared" si="55"/>
        <v>5585.625</v>
      </c>
      <c r="Y206" s="5">
        <f t="shared" si="56"/>
        <v>37.237499999999997</v>
      </c>
      <c r="Z206" s="1">
        <f t="shared" si="57"/>
        <v>44685</v>
      </c>
      <c r="AA206" s="1">
        <f t="shared" si="58"/>
        <v>6826.875</v>
      </c>
      <c r="AB206" s="1">
        <f t="shared" si="59"/>
        <v>71992.5</v>
      </c>
      <c r="AC206" s="4">
        <f t="shared" si="60"/>
        <v>6479.3249999999998</v>
      </c>
      <c r="AD206" s="4">
        <f t="shared" si="61"/>
        <v>1727.82</v>
      </c>
      <c r="AE206" s="4">
        <f t="shared" si="62"/>
        <v>15034.02</v>
      </c>
      <c r="AF206" s="3">
        <f t="shared" si="63"/>
        <v>100.2268</v>
      </c>
    </row>
    <row r="207" spans="1:32" x14ac:dyDescent="0.2">
      <c r="A207" s="165">
        <v>139</v>
      </c>
      <c r="B207" s="156" t="str">
        <f t="shared" si="49"/>
        <v>1.99, NT Plant &amp; Pre-Rigid  8R-30</v>
      </c>
      <c r="C207" s="124">
        <v>1.99</v>
      </c>
      <c r="D207" s="120" t="s">
        <v>434</v>
      </c>
      <c r="E207" s="120" t="s">
        <v>276</v>
      </c>
      <c r="F207" s="120" t="s">
        <v>25</v>
      </c>
      <c r="G207" s="120" t="str">
        <f t="shared" si="50"/>
        <v>NT Plant &amp; Pre-Rigid  8R-30</v>
      </c>
      <c r="H207" s="236">
        <v>69400</v>
      </c>
      <c r="I207" s="156">
        <v>20</v>
      </c>
      <c r="J207" s="156">
        <v>6</v>
      </c>
      <c r="K207" s="156">
        <v>65</v>
      </c>
      <c r="L207" s="157">
        <f t="shared" si="51"/>
        <v>0.10576923076923077</v>
      </c>
      <c r="M207" s="156">
        <v>45</v>
      </c>
      <c r="N207" s="156">
        <v>45</v>
      </c>
      <c r="O207" s="156">
        <v>8</v>
      </c>
      <c r="P207" s="156">
        <v>150</v>
      </c>
      <c r="Q207" s="156">
        <v>0</v>
      </c>
      <c r="R207" s="9">
        <f t="shared" si="52"/>
        <v>1200</v>
      </c>
      <c r="S207" s="9">
        <v>1</v>
      </c>
      <c r="T207" s="9">
        <v>0.27</v>
      </c>
      <c r="U207" s="9">
        <v>1.4</v>
      </c>
      <c r="V207" s="8">
        <f t="shared" si="53"/>
        <v>1315.9851763773872</v>
      </c>
      <c r="W207" s="7">
        <f t="shared" si="54"/>
        <v>8.773234509182581</v>
      </c>
      <c r="X207" s="6">
        <f t="shared" si="55"/>
        <v>3903.75</v>
      </c>
      <c r="Y207" s="5">
        <f t="shared" si="56"/>
        <v>26.024999999999999</v>
      </c>
      <c r="Z207" s="1">
        <f t="shared" si="57"/>
        <v>31230</v>
      </c>
      <c r="AA207" s="1">
        <f t="shared" si="58"/>
        <v>4771.25</v>
      </c>
      <c r="AB207" s="1">
        <f t="shared" si="59"/>
        <v>50315</v>
      </c>
      <c r="AC207" s="4">
        <f t="shared" si="60"/>
        <v>4528.3499999999995</v>
      </c>
      <c r="AD207" s="4">
        <f t="shared" si="61"/>
        <v>1207.56</v>
      </c>
      <c r="AE207" s="4">
        <f t="shared" si="62"/>
        <v>10507.159999999998</v>
      </c>
      <c r="AF207" s="3">
        <f t="shared" si="63"/>
        <v>70.047733333333326</v>
      </c>
    </row>
    <row r="208" spans="1:32" x14ac:dyDescent="0.2">
      <c r="A208" s="165">
        <v>384</v>
      </c>
      <c r="B208" s="156" t="str">
        <f t="shared" si="49"/>
        <v>2, NT Plant &amp; Pre-Rigid 12R-20</v>
      </c>
      <c r="C208" s="124">
        <v>2</v>
      </c>
      <c r="D208" s="120" t="s">
        <v>434</v>
      </c>
      <c r="E208" s="120" t="s">
        <v>276</v>
      </c>
      <c r="F208" s="120" t="s">
        <v>50</v>
      </c>
      <c r="G208" s="120" t="str">
        <f t="shared" si="50"/>
        <v>NT Plant &amp; Pre-Rigid 12R-20</v>
      </c>
      <c r="H208" s="236">
        <v>80800</v>
      </c>
      <c r="I208" s="156">
        <v>20</v>
      </c>
      <c r="J208" s="156">
        <v>6</v>
      </c>
      <c r="K208" s="156">
        <v>65</v>
      </c>
      <c r="L208" s="157">
        <f t="shared" si="51"/>
        <v>0.10576923076923077</v>
      </c>
      <c r="M208" s="156">
        <v>45</v>
      </c>
      <c r="N208" s="156">
        <v>45</v>
      </c>
      <c r="O208" s="156">
        <v>8</v>
      </c>
      <c r="P208" s="156">
        <v>150</v>
      </c>
      <c r="Q208" s="156">
        <v>0</v>
      </c>
      <c r="R208" s="9">
        <f t="shared" si="52"/>
        <v>1200</v>
      </c>
      <c r="S208" s="9">
        <v>1</v>
      </c>
      <c r="T208" s="9">
        <v>0.27</v>
      </c>
      <c r="U208" s="9">
        <v>1.4</v>
      </c>
      <c r="V208" s="8">
        <f t="shared" si="53"/>
        <v>1532.1556520359204</v>
      </c>
      <c r="W208" s="7">
        <f t="shared" si="54"/>
        <v>10.214371013572803</v>
      </c>
      <c r="X208" s="6">
        <f t="shared" si="55"/>
        <v>4545</v>
      </c>
      <c r="Y208" s="5">
        <f t="shared" si="56"/>
        <v>30.3</v>
      </c>
      <c r="Z208" s="1">
        <f t="shared" si="57"/>
        <v>36360</v>
      </c>
      <c r="AA208" s="1">
        <f t="shared" si="58"/>
        <v>5555</v>
      </c>
      <c r="AB208" s="1">
        <f t="shared" si="59"/>
        <v>58580</v>
      </c>
      <c r="AC208" s="4">
        <f t="shared" si="60"/>
        <v>5272.2</v>
      </c>
      <c r="AD208" s="4">
        <f t="shared" si="61"/>
        <v>1405.92</v>
      </c>
      <c r="AE208" s="4">
        <f t="shared" si="62"/>
        <v>12233.12</v>
      </c>
      <c r="AF208" s="3">
        <f t="shared" si="63"/>
        <v>81.55413333333334</v>
      </c>
    </row>
    <row r="209" spans="1:32" x14ac:dyDescent="0.2">
      <c r="A209" s="165">
        <v>631</v>
      </c>
      <c r="B209" s="156" t="str">
        <f t="shared" si="49"/>
        <v>2.01, NT Plant &amp; Pre-Rigid 13R-18/20</v>
      </c>
      <c r="C209" s="124">
        <v>2.0099999999999998</v>
      </c>
      <c r="D209" s="120" t="s">
        <v>434</v>
      </c>
      <c r="E209" s="120" t="s">
        <v>276</v>
      </c>
      <c r="F209" s="120" t="s">
        <v>49</v>
      </c>
      <c r="G209" s="120" t="str">
        <f t="shared" si="50"/>
        <v>NT Plant &amp; Pre-Rigid 13R-18/20</v>
      </c>
      <c r="H209" s="237">
        <v>81000</v>
      </c>
      <c r="I209" s="156">
        <v>21.7</v>
      </c>
      <c r="J209" s="156">
        <v>6</v>
      </c>
      <c r="K209" s="156">
        <v>65</v>
      </c>
      <c r="L209" s="157">
        <f t="shared" si="51"/>
        <v>9.7483161999291038E-2</v>
      </c>
      <c r="M209" s="156">
        <v>45</v>
      </c>
      <c r="N209" s="156">
        <v>45</v>
      </c>
      <c r="O209" s="156">
        <v>8</v>
      </c>
      <c r="P209" s="156">
        <v>150</v>
      </c>
      <c r="Q209" s="156">
        <v>0</v>
      </c>
      <c r="R209" s="9">
        <f t="shared" si="52"/>
        <v>1200</v>
      </c>
      <c r="S209" s="9">
        <v>1</v>
      </c>
      <c r="T209" s="9">
        <v>0.27</v>
      </c>
      <c r="U209" s="9">
        <v>1.4</v>
      </c>
      <c r="V209" s="8">
        <f t="shared" si="53"/>
        <v>1535.948116521158</v>
      </c>
      <c r="W209" s="7">
        <f t="shared" si="54"/>
        <v>10.239654110141053</v>
      </c>
      <c r="X209" s="6">
        <f t="shared" si="55"/>
        <v>4556.25</v>
      </c>
      <c r="Y209" s="5">
        <f t="shared" si="56"/>
        <v>30.375</v>
      </c>
      <c r="Z209" s="1">
        <f t="shared" si="57"/>
        <v>36450</v>
      </c>
      <c r="AA209" s="1">
        <f t="shared" si="58"/>
        <v>5568.75</v>
      </c>
      <c r="AB209" s="1">
        <f t="shared" si="59"/>
        <v>58725</v>
      </c>
      <c r="AC209" s="4">
        <f t="shared" si="60"/>
        <v>5285.25</v>
      </c>
      <c r="AD209" s="4">
        <f t="shared" si="61"/>
        <v>1409.4</v>
      </c>
      <c r="AE209" s="4">
        <f t="shared" si="62"/>
        <v>12263.4</v>
      </c>
      <c r="AF209" s="3">
        <f t="shared" si="63"/>
        <v>81.756</v>
      </c>
    </row>
    <row r="210" spans="1:32" x14ac:dyDescent="0.2">
      <c r="A210" s="165">
        <v>140</v>
      </c>
      <c r="B210" s="156" t="str">
        <f t="shared" si="49"/>
        <v>2.02, NT Plant &amp; Pre-Rigid  8R-36</v>
      </c>
      <c r="C210" s="124">
        <v>2.02</v>
      </c>
      <c r="D210" s="120" t="s">
        <v>434</v>
      </c>
      <c r="E210" s="120" t="s">
        <v>276</v>
      </c>
      <c r="F210" s="120" t="s">
        <v>198</v>
      </c>
      <c r="G210" s="120" t="str">
        <f t="shared" si="50"/>
        <v>NT Plant &amp; Pre-Rigid  8R-36</v>
      </c>
      <c r="H210" s="236">
        <v>65800</v>
      </c>
      <c r="I210" s="156">
        <v>24</v>
      </c>
      <c r="J210" s="156">
        <v>6</v>
      </c>
      <c r="K210" s="156">
        <v>65</v>
      </c>
      <c r="L210" s="157">
        <f t="shared" si="51"/>
        <v>8.8141025641025647E-2</v>
      </c>
      <c r="M210" s="156">
        <v>45</v>
      </c>
      <c r="N210" s="156">
        <v>45</v>
      </c>
      <c r="O210" s="156">
        <v>8</v>
      </c>
      <c r="P210" s="156">
        <v>150</v>
      </c>
      <c r="Q210" s="156">
        <v>0</v>
      </c>
      <c r="R210" s="9">
        <f t="shared" si="52"/>
        <v>1200</v>
      </c>
      <c r="S210" s="9">
        <v>1</v>
      </c>
      <c r="T210" s="9">
        <v>0.27</v>
      </c>
      <c r="U210" s="9">
        <v>1.4</v>
      </c>
      <c r="V210" s="8">
        <f t="shared" si="53"/>
        <v>1247.7208156431134</v>
      </c>
      <c r="W210" s="7">
        <f t="shared" si="54"/>
        <v>8.3181387709540893</v>
      </c>
      <c r="X210" s="6">
        <f t="shared" si="55"/>
        <v>3701.25</v>
      </c>
      <c r="Y210" s="5">
        <f t="shared" si="56"/>
        <v>24.675000000000001</v>
      </c>
      <c r="Z210" s="1">
        <f t="shared" si="57"/>
        <v>29610</v>
      </c>
      <c r="AA210" s="1">
        <f t="shared" si="58"/>
        <v>4523.75</v>
      </c>
      <c r="AB210" s="1">
        <f t="shared" si="59"/>
        <v>47705</v>
      </c>
      <c r="AC210" s="4">
        <f t="shared" si="60"/>
        <v>4293.45</v>
      </c>
      <c r="AD210" s="4">
        <f t="shared" si="61"/>
        <v>1144.92</v>
      </c>
      <c r="AE210" s="4">
        <f t="shared" si="62"/>
        <v>9962.1200000000008</v>
      </c>
      <c r="AF210" s="3">
        <f t="shared" si="63"/>
        <v>66.414133333333339</v>
      </c>
    </row>
    <row r="211" spans="1:32" x14ac:dyDescent="0.2">
      <c r="A211" s="165">
        <v>141</v>
      </c>
      <c r="B211" s="156" t="str">
        <f t="shared" si="49"/>
        <v>2.03, NT Plant &amp; Pre-Rigid 10R-30</v>
      </c>
      <c r="C211" s="124">
        <v>2.0299999999999998</v>
      </c>
      <c r="D211" s="120" t="s">
        <v>434</v>
      </c>
      <c r="E211" s="120" t="s">
        <v>276</v>
      </c>
      <c r="F211" s="120" t="s">
        <v>24</v>
      </c>
      <c r="G211" s="120" t="str">
        <f t="shared" si="50"/>
        <v>NT Plant &amp; Pre-Rigid 10R-30</v>
      </c>
      <c r="H211" s="237">
        <v>66000</v>
      </c>
      <c r="I211" s="156">
        <v>25</v>
      </c>
      <c r="J211" s="156">
        <v>6</v>
      </c>
      <c r="K211" s="156">
        <v>65</v>
      </c>
      <c r="L211" s="157">
        <f t="shared" si="51"/>
        <v>8.461538461538462E-2</v>
      </c>
      <c r="M211" s="156">
        <v>45</v>
      </c>
      <c r="N211" s="156">
        <v>45</v>
      </c>
      <c r="O211" s="156">
        <v>8</v>
      </c>
      <c r="P211" s="156">
        <v>150</v>
      </c>
      <c r="Q211" s="156">
        <v>0</v>
      </c>
      <c r="R211" s="9">
        <f t="shared" si="52"/>
        <v>1200</v>
      </c>
      <c r="S211" s="9">
        <v>1</v>
      </c>
      <c r="T211" s="9">
        <v>0.27</v>
      </c>
      <c r="U211" s="9">
        <v>1.4</v>
      </c>
      <c r="V211" s="8">
        <f t="shared" si="53"/>
        <v>1251.513280128351</v>
      </c>
      <c r="W211" s="7">
        <f t="shared" si="54"/>
        <v>8.3434218675223395</v>
      </c>
      <c r="X211" s="6">
        <f t="shared" si="55"/>
        <v>3712.5</v>
      </c>
      <c r="Y211" s="5">
        <f t="shared" si="56"/>
        <v>24.75</v>
      </c>
      <c r="Z211" s="1">
        <f t="shared" si="57"/>
        <v>29700</v>
      </c>
      <c r="AA211" s="1">
        <f t="shared" si="58"/>
        <v>4537.5</v>
      </c>
      <c r="AB211" s="1">
        <f t="shared" si="59"/>
        <v>47850</v>
      </c>
      <c r="AC211" s="4">
        <f t="shared" si="60"/>
        <v>4306.5</v>
      </c>
      <c r="AD211" s="4">
        <f t="shared" si="61"/>
        <v>1148.4000000000001</v>
      </c>
      <c r="AE211" s="4">
        <f t="shared" si="62"/>
        <v>9992.4</v>
      </c>
      <c r="AF211" s="3">
        <f t="shared" si="63"/>
        <v>66.616</v>
      </c>
    </row>
    <row r="212" spans="1:32" x14ac:dyDescent="0.2">
      <c r="A212" s="165">
        <v>385</v>
      </c>
      <c r="B212" s="156" t="str">
        <f t="shared" si="49"/>
        <v>2.04, NT Plant &amp; Pre-Rigid 12R-30</v>
      </c>
      <c r="C212" s="124">
        <v>2.04</v>
      </c>
      <c r="D212" s="120" t="s">
        <v>434</v>
      </c>
      <c r="E212" s="120" t="s">
        <v>276</v>
      </c>
      <c r="F212" s="120" t="s">
        <v>6</v>
      </c>
      <c r="G212" s="120" t="str">
        <f t="shared" si="50"/>
        <v>NT Plant &amp; Pre-Rigid 12R-30</v>
      </c>
      <c r="H212" s="236">
        <v>100700</v>
      </c>
      <c r="I212" s="156">
        <v>30</v>
      </c>
      <c r="J212" s="156">
        <v>6</v>
      </c>
      <c r="K212" s="156">
        <v>65</v>
      </c>
      <c r="L212" s="157">
        <f t="shared" si="51"/>
        <v>7.0512820512820512E-2</v>
      </c>
      <c r="M212" s="156">
        <v>45</v>
      </c>
      <c r="N212" s="156">
        <v>45</v>
      </c>
      <c r="O212" s="156">
        <v>8</v>
      </c>
      <c r="P212" s="156">
        <v>150</v>
      </c>
      <c r="Q212" s="156">
        <v>0</v>
      </c>
      <c r="R212" s="9">
        <f t="shared" si="52"/>
        <v>1200</v>
      </c>
      <c r="S212" s="9">
        <v>1</v>
      </c>
      <c r="T212" s="9">
        <v>0.27</v>
      </c>
      <c r="U212" s="9">
        <v>1.4</v>
      </c>
      <c r="V212" s="8">
        <f t="shared" si="53"/>
        <v>1909.5058683170446</v>
      </c>
      <c r="W212" s="7">
        <f t="shared" si="54"/>
        <v>12.730039122113631</v>
      </c>
      <c r="X212" s="6">
        <f t="shared" si="55"/>
        <v>5664.375</v>
      </c>
      <c r="Y212" s="5">
        <f t="shared" si="56"/>
        <v>37.762500000000003</v>
      </c>
      <c r="Z212" s="1">
        <f t="shared" si="57"/>
        <v>45315</v>
      </c>
      <c r="AA212" s="1">
        <f t="shared" si="58"/>
        <v>6923.125</v>
      </c>
      <c r="AB212" s="1">
        <f t="shared" si="59"/>
        <v>73007.5</v>
      </c>
      <c r="AC212" s="4">
        <f t="shared" si="60"/>
        <v>6570.6750000000002</v>
      </c>
      <c r="AD212" s="4">
        <f t="shared" si="61"/>
        <v>1752.18</v>
      </c>
      <c r="AE212" s="4">
        <f t="shared" si="62"/>
        <v>15245.98</v>
      </c>
      <c r="AF212" s="3">
        <f t="shared" si="63"/>
        <v>101.63986666666666</v>
      </c>
    </row>
    <row r="213" spans="1:32" x14ac:dyDescent="0.2">
      <c r="A213" s="165">
        <v>632</v>
      </c>
      <c r="B213" s="156" t="str">
        <f t="shared" si="49"/>
        <v>2.05, NT Plant &amp; Pre-Twin Row 8R-36</v>
      </c>
      <c r="C213" s="124">
        <v>2.0499999999999998</v>
      </c>
      <c r="D213" s="120" t="s">
        <v>434</v>
      </c>
      <c r="E213" s="120" t="s">
        <v>277</v>
      </c>
      <c r="F213" s="120" t="s">
        <v>204</v>
      </c>
      <c r="G213" s="120" t="str">
        <f t="shared" si="50"/>
        <v>NT Plant &amp; Pre-Twin Row 8R-36</v>
      </c>
      <c r="H213" s="236">
        <v>135600</v>
      </c>
      <c r="I213" s="156">
        <v>24</v>
      </c>
      <c r="J213" s="156">
        <v>6</v>
      </c>
      <c r="K213" s="156">
        <v>65</v>
      </c>
      <c r="L213" s="157">
        <f t="shared" si="51"/>
        <v>8.8141025641025647E-2</v>
      </c>
      <c r="M213" s="156">
        <v>45</v>
      </c>
      <c r="N213" s="156">
        <v>45</v>
      </c>
      <c r="O213" s="156">
        <v>8</v>
      </c>
      <c r="P213" s="156">
        <v>150</v>
      </c>
      <c r="Q213" s="156">
        <v>0</v>
      </c>
      <c r="R213" s="9">
        <f t="shared" si="52"/>
        <v>1200</v>
      </c>
      <c r="S213" s="9">
        <v>1</v>
      </c>
      <c r="T213" s="9">
        <v>0.27</v>
      </c>
      <c r="U213" s="9">
        <v>1.4</v>
      </c>
      <c r="V213" s="8">
        <f t="shared" si="53"/>
        <v>2571.2909209909753</v>
      </c>
      <c r="W213" s="7">
        <f t="shared" si="54"/>
        <v>17.141939473273169</v>
      </c>
      <c r="X213" s="6">
        <f t="shared" si="55"/>
        <v>7627.5</v>
      </c>
      <c r="Y213" s="5">
        <f t="shared" si="56"/>
        <v>50.85</v>
      </c>
      <c r="Z213" s="1">
        <f t="shared" si="57"/>
        <v>61020</v>
      </c>
      <c r="AA213" s="1">
        <f t="shared" si="58"/>
        <v>9322.5</v>
      </c>
      <c r="AB213" s="1">
        <f t="shared" si="59"/>
        <v>98310</v>
      </c>
      <c r="AC213" s="4">
        <f t="shared" si="60"/>
        <v>8847.9</v>
      </c>
      <c r="AD213" s="4">
        <f t="shared" si="61"/>
        <v>2359.44</v>
      </c>
      <c r="AE213" s="4">
        <f t="shared" si="62"/>
        <v>20529.84</v>
      </c>
      <c r="AF213" s="3">
        <f t="shared" si="63"/>
        <v>136.8656</v>
      </c>
    </row>
    <row r="214" spans="1:32" x14ac:dyDescent="0.2">
      <c r="A214" s="165">
        <v>628</v>
      </c>
      <c r="B214" s="156" t="str">
        <f t="shared" si="49"/>
        <v>2.06, NT Plant &amp; Pre-Twin Row 12R-36</v>
      </c>
      <c r="C214" s="124">
        <v>2.06</v>
      </c>
      <c r="D214" s="120" t="s">
        <v>434</v>
      </c>
      <c r="E214" s="120" t="s">
        <v>277</v>
      </c>
      <c r="F214" s="120" t="s">
        <v>199</v>
      </c>
      <c r="G214" s="120" t="str">
        <f t="shared" si="50"/>
        <v>NT Plant &amp; Pre-Twin Row 12R-36</v>
      </c>
      <c r="H214" s="236">
        <v>173000</v>
      </c>
      <c r="I214" s="156">
        <v>36</v>
      </c>
      <c r="J214" s="156">
        <v>6</v>
      </c>
      <c r="K214" s="156">
        <v>65</v>
      </c>
      <c r="L214" s="157">
        <f t="shared" si="51"/>
        <v>5.8760683760683753E-2</v>
      </c>
      <c r="M214" s="156">
        <v>45</v>
      </c>
      <c r="N214" s="156">
        <v>45</v>
      </c>
      <c r="O214" s="156">
        <v>8</v>
      </c>
      <c r="P214" s="156">
        <v>150</v>
      </c>
      <c r="Q214" s="156">
        <v>0</v>
      </c>
      <c r="R214" s="9">
        <f t="shared" si="52"/>
        <v>1200</v>
      </c>
      <c r="S214" s="9">
        <v>1</v>
      </c>
      <c r="T214" s="9">
        <v>0.27</v>
      </c>
      <c r="U214" s="9">
        <v>1.4</v>
      </c>
      <c r="V214" s="8">
        <f t="shared" si="53"/>
        <v>3280.4817797303745</v>
      </c>
      <c r="W214" s="7">
        <f t="shared" si="54"/>
        <v>21.869878531535829</v>
      </c>
      <c r="X214" s="6">
        <f t="shared" si="55"/>
        <v>9731.25</v>
      </c>
      <c r="Y214" s="5">
        <f t="shared" si="56"/>
        <v>64.875</v>
      </c>
      <c r="Z214" s="1">
        <f t="shared" si="57"/>
        <v>77850</v>
      </c>
      <c r="AA214" s="1">
        <f t="shared" si="58"/>
        <v>11893.75</v>
      </c>
      <c r="AB214" s="1">
        <f t="shared" si="59"/>
        <v>125425</v>
      </c>
      <c r="AC214" s="4">
        <f t="shared" si="60"/>
        <v>11288.25</v>
      </c>
      <c r="AD214" s="4">
        <f t="shared" si="61"/>
        <v>3010.2000000000003</v>
      </c>
      <c r="AE214" s="4">
        <f t="shared" si="62"/>
        <v>26192.2</v>
      </c>
      <c r="AF214" s="3">
        <f t="shared" si="63"/>
        <v>174.61466666666666</v>
      </c>
    </row>
    <row r="215" spans="1:32" x14ac:dyDescent="0.2">
      <c r="A215" s="165">
        <v>374</v>
      </c>
      <c r="B215" s="156" t="str">
        <f t="shared" si="49"/>
        <v>2.07, NT Plant-Folding 12R-20</v>
      </c>
      <c r="C215" s="124">
        <v>2.0699999999999998</v>
      </c>
      <c r="D215" s="120" t="s">
        <v>434</v>
      </c>
      <c r="E215" s="120" t="s">
        <v>278</v>
      </c>
      <c r="F215" s="120" t="s">
        <v>50</v>
      </c>
      <c r="G215" s="120" t="str">
        <f t="shared" si="50"/>
        <v>NT Plant-Folding 12R-20</v>
      </c>
      <c r="H215" s="236">
        <v>77500</v>
      </c>
      <c r="I215" s="156">
        <v>20</v>
      </c>
      <c r="J215" s="156">
        <v>6</v>
      </c>
      <c r="K215" s="156">
        <v>70</v>
      </c>
      <c r="L215" s="157">
        <f t="shared" si="51"/>
        <v>9.8214285714285712E-2</v>
      </c>
      <c r="M215" s="156">
        <v>45</v>
      </c>
      <c r="N215" s="156">
        <v>45</v>
      </c>
      <c r="O215" s="156">
        <v>8</v>
      </c>
      <c r="P215" s="156">
        <v>150</v>
      </c>
      <c r="Q215" s="156">
        <v>0</v>
      </c>
      <c r="R215" s="9">
        <f t="shared" si="52"/>
        <v>1200</v>
      </c>
      <c r="S215" s="9">
        <v>1</v>
      </c>
      <c r="T215" s="9">
        <v>0.27</v>
      </c>
      <c r="U215" s="9">
        <v>1.4</v>
      </c>
      <c r="V215" s="8">
        <f t="shared" si="53"/>
        <v>1469.5799880295031</v>
      </c>
      <c r="W215" s="7">
        <f t="shared" si="54"/>
        <v>9.7971999201966877</v>
      </c>
      <c r="X215" s="6">
        <f t="shared" si="55"/>
        <v>4359.375</v>
      </c>
      <c r="Y215" s="5">
        <f t="shared" si="56"/>
        <v>29.0625</v>
      </c>
      <c r="Z215" s="1">
        <f t="shared" si="57"/>
        <v>34875</v>
      </c>
      <c r="AA215" s="1">
        <f t="shared" si="58"/>
        <v>5328.125</v>
      </c>
      <c r="AB215" s="1">
        <f t="shared" si="59"/>
        <v>56187.5</v>
      </c>
      <c r="AC215" s="4">
        <f t="shared" si="60"/>
        <v>5056.875</v>
      </c>
      <c r="AD215" s="4">
        <f t="shared" si="61"/>
        <v>1348.5</v>
      </c>
      <c r="AE215" s="4">
        <f t="shared" si="62"/>
        <v>11733.5</v>
      </c>
      <c r="AF215" s="3">
        <f t="shared" si="63"/>
        <v>78.223333333333329</v>
      </c>
    </row>
    <row r="216" spans="1:32" x14ac:dyDescent="0.2">
      <c r="A216" s="165">
        <v>370</v>
      </c>
      <c r="B216" s="156" t="str">
        <f t="shared" si="49"/>
        <v>2.08, NT Plant-Folding  8R-36</v>
      </c>
      <c r="C216" s="124">
        <v>2.08</v>
      </c>
      <c r="D216" s="120" t="s">
        <v>434</v>
      </c>
      <c r="E216" s="120" t="s">
        <v>278</v>
      </c>
      <c r="F216" s="120" t="s">
        <v>198</v>
      </c>
      <c r="G216" s="120" t="str">
        <f t="shared" si="50"/>
        <v>NT Plant-Folding  8R-36</v>
      </c>
      <c r="H216" s="236">
        <v>82200</v>
      </c>
      <c r="I216" s="156">
        <v>24</v>
      </c>
      <c r="J216" s="156">
        <v>6</v>
      </c>
      <c r="K216" s="156">
        <v>70</v>
      </c>
      <c r="L216" s="157">
        <f t="shared" si="51"/>
        <v>8.1845238095238096E-2</v>
      </c>
      <c r="M216" s="156">
        <v>45</v>
      </c>
      <c r="N216" s="156">
        <v>45</v>
      </c>
      <c r="O216" s="156">
        <v>8</v>
      </c>
      <c r="P216" s="156">
        <v>150</v>
      </c>
      <c r="Q216" s="156">
        <v>0</v>
      </c>
      <c r="R216" s="9">
        <f t="shared" si="52"/>
        <v>1200</v>
      </c>
      <c r="S216" s="9">
        <v>1</v>
      </c>
      <c r="T216" s="9">
        <v>0.27</v>
      </c>
      <c r="U216" s="9">
        <v>1.4</v>
      </c>
      <c r="V216" s="8">
        <f t="shared" si="53"/>
        <v>1558.7029034325826</v>
      </c>
      <c r="W216" s="7">
        <f t="shared" si="54"/>
        <v>10.391352689550551</v>
      </c>
      <c r="X216" s="6">
        <f t="shared" si="55"/>
        <v>4623.75</v>
      </c>
      <c r="Y216" s="5">
        <f t="shared" si="56"/>
        <v>30.824999999999999</v>
      </c>
      <c r="Z216" s="1">
        <f t="shared" si="57"/>
        <v>36990</v>
      </c>
      <c r="AA216" s="1">
        <f t="shared" si="58"/>
        <v>5651.25</v>
      </c>
      <c r="AB216" s="1">
        <f t="shared" si="59"/>
        <v>59595</v>
      </c>
      <c r="AC216" s="4">
        <f t="shared" si="60"/>
        <v>5363.55</v>
      </c>
      <c r="AD216" s="4">
        <f t="shared" si="61"/>
        <v>1430.28</v>
      </c>
      <c r="AE216" s="4">
        <f t="shared" si="62"/>
        <v>12445.08</v>
      </c>
      <c r="AF216" s="3">
        <f t="shared" si="63"/>
        <v>82.967200000000005</v>
      </c>
    </row>
    <row r="217" spans="1:32" x14ac:dyDescent="0.2">
      <c r="A217" s="165">
        <v>378</v>
      </c>
      <c r="B217" s="156" t="str">
        <f t="shared" si="49"/>
        <v>2.09, NT Plant-Folding 23R-15</v>
      </c>
      <c r="C217" s="124">
        <v>2.09</v>
      </c>
      <c r="D217" s="120" t="s">
        <v>434</v>
      </c>
      <c r="E217" s="120" t="s">
        <v>278</v>
      </c>
      <c r="F217" s="120" t="s">
        <v>62</v>
      </c>
      <c r="G217" s="120" t="str">
        <f t="shared" si="50"/>
        <v>NT Plant-Folding 23R-15</v>
      </c>
      <c r="H217" s="236">
        <v>207000</v>
      </c>
      <c r="I217" s="156">
        <v>28.8</v>
      </c>
      <c r="J217" s="156">
        <v>6</v>
      </c>
      <c r="K217" s="156">
        <v>70</v>
      </c>
      <c r="L217" s="157">
        <f t="shared" si="51"/>
        <v>6.8204365079365087E-2</v>
      </c>
      <c r="M217" s="156">
        <v>45</v>
      </c>
      <c r="N217" s="156">
        <v>45</v>
      </c>
      <c r="O217" s="156">
        <v>8</v>
      </c>
      <c r="P217" s="156">
        <v>150</v>
      </c>
      <c r="Q217" s="156">
        <v>0</v>
      </c>
      <c r="R217" s="9">
        <f t="shared" si="52"/>
        <v>1200</v>
      </c>
      <c r="S217" s="9">
        <v>1</v>
      </c>
      <c r="T217" s="9">
        <v>0.27</v>
      </c>
      <c r="U217" s="9">
        <v>1.4</v>
      </c>
      <c r="V217" s="8">
        <f t="shared" si="53"/>
        <v>3925.2007422207375</v>
      </c>
      <c r="W217" s="7">
        <f t="shared" si="54"/>
        <v>26.16800494813825</v>
      </c>
      <c r="X217" s="6">
        <f t="shared" si="55"/>
        <v>11643.75</v>
      </c>
      <c r="Y217" s="5">
        <f t="shared" si="56"/>
        <v>77.625</v>
      </c>
      <c r="Z217" s="1">
        <f t="shared" si="57"/>
        <v>93150</v>
      </c>
      <c r="AA217" s="1">
        <f t="shared" si="58"/>
        <v>14231.25</v>
      </c>
      <c r="AB217" s="1">
        <f t="shared" si="59"/>
        <v>150075</v>
      </c>
      <c r="AC217" s="4">
        <f t="shared" si="60"/>
        <v>13506.75</v>
      </c>
      <c r="AD217" s="4">
        <f t="shared" si="61"/>
        <v>3601.8</v>
      </c>
      <c r="AE217" s="4">
        <f t="shared" si="62"/>
        <v>31339.8</v>
      </c>
      <c r="AF217" s="3">
        <f t="shared" si="63"/>
        <v>208.93199999999999</v>
      </c>
    </row>
    <row r="218" spans="1:32" x14ac:dyDescent="0.2">
      <c r="A218" s="165">
        <v>375</v>
      </c>
      <c r="B218" s="156" t="str">
        <f t="shared" si="49"/>
        <v>2.1, NT Plant-Folding 12R-30</v>
      </c>
      <c r="C218" s="124">
        <v>2.1</v>
      </c>
      <c r="D218" s="120" t="s">
        <v>434</v>
      </c>
      <c r="E218" s="120" t="s">
        <v>278</v>
      </c>
      <c r="F218" s="120" t="s">
        <v>6</v>
      </c>
      <c r="G218" s="120" t="str">
        <f t="shared" si="50"/>
        <v>NT Plant-Folding 12R-30</v>
      </c>
      <c r="H218" s="236">
        <v>129800</v>
      </c>
      <c r="I218" s="156">
        <v>30</v>
      </c>
      <c r="J218" s="156">
        <v>6</v>
      </c>
      <c r="K218" s="156">
        <v>70</v>
      </c>
      <c r="L218" s="157">
        <f t="shared" si="51"/>
        <v>6.5476190476190479E-2</v>
      </c>
      <c r="M218" s="156">
        <v>45</v>
      </c>
      <c r="N218" s="156">
        <v>45</v>
      </c>
      <c r="O218" s="156">
        <v>8</v>
      </c>
      <c r="P218" s="156">
        <v>150</v>
      </c>
      <c r="Q218" s="156">
        <v>0</v>
      </c>
      <c r="R218" s="9">
        <f t="shared" si="52"/>
        <v>1200</v>
      </c>
      <c r="S218" s="9">
        <v>1</v>
      </c>
      <c r="T218" s="9">
        <v>0.27</v>
      </c>
      <c r="U218" s="9">
        <v>1.4</v>
      </c>
      <c r="V218" s="8">
        <f t="shared" si="53"/>
        <v>2461.3094509190901</v>
      </c>
      <c r="W218" s="7">
        <f t="shared" si="54"/>
        <v>16.408729672793935</v>
      </c>
      <c r="X218" s="6">
        <f t="shared" si="55"/>
        <v>7301.25</v>
      </c>
      <c r="Y218" s="5">
        <f t="shared" si="56"/>
        <v>48.674999999999997</v>
      </c>
      <c r="Z218" s="1">
        <f t="shared" si="57"/>
        <v>58410</v>
      </c>
      <c r="AA218" s="1">
        <f t="shared" si="58"/>
        <v>8923.75</v>
      </c>
      <c r="AB218" s="1">
        <f t="shared" si="59"/>
        <v>94105</v>
      </c>
      <c r="AC218" s="4">
        <f t="shared" si="60"/>
        <v>8469.4499999999989</v>
      </c>
      <c r="AD218" s="4">
        <f t="shared" si="61"/>
        <v>2258.52</v>
      </c>
      <c r="AE218" s="4">
        <f t="shared" si="62"/>
        <v>19651.719999999998</v>
      </c>
      <c r="AF218" s="3">
        <f t="shared" si="63"/>
        <v>131.01146666666665</v>
      </c>
    </row>
    <row r="219" spans="1:32" x14ac:dyDescent="0.2">
      <c r="A219" s="165">
        <v>548</v>
      </c>
      <c r="B219" s="156" t="str">
        <f t="shared" si="49"/>
        <v>2.11, NT Plant-Folding 24R-15</v>
      </c>
      <c r="C219" s="124">
        <v>2.11</v>
      </c>
      <c r="D219" s="120" t="s">
        <v>434</v>
      </c>
      <c r="E219" s="120" t="s">
        <v>278</v>
      </c>
      <c r="F219" s="120" t="s">
        <v>61</v>
      </c>
      <c r="G219" s="120" t="str">
        <f t="shared" si="50"/>
        <v>NT Plant-Folding 24R-15</v>
      </c>
      <c r="H219" s="237">
        <f>H215*2</f>
        <v>155000</v>
      </c>
      <c r="I219" s="156">
        <v>30</v>
      </c>
      <c r="J219" s="156">
        <v>6</v>
      </c>
      <c r="K219" s="156">
        <v>70</v>
      </c>
      <c r="L219" s="157">
        <f t="shared" si="51"/>
        <v>6.5476190476190479E-2</v>
      </c>
      <c r="M219" s="156">
        <v>45</v>
      </c>
      <c r="N219" s="156">
        <v>45</v>
      </c>
      <c r="O219" s="156">
        <v>8</v>
      </c>
      <c r="P219" s="156">
        <v>150</v>
      </c>
      <c r="Q219" s="156">
        <v>0</v>
      </c>
      <c r="R219" s="9">
        <f t="shared" si="52"/>
        <v>1200</v>
      </c>
      <c r="S219" s="9">
        <v>1</v>
      </c>
      <c r="T219" s="9">
        <v>0.27</v>
      </c>
      <c r="U219" s="9">
        <v>1.4</v>
      </c>
      <c r="V219" s="8">
        <f t="shared" si="53"/>
        <v>2939.1599760590061</v>
      </c>
      <c r="W219" s="7">
        <f t="shared" si="54"/>
        <v>19.594399840393375</v>
      </c>
      <c r="X219" s="6">
        <f t="shared" si="55"/>
        <v>8718.75</v>
      </c>
      <c r="Y219" s="5">
        <f t="shared" si="56"/>
        <v>58.125</v>
      </c>
      <c r="Z219" s="1">
        <f t="shared" si="57"/>
        <v>69750</v>
      </c>
      <c r="AA219" s="1">
        <f t="shared" si="58"/>
        <v>10656.25</v>
      </c>
      <c r="AB219" s="1">
        <f t="shared" si="59"/>
        <v>112375</v>
      </c>
      <c r="AC219" s="4">
        <f t="shared" si="60"/>
        <v>10113.75</v>
      </c>
      <c r="AD219" s="4">
        <f t="shared" si="61"/>
        <v>2697</v>
      </c>
      <c r="AE219" s="4">
        <f t="shared" si="62"/>
        <v>23467</v>
      </c>
      <c r="AF219" s="3">
        <f t="shared" si="63"/>
        <v>156.44666666666666</v>
      </c>
    </row>
    <row r="220" spans="1:32" x14ac:dyDescent="0.2">
      <c r="A220" s="165">
        <v>371</v>
      </c>
      <c r="B220" s="156" t="str">
        <f t="shared" si="49"/>
        <v>2.12, NT Plant-Folding  8R-36 2x1</v>
      </c>
      <c r="C220" s="124">
        <v>2.12</v>
      </c>
      <c r="D220" s="120" t="s">
        <v>434</v>
      </c>
      <c r="E220" s="120" t="s">
        <v>278</v>
      </c>
      <c r="F220" s="120" t="s">
        <v>202</v>
      </c>
      <c r="G220" s="120" t="str">
        <f t="shared" si="50"/>
        <v>NT Plant-Folding  8R-36 2x1</v>
      </c>
      <c r="H220" s="237">
        <v>153000</v>
      </c>
      <c r="I220" s="156">
        <v>36</v>
      </c>
      <c r="J220" s="156">
        <v>6</v>
      </c>
      <c r="K220" s="156">
        <v>70</v>
      </c>
      <c r="L220" s="157">
        <f t="shared" si="51"/>
        <v>5.4563492063492071E-2</v>
      </c>
      <c r="M220" s="156">
        <v>45</v>
      </c>
      <c r="N220" s="156">
        <v>45</v>
      </c>
      <c r="O220" s="156">
        <v>8</v>
      </c>
      <c r="P220" s="156">
        <v>150</v>
      </c>
      <c r="Q220" s="156">
        <v>0</v>
      </c>
      <c r="R220" s="9">
        <f t="shared" si="52"/>
        <v>1200</v>
      </c>
      <c r="S220" s="9">
        <v>1</v>
      </c>
      <c r="T220" s="9">
        <v>0.27</v>
      </c>
      <c r="U220" s="9">
        <v>1.4</v>
      </c>
      <c r="V220" s="8">
        <f t="shared" si="53"/>
        <v>2901.2353312066316</v>
      </c>
      <c r="W220" s="7">
        <f t="shared" si="54"/>
        <v>19.341568874710877</v>
      </c>
      <c r="X220" s="6">
        <f t="shared" si="55"/>
        <v>8606.25</v>
      </c>
      <c r="Y220" s="5">
        <f t="shared" si="56"/>
        <v>57.375</v>
      </c>
      <c r="Z220" s="1">
        <f t="shared" si="57"/>
        <v>68850</v>
      </c>
      <c r="AA220" s="1">
        <f t="shared" si="58"/>
        <v>10518.75</v>
      </c>
      <c r="AB220" s="1">
        <f t="shared" si="59"/>
        <v>110925</v>
      </c>
      <c r="AC220" s="4">
        <f t="shared" si="60"/>
        <v>9983.25</v>
      </c>
      <c r="AD220" s="4">
        <f t="shared" si="61"/>
        <v>2662.2000000000003</v>
      </c>
      <c r="AE220" s="4">
        <f t="shared" si="62"/>
        <v>23164.2</v>
      </c>
      <c r="AF220" s="3">
        <f t="shared" si="63"/>
        <v>154.428</v>
      </c>
    </row>
    <row r="221" spans="1:32" x14ac:dyDescent="0.2">
      <c r="A221" s="165">
        <v>255</v>
      </c>
      <c r="B221" s="156" t="str">
        <f t="shared" si="49"/>
        <v>2.13, NT Plant-Folding 12R-36</v>
      </c>
      <c r="C221" s="124">
        <v>2.13</v>
      </c>
      <c r="D221" s="120" t="s">
        <v>434</v>
      </c>
      <c r="E221" s="120" t="s">
        <v>278</v>
      </c>
      <c r="F221" s="120" t="s">
        <v>199</v>
      </c>
      <c r="G221" s="120" t="str">
        <f t="shared" si="50"/>
        <v>NT Plant-Folding 12R-36</v>
      </c>
      <c r="H221" s="237">
        <v>153000</v>
      </c>
      <c r="I221" s="156">
        <v>36</v>
      </c>
      <c r="J221" s="156">
        <v>6</v>
      </c>
      <c r="K221" s="156">
        <v>70</v>
      </c>
      <c r="L221" s="157">
        <f t="shared" si="51"/>
        <v>5.4563492063492071E-2</v>
      </c>
      <c r="M221" s="156">
        <v>45</v>
      </c>
      <c r="N221" s="156">
        <v>45</v>
      </c>
      <c r="O221" s="156">
        <v>8</v>
      </c>
      <c r="P221" s="156">
        <v>150</v>
      </c>
      <c r="Q221" s="156">
        <v>0</v>
      </c>
      <c r="R221" s="9">
        <f t="shared" si="52"/>
        <v>1200</v>
      </c>
      <c r="S221" s="9">
        <v>1</v>
      </c>
      <c r="T221" s="9">
        <v>0.27</v>
      </c>
      <c r="U221" s="9">
        <v>1.4</v>
      </c>
      <c r="V221" s="8">
        <f t="shared" si="53"/>
        <v>2901.2353312066316</v>
      </c>
      <c r="W221" s="7">
        <f t="shared" si="54"/>
        <v>19.341568874710877</v>
      </c>
      <c r="X221" s="6">
        <f t="shared" si="55"/>
        <v>8606.25</v>
      </c>
      <c r="Y221" s="5">
        <f t="shared" si="56"/>
        <v>57.375</v>
      </c>
      <c r="Z221" s="1">
        <f t="shared" si="57"/>
        <v>68850</v>
      </c>
      <c r="AA221" s="1">
        <f t="shared" si="58"/>
        <v>10518.75</v>
      </c>
      <c r="AB221" s="1">
        <f t="shared" si="59"/>
        <v>110925</v>
      </c>
      <c r="AC221" s="4">
        <f t="shared" si="60"/>
        <v>9983.25</v>
      </c>
      <c r="AD221" s="4">
        <f t="shared" si="61"/>
        <v>2662.2000000000003</v>
      </c>
      <c r="AE221" s="4">
        <f t="shared" si="62"/>
        <v>23164.2</v>
      </c>
      <c r="AF221" s="3">
        <f t="shared" si="63"/>
        <v>154.428</v>
      </c>
    </row>
    <row r="222" spans="1:32" x14ac:dyDescent="0.2">
      <c r="A222" s="165">
        <v>552</v>
      </c>
      <c r="B222" s="156" t="str">
        <f t="shared" si="49"/>
        <v>2.14, NT Plant-Folding 31R-15</v>
      </c>
      <c r="C222" s="124">
        <v>2.14</v>
      </c>
      <c r="D222" s="120" t="s">
        <v>434</v>
      </c>
      <c r="E222" s="120" t="s">
        <v>278</v>
      </c>
      <c r="F222" s="120" t="s">
        <v>60</v>
      </c>
      <c r="G222" s="120" t="str">
        <f t="shared" si="50"/>
        <v>NT Plant-Folding 31R-15</v>
      </c>
      <c r="H222" s="236">
        <v>256000</v>
      </c>
      <c r="I222" s="156">
        <v>38.700000000000003</v>
      </c>
      <c r="J222" s="156">
        <v>6</v>
      </c>
      <c r="K222" s="156">
        <v>70</v>
      </c>
      <c r="L222" s="157">
        <f t="shared" si="51"/>
        <v>5.075673680324843E-2</v>
      </c>
      <c r="M222" s="156">
        <v>45</v>
      </c>
      <c r="N222" s="156">
        <v>45</v>
      </c>
      <c r="O222" s="156">
        <v>8</v>
      </c>
      <c r="P222" s="156">
        <v>150</v>
      </c>
      <c r="Q222" s="156">
        <v>0</v>
      </c>
      <c r="R222" s="9">
        <f t="shared" si="52"/>
        <v>1200</v>
      </c>
      <c r="S222" s="9">
        <v>1</v>
      </c>
      <c r="T222" s="9">
        <v>0.27</v>
      </c>
      <c r="U222" s="9">
        <v>1.4</v>
      </c>
      <c r="V222" s="8">
        <f t="shared" si="53"/>
        <v>4854.3545411039067</v>
      </c>
      <c r="W222" s="7">
        <f t="shared" si="54"/>
        <v>32.362363607359377</v>
      </c>
      <c r="X222" s="6">
        <f t="shared" si="55"/>
        <v>14400</v>
      </c>
      <c r="Y222" s="5">
        <f t="shared" si="56"/>
        <v>96</v>
      </c>
      <c r="Z222" s="1">
        <f t="shared" si="57"/>
        <v>115200</v>
      </c>
      <c r="AA222" s="1">
        <f t="shared" si="58"/>
        <v>17600</v>
      </c>
      <c r="AB222" s="1">
        <f t="shared" si="59"/>
        <v>185600</v>
      </c>
      <c r="AC222" s="4">
        <f t="shared" si="60"/>
        <v>16704</v>
      </c>
      <c r="AD222" s="4">
        <f t="shared" si="61"/>
        <v>4454.4000000000005</v>
      </c>
      <c r="AE222" s="4">
        <f t="shared" si="62"/>
        <v>38758.400000000001</v>
      </c>
      <c r="AF222" s="3">
        <f t="shared" si="63"/>
        <v>258.38933333333335</v>
      </c>
    </row>
    <row r="223" spans="1:32" x14ac:dyDescent="0.2">
      <c r="A223" s="165">
        <v>377</v>
      </c>
      <c r="B223" s="156" t="str">
        <f t="shared" si="49"/>
        <v>2.15, NT Plant-Folding 16R-30</v>
      </c>
      <c r="C223" s="124">
        <v>2.15</v>
      </c>
      <c r="D223" s="120" t="s">
        <v>434</v>
      </c>
      <c r="E223" s="120" t="s">
        <v>278</v>
      </c>
      <c r="F223" s="120" t="s">
        <v>59</v>
      </c>
      <c r="G223" s="120" t="str">
        <f t="shared" si="50"/>
        <v>NT Plant-Folding 16R-30</v>
      </c>
      <c r="H223" s="236">
        <v>210000</v>
      </c>
      <c r="I223" s="156">
        <v>40</v>
      </c>
      <c r="J223" s="156">
        <v>6</v>
      </c>
      <c r="K223" s="156">
        <v>70</v>
      </c>
      <c r="L223" s="157">
        <f t="shared" si="51"/>
        <v>4.9107142857142856E-2</v>
      </c>
      <c r="M223" s="156">
        <v>45</v>
      </c>
      <c r="N223" s="156">
        <v>45</v>
      </c>
      <c r="O223" s="156">
        <v>8</v>
      </c>
      <c r="P223" s="156">
        <v>150</v>
      </c>
      <c r="Q223" s="156">
        <v>0</v>
      </c>
      <c r="R223" s="9">
        <f t="shared" si="52"/>
        <v>1200</v>
      </c>
      <c r="S223" s="9">
        <v>1</v>
      </c>
      <c r="T223" s="9">
        <v>0.27</v>
      </c>
      <c r="U223" s="9">
        <v>1.4</v>
      </c>
      <c r="V223" s="8">
        <f t="shared" si="53"/>
        <v>3982.0877094992989</v>
      </c>
      <c r="W223" s="7">
        <f t="shared" si="54"/>
        <v>26.547251396661991</v>
      </c>
      <c r="X223" s="6">
        <f t="shared" si="55"/>
        <v>11812.5</v>
      </c>
      <c r="Y223" s="5">
        <f t="shared" si="56"/>
        <v>78.75</v>
      </c>
      <c r="Z223" s="1">
        <f t="shared" si="57"/>
        <v>94500</v>
      </c>
      <c r="AA223" s="1">
        <f t="shared" si="58"/>
        <v>14437.5</v>
      </c>
      <c r="AB223" s="1">
        <f t="shared" si="59"/>
        <v>152250</v>
      </c>
      <c r="AC223" s="4">
        <f t="shared" si="60"/>
        <v>13702.5</v>
      </c>
      <c r="AD223" s="4">
        <f t="shared" si="61"/>
        <v>3654</v>
      </c>
      <c r="AE223" s="4">
        <f t="shared" si="62"/>
        <v>31794</v>
      </c>
      <c r="AF223" s="3">
        <f t="shared" si="63"/>
        <v>211.96</v>
      </c>
    </row>
    <row r="224" spans="1:32" x14ac:dyDescent="0.2">
      <c r="A224" s="165">
        <v>379</v>
      </c>
      <c r="B224" s="156" t="str">
        <f t="shared" si="49"/>
        <v>2.16, NT Plant-Folding 24R-20</v>
      </c>
      <c r="C224" s="124">
        <v>2.16</v>
      </c>
      <c r="D224" s="120" t="s">
        <v>434</v>
      </c>
      <c r="E224" s="120" t="s">
        <v>278</v>
      </c>
      <c r="F224" s="120" t="s">
        <v>58</v>
      </c>
      <c r="G224" s="120" t="str">
        <f t="shared" si="50"/>
        <v>NT Plant-Folding 24R-20</v>
      </c>
      <c r="H224" s="236">
        <v>258000</v>
      </c>
      <c r="I224" s="156">
        <v>40</v>
      </c>
      <c r="J224" s="156">
        <v>6</v>
      </c>
      <c r="K224" s="156">
        <v>70</v>
      </c>
      <c r="L224" s="157">
        <f t="shared" si="51"/>
        <v>4.9107142857142856E-2</v>
      </c>
      <c r="M224" s="156">
        <v>45</v>
      </c>
      <c r="N224" s="156">
        <v>45</v>
      </c>
      <c r="O224" s="156">
        <v>8</v>
      </c>
      <c r="P224" s="156">
        <v>150</v>
      </c>
      <c r="Q224" s="156">
        <v>0</v>
      </c>
      <c r="R224" s="9">
        <f t="shared" si="52"/>
        <v>1200</v>
      </c>
      <c r="S224" s="9">
        <v>1</v>
      </c>
      <c r="T224" s="9">
        <v>0.27</v>
      </c>
      <c r="U224" s="9">
        <v>1.4</v>
      </c>
      <c r="V224" s="8">
        <f t="shared" si="53"/>
        <v>4892.2791859562813</v>
      </c>
      <c r="W224" s="7">
        <f t="shared" si="54"/>
        <v>32.615194573041876</v>
      </c>
      <c r="X224" s="6">
        <f t="shared" si="55"/>
        <v>14512.5</v>
      </c>
      <c r="Y224" s="5">
        <f t="shared" si="56"/>
        <v>96.75</v>
      </c>
      <c r="Z224" s="1">
        <f t="shared" si="57"/>
        <v>116100</v>
      </c>
      <c r="AA224" s="1">
        <f t="shared" si="58"/>
        <v>17737.5</v>
      </c>
      <c r="AB224" s="1">
        <f t="shared" si="59"/>
        <v>187050</v>
      </c>
      <c r="AC224" s="4">
        <f t="shared" si="60"/>
        <v>16834.5</v>
      </c>
      <c r="AD224" s="4">
        <f t="shared" si="61"/>
        <v>4489.2</v>
      </c>
      <c r="AE224" s="4">
        <f t="shared" si="62"/>
        <v>39061.199999999997</v>
      </c>
      <c r="AF224" s="3">
        <f t="shared" si="63"/>
        <v>260.40799999999996</v>
      </c>
    </row>
    <row r="225" spans="1:32" x14ac:dyDescent="0.2">
      <c r="A225" s="165">
        <v>599</v>
      </c>
      <c r="B225" s="156" t="str">
        <f t="shared" si="49"/>
        <v>2.17, NT Plant-Folding 32R-15</v>
      </c>
      <c r="C225" s="124">
        <v>2.17</v>
      </c>
      <c r="D225" s="120" t="s">
        <v>434</v>
      </c>
      <c r="E225" s="120" t="s">
        <v>278</v>
      </c>
      <c r="F225" s="120" t="s">
        <v>57</v>
      </c>
      <c r="G225" s="120" t="str">
        <f t="shared" si="50"/>
        <v>NT Plant-Folding 32R-15</v>
      </c>
      <c r="H225" s="236">
        <v>261000</v>
      </c>
      <c r="I225" s="156">
        <v>40</v>
      </c>
      <c r="J225" s="156">
        <v>6</v>
      </c>
      <c r="K225" s="156">
        <v>70</v>
      </c>
      <c r="L225" s="157">
        <f t="shared" si="51"/>
        <v>4.9107142857142856E-2</v>
      </c>
      <c r="M225" s="156">
        <v>45</v>
      </c>
      <c r="N225" s="156">
        <v>45</v>
      </c>
      <c r="O225" s="156">
        <v>8</v>
      </c>
      <c r="P225" s="156">
        <v>150</v>
      </c>
      <c r="Q225" s="156">
        <v>0</v>
      </c>
      <c r="R225" s="9">
        <f t="shared" si="52"/>
        <v>1200</v>
      </c>
      <c r="S225" s="9">
        <v>1</v>
      </c>
      <c r="T225" s="9">
        <v>0.27</v>
      </c>
      <c r="U225" s="9">
        <v>1.4</v>
      </c>
      <c r="V225" s="8">
        <f t="shared" si="53"/>
        <v>4949.1661532348426</v>
      </c>
      <c r="W225" s="7">
        <f t="shared" si="54"/>
        <v>32.994441021565621</v>
      </c>
      <c r="X225" s="6">
        <f t="shared" si="55"/>
        <v>14681.25</v>
      </c>
      <c r="Y225" s="5">
        <f t="shared" si="56"/>
        <v>97.875</v>
      </c>
      <c r="Z225" s="1">
        <f t="shared" si="57"/>
        <v>117450</v>
      </c>
      <c r="AA225" s="1">
        <f t="shared" si="58"/>
        <v>17943.75</v>
      </c>
      <c r="AB225" s="1">
        <f t="shared" si="59"/>
        <v>189225</v>
      </c>
      <c r="AC225" s="4">
        <f t="shared" si="60"/>
        <v>17030.25</v>
      </c>
      <c r="AD225" s="4">
        <f t="shared" si="61"/>
        <v>4541.4000000000005</v>
      </c>
      <c r="AE225" s="4">
        <f t="shared" si="62"/>
        <v>39515.4</v>
      </c>
      <c r="AF225" s="3">
        <f t="shared" si="63"/>
        <v>263.43600000000004</v>
      </c>
    </row>
    <row r="226" spans="1:32" x14ac:dyDescent="0.2">
      <c r="A226" s="165">
        <v>380</v>
      </c>
      <c r="B226" s="156" t="str">
        <f t="shared" si="49"/>
        <v>2.18, NT Plant-Folding 24R-30</v>
      </c>
      <c r="C226" s="124">
        <v>2.1800000000000002</v>
      </c>
      <c r="D226" s="120" t="s">
        <v>434</v>
      </c>
      <c r="E226" s="120" t="s">
        <v>278</v>
      </c>
      <c r="F226" s="120" t="s">
        <v>56</v>
      </c>
      <c r="G226" s="120" t="str">
        <f t="shared" si="50"/>
        <v>NT Plant-Folding 24R-30</v>
      </c>
      <c r="H226" s="236">
        <v>208000</v>
      </c>
      <c r="I226" s="156">
        <v>60</v>
      </c>
      <c r="J226" s="156">
        <v>6</v>
      </c>
      <c r="K226" s="156">
        <v>70</v>
      </c>
      <c r="L226" s="157">
        <f t="shared" si="51"/>
        <v>3.273809523809524E-2</v>
      </c>
      <c r="M226" s="156">
        <v>45</v>
      </c>
      <c r="N226" s="156">
        <v>45</v>
      </c>
      <c r="O226" s="156">
        <v>8</v>
      </c>
      <c r="P226" s="156">
        <v>150</v>
      </c>
      <c r="Q226" s="156">
        <v>0</v>
      </c>
      <c r="R226" s="9">
        <f t="shared" si="52"/>
        <v>1200</v>
      </c>
      <c r="S226" s="9">
        <v>1</v>
      </c>
      <c r="T226" s="9">
        <v>0.27</v>
      </c>
      <c r="U226" s="9">
        <v>1.4</v>
      </c>
      <c r="V226" s="8">
        <f t="shared" si="53"/>
        <v>3944.1630646469248</v>
      </c>
      <c r="W226" s="7">
        <f t="shared" si="54"/>
        <v>26.2944204309795</v>
      </c>
      <c r="X226" s="6">
        <f t="shared" si="55"/>
        <v>11700</v>
      </c>
      <c r="Y226" s="5">
        <f t="shared" si="56"/>
        <v>78</v>
      </c>
      <c r="Z226" s="1">
        <f t="shared" si="57"/>
        <v>93600</v>
      </c>
      <c r="AA226" s="1">
        <f t="shared" si="58"/>
        <v>14300</v>
      </c>
      <c r="AB226" s="1">
        <f t="shared" si="59"/>
        <v>150800</v>
      </c>
      <c r="AC226" s="4">
        <f t="shared" si="60"/>
        <v>13572</v>
      </c>
      <c r="AD226" s="4">
        <f t="shared" si="61"/>
        <v>3619.2000000000003</v>
      </c>
      <c r="AE226" s="4">
        <f t="shared" si="62"/>
        <v>31491.200000000001</v>
      </c>
      <c r="AF226" s="3">
        <f t="shared" si="63"/>
        <v>209.94133333333335</v>
      </c>
    </row>
    <row r="227" spans="1:32" x14ac:dyDescent="0.2">
      <c r="A227" s="165">
        <v>637</v>
      </c>
      <c r="B227" s="156" t="str">
        <f t="shared" si="49"/>
        <v>2.19, NT Plant-Folding 36R-20</v>
      </c>
      <c r="C227" s="124">
        <v>2.19</v>
      </c>
      <c r="D227" s="120" t="s">
        <v>434</v>
      </c>
      <c r="E227" s="120" t="s">
        <v>278</v>
      </c>
      <c r="F227" s="120" t="s">
        <v>55</v>
      </c>
      <c r="G227" s="120" t="str">
        <f t="shared" si="50"/>
        <v>NT Plant-Folding 36R-20</v>
      </c>
      <c r="H227" s="237">
        <v>288000</v>
      </c>
      <c r="I227" s="156">
        <v>60</v>
      </c>
      <c r="J227" s="156">
        <v>6</v>
      </c>
      <c r="K227" s="156">
        <v>70</v>
      </c>
      <c r="L227" s="157">
        <f t="shared" si="51"/>
        <v>3.273809523809524E-2</v>
      </c>
      <c r="M227" s="156">
        <v>45</v>
      </c>
      <c r="N227" s="156">
        <v>45</v>
      </c>
      <c r="O227" s="156">
        <v>8</v>
      </c>
      <c r="P227" s="156">
        <v>150</v>
      </c>
      <c r="Q227" s="156">
        <v>0</v>
      </c>
      <c r="R227" s="9">
        <f t="shared" si="52"/>
        <v>1200</v>
      </c>
      <c r="S227" s="9">
        <v>1</v>
      </c>
      <c r="T227" s="9">
        <v>0.27</v>
      </c>
      <c r="U227" s="9">
        <v>1.4</v>
      </c>
      <c r="V227" s="8">
        <f t="shared" si="53"/>
        <v>5461.1488587418953</v>
      </c>
      <c r="W227" s="7">
        <f t="shared" si="54"/>
        <v>36.4076590582793</v>
      </c>
      <c r="X227" s="6">
        <f t="shared" si="55"/>
        <v>16200</v>
      </c>
      <c r="Y227" s="5">
        <f t="shared" si="56"/>
        <v>108</v>
      </c>
      <c r="Z227" s="1">
        <f t="shared" si="57"/>
        <v>129600</v>
      </c>
      <c r="AA227" s="1">
        <f t="shared" si="58"/>
        <v>19800</v>
      </c>
      <c r="AB227" s="1">
        <f t="shared" si="59"/>
        <v>208800</v>
      </c>
      <c r="AC227" s="4">
        <f t="shared" si="60"/>
        <v>18792</v>
      </c>
      <c r="AD227" s="4">
        <f t="shared" si="61"/>
        <v>5011.2</v>
      </c>
      <c r="AE227" s="4">
        <f t="shared" si="62"/>
        <v>43603.199999999997</v>
      </c>
      <c r="AF227" s="3">
        <f t="shared" si="63"/>
        <v>290.68799999999999</v>
      </c>
    </row>
    <row r="228" spans="1:32" x14ac:dyDescent="0.2">
      <c r="A228" s="165">
        <v>365</v>
      </c>
      <c r="B228" s="156" t="str">
        <f t="shared" si="49"/>
        <v>2.2, NT Plant-Rigid  4R-30</v>
      </c>
      <c r="C228" s="124">
        <v>2.2000000000000002</v>
      </c>
      <c r="D228" s="120" t="s">
        <v>434</v>
      </c>
      <c r="E228" s="120" t="s">
        <v>279</v>
      </c>
      <c r="F228" s="120" t="s">
        <v>48</v>
      </c>
      <c r="G228" s="120" t="str">
        <f t="shared" si="50"/>
        <v>NT Plant-Rigid  4R-30</v>
      </c>
      <c r="H228" s="236">
        <v>37400</v>
      </c>
      <c r="I228" s="156">
        <v>10</v>
      </c>
      <c r="J228" s="156">
        <v>6</v>
      </c>
      <c r="K228" s="156">
        <v>70</v>
      </c>
      <c r="L228" s="157">
        <f t="shared" si="51"/>
        <v>0.19642857142857142</v>
      </c>
      <c r="M228" s="156">
        <v>45</v>
      </c>
      <c r="N228" s="156">
        <v>45</v>
      </c>
      <c r="O228" s="156">
        <v>8</v>
      </c>
      <c r="P228" s="156">
        <v>150</v>
      </c>
      <c r="Q228" s="156">
        <v>0</v>
      </c>
      <c r="R228" s="9">
        <f t="shared" si="52"/>
        <v>1200</v>
      </c>
      <c r="S228" s="9">
        <v>1</v>
      </c>
      <c r="T228" s="9">
        <v>0.27</v>
      </c>
      <c r="U228" s="9">
        <v>1.4</v>
      </c>
      <c r="V228" s="8">
        <f t="shared" si="53"/>
        <v>709.19085873939889</v>
      </c>
      <c r="W228" s="7">
        <f t="shared" si="54"/>
        <v>4.7279390582626597</v>
      </c>
      <c r="X228" s="6">
        <f t="shared" si="55"/>
        <v>2103.75</v>
      </c>
      <c r="Y228" s="5">
        <f t="shared" si="56"/>
        <v>14.025</v>
      </c>
      <c r="Z228" s="1">
        <f t="shared" si="57"/>
        <v>16830</v>
      </c>
      <c r="AA228" s="1">
        <f t="shared" si="58"/>
        <v>2571.25</v>
      </c>
      <c r="AB228" s="1">
        <f t="shared" si="59"/>
        <v>27115</v>
      </c>
      <c r="AC228" s="4">
        <f t="shared" si="60"/>
        <v>2440.35</v>
      </c>
      <c r="AD228" s="4">
        <f t="shared" si="61"/>
        <v>650.76</v>
      </c>
      <c r="AE228" s="4">
        <f t="shared" si="62"/>
        <v>5662.3600000000006</v>
      </c>
      <c r="AF228" s="3">
        <f t="shared" si="63"/>
        <v>37.749066666666671</v>
      </c>
    </row>
    <row r="229" spans="1:32" x14ac:dyDescent="0.2">
      <c r="A229" s="165">
        <v>130</v>
      </c>
      <c r="B229" s="156" t="str">
        <f t="shared" si="49"/>
        <v>2.21, NT Plant-Rigid  4R-36</v>
      </c>
      <c r="C229" s="124">
        <v>2.21</v>
      </c>
      <c r="D229" s="120" t="s">
        <v>434</v>
      </c>
      <c r="E229" s="120" t="s">
        <v>279</v>
      </c>
      <c r="F229" s="120" t="s">
        <v>200</v>
      </c>
      <c r="G229" s="120" t="str">
        <f t="shared" si="50"/>
        <v>NT Plant-Rigid  4R-36</v>
      </c>
      <c r="H229" s="236">
        <v>32300</v>
      </c>
      <c r="I229" s="156">
        <v>12</v>
      </c>
      <c r="J229" s="156">
        <v>6</v>
      </c>
      <c r="K229" s="156">
        <v>70</v>
      </c>
      <c r="L229" s="157">
        <f t="shared" si="51"/>
        <v>0.16369047619047619</v>
      </c>
      <c r="M229" s="156">
        <v>45</v>
      </c>
      <c r="N229" s="156">
        <v>45</v>
      </c>
      <c r="O229" s="156">
        <v>8</v>
      </c>
      <c r="P229" s="156">
        <v>150</v>
      </c>
      <c r="Q229" s="156">
        <v>0</v>
      </c>
      <c r="R229" s="9">
        <f t="shared" si="52"/>
        <v>1200</v>
      </c>
      <c r="S229" s="9">
        <v>1</v>
      </c>
      <c r="T229" s="9">
        <v>0.27</v>
      </c>
      <c r="U229" s="9">
        <v>1.4</v>
      </c>
      <c r="V229" s="8">
        <f t="shared" si="53"/>
        <v>612.4830143658445</v>
      </c>
      <c r="W229" s="7">
        <f t="shared" si="54"/>
        <v>4.0832200957722966</v>
      </c>
      <c r="X229" s="6">
        <f t="shared" si="55"/>
        <v>1816.875</v>
      </c>
      <c r="Y229" s="5">
        <f t="shared" si="56"/>
        <v>12.112500000000001</v>
      </c>
      <c r="Z229" s="1">
        <f t="shared" si="57"/>
        <v>14535</v>
      </c>
      <c r="AA229" s="1">
        <f t="shared" si="58"/>
        <v>2220.625</v>
      </c>
      <c r="AB229" s="1">
        <f t="shared" si="59"/>
        <v>23417.5</v>
      </c>
      <c r="AC229" s="4">
        <f t="shared" si="60"/>
        <v>2107.5749999999998</v>
      </c>
      <c r="AD229" s="4">
        <f t="shared" si="61"/>
        <v>562.02</v>
      </c>
      <c r="AE229" s="4">
        <f t="shared" si="62"/>
        <v>4890.2199999999993</v>
      </c>
      <c r="AF229" s="3">
        <f t="shared" si="63"/>
        <v>32.60146666666666</v>
      </c>
    </row>
    <row r="230" spans="1:32" x14ac:dyDescent="0.2">
      <c r="A230" s="165">
        <v>532</v>
      </c>
      <c r="B230" s="156" t="str">
        <f t="shared" si="49"/>
        <v>2.22, NT Plant-Rigid 11R-15</v>
      </c>
      <c r="C230" s="124">
        <v>2.2200000000000002</v>
      </c>
      <c r="D230" s="120" t="s">
        <v>434</v>
      </c>
      <c r="E230" s="120" t="s">
        <v>279</v>
      </c>
      <c r="F230" s="120" t="s">
        <v>54</v>
      </c>
      <c r="G230" s="120" t="str">
        <f t="shared" si="50"/>
        <v>NT Plant-Rigid 11R-15</v>
      </c>
      <c r="H230" s="236">
        <v>65000</v>
      </c>
      <c r="I230" s="156">
        <v>14.7</v>
      </c>
      <c r="J230" s="156">
        <v>6</v>
      </c>
      <c r="K230" s="156">
        <v>70</v>
      </c>
      <c r="L230" s="157">
        <f t="shared" si="51"/>
        <v>0.13362487852283772</v>
      </c>
      <c r="M230" s="156">
        <v>45</v>
      </c>
      <c r="N230" s="156">
        <v>45</v>
      </c>
      <c r="O230" s="156">
        <v>8</v>
      </c>
      <c r="P230" s="156">
        <v>150</v>
      </c>
      <c r="Q230" s="156">
        <v>0</v>
      </c>
      <c r="R230" s="9">
        <f t="shared" si="52"/>
        <v>1200</v>
      </c>
      <c r="S230" s="9">
        <v>1</v>
      </c>
      <c r="T230" s="9">
        <v>0.27</v>
      </c>
      <c r="U230" s="9">
        <v>1.4</v>
      </c>
      <c r="V230" s="8">
        <f t="shared" si="53"/>
        <v>1232.5509577021637</v>
      </c>
      <c r="W230" s="7">
        <f t="shared" si="54"/>
        <v>8.2170063846810919</v>
      </c>
      <c r="X230" s="6">
        <f t="shared" si="55"/>
        <v>3656.25</v>
      </c>
      <c r="Y230" s="5">
        <f t="shared" si="56"/>
        <v>24.375</v>
      </c>
      <c r="Z230" s="1">
        <f t="shared" si="57"/>
        <v>29250</v>
      </c>
      <c r="AA230" s="1">
        <f t="shared" si="58"/>
        <v>4468.75</v>
      </c>
      <c r="AB230" s="1">
        <f t="shared" si="59"/>
        <v>47125</v>
      </c>
      <c r="AC230" s="4">
        <f t="shared" si="60"/>
        <v>4241.25</v>
      </c>
      <c r="AD230" s="4">
        <f t="shared" si="61"/>
        <v>1131</v>
      </c>
      <c r="AE230" s="4">
        <f t="shared" si="62"/>
        <v>9841</v>
      </c>
      <c r="AF230" s="3">
        <f t="shared" si="63"/>
        <v>65.606666666666669</v>
      </c>
    </row>
    <row r="231" spans="1:32" x14ac:dyDescent="0.2">
      <c r="A231" s="165">
        <v>131</v>
      </c>
      <c r="B231" s="156" t="str">
        <f t="shared" si="49"/>
        <v>2.23, NT Plant-Rigid  6R-30</v>
      </c>
      <c r="C231" s="124">
        <v>2.23</v>
      </c>
      <c r="D231" s="120" t="s">
        <v>434</v>
      </c>
      <c r="E231" s="120" t="s">
        <v>279</v>
      </c>
      <c r="F231" s="120" t="s">
        <v>53</v>
      </c>
      <c r="G231" s="120" t="str">
        <f t="shared" si="50"/>
        <v>NT Plant-Rigid  6R-30</v>
      </c>
      <c r="H231" s="236">
        <v>46800</v>
      </c>
      <c r="I231" s="156">
        <v>15</v>
      </c>
      <c r="J231" s="156">
        <v>6</v>
      </c>
      <c r="K231" s="156">
        <v>70</v>
      </c>
      <c r="L231" s="157">
        <f t="shared" si="51"/>
        <v>0.13095238095238096</v>
      </c>
      <c r="M231" s="156">
        <v>45</v>
      </c>
      <c r="N231" s="156">
        <v>45</v>
      </c>
      <c r="O231" s="156">
        <v>8</v>
      </c>
      <c r="P231" s="156">
        <v>150</v>
      </c>
      <c r="Q231" s="156">
        <v>0</v>
      </c>
      <c r="R231" s="9">
        <f t="shared" si="52"/>
        <v>1200</v>
      </c>
      <c r="S231" s="9">
        <v>1</v>
      </c>
      <c r="T231" s="9">
        <v>0.27</v>
      </c>
      <c r="U231" s="9">
        <v>1.4</v>
      </c>
      <c r="V231" s="8">
        <f t="shared" si="53"/>
        <v>887.4366895455579</v>
      </c>
      <c r="W231" s="7">
        <f t="shared" si="54"/>
        <v>5.9162445969703858</v>
      </c>
      <c r="X231" s="6">
        <f t="shared" si="55"/>
        <v>2632.5</v>
      </c>
      <c r="Y231" s="5">
        <f t="shared" si="56"/>
        <v>17.55</v>
      </c>
      <c r="Z231" s="1">
        <f t="shared" si="57"/>
        <v>21060</v>
      </c>
      <c r="AA231" s="1">
        <f t="shared" si="58"/>
        <v>3217.5</v>
      </c>
      <c r="AB231" s="1">
        <f t="shared" si="59"/>
        <v>33930</v>
      </c>
      <c r="AC231" s="4">
        <f t="shared" si="60"/>
        <v>3053.7</v>
      </c>
      <c r="AD231" s="4">
        <f t="shared" si="61"/>
        <v>814.32</v>
      </c>
      <c r="AE231" s="4">
        <f t="shared" si="62"/>
        <v>7085.5199999999995</v>
      </c>
      <c r="AF231" s="3">
        <f t="shared" si="63"/>
        <v>47.236799999999995</v>
      </c>
    </row>
    <row r="232" spans="1:32" x14ac:dyDescent="0.2">
      <c r="A232" s="165">
        <v>132</v>
      </c>
      <c r="B232" s="156" t="str">
        <f t="shared" si="49"/>
        <v>2.24, NT Plant-Rigid  6R-36</v>
      </c>
      <c r="C232" s="124">
        <v>2.2400000000000002</v>
      </c>
      <c r="D232" s="120" t="s">
        <v>434</v>
      </c>
      <c r="E232" s="120" t="s">
        <v>279</v>
      </c>
      <c r="F232" s="120" t="s">
        <v>201</v>
      </c>
      <c r="G232" s="120" t="str">
        <f t="shared" si="50"/>
        <v>NT Plant-Rigid  6R-36</v>
      </c>
      <c r="H232" s="236">
        <v>42900</v>
      </c>
      <c r="I232" s="156">
        <v>18</v>
      </c>
      <c r="J232" s="156">
        <v>6</v>
      </c>
      <c r="K232" s="156">
        <v>70</v>
      </c>
      <c r="L232" s="157">
        <f t="shared" si="51"/>
        <v>0.10912698412698414</v>
      </c>
      <c r="M232" s="156">
        <v>45</v>
      </c>
      <c r="N232" s="156">
        <v>45</v>
      </c>
      <c r="O232" s="156">
        <v>8</v>
      </c>
      <c r="P232" s="156">
        <v>150</v>
      </c>
      <c r="Q232" s="156">
        <v>0</v>
      </c>
      <c r="R232" s="9">
        <f t="shared" si="52"/>
        <v>1200</v>
      </c>
      <c r="S232" s="9">
        <v>1</v>
      </c>
      <c r="T232" s="9">
        <v>0.27</v>
      </c>
      <c r="U232" s="9">
        <v>1.4</v>
      </c>
      <c r="V232" s="8">
        <f t="shared" si="53"/>
        <v>813.48363208342812</v>
      </c>
      <c r="W232" s="7">
        <f t="shared" si="54"/>
        <v>5.4232242138895206</v>
      </c>
      <c r="X232" s="6">
        <f t="shared" si="55"/>
        <v>2413.125</v>
      </c>
      <c r="Y232" s="5">
        <f t="shared" si="56"/>
        <v>16.087499999999999</v>
      </c>
      <c r="Z232" s="1">
        <f t="shared" si="57"/>
        <v>19305</v>
      </c>
      <c r="AA232" s="1">
        <f t="shared" si="58"/>
        <v>2949.375</v>
      </c>
      <c r="AB232" s="1">
        <f t="shared" si="59"/>
        <v>31102.5</v>
      </c>
      <c r="AC232" s="4">
        <f t="shared" si="60"/>
        <v>2799.2249999999999</v>
      </c>
      <c r="AD232" s="4">
        <f t="shared" si="61"/>
        <v>746.46</v>
      </c>
      <c r="AE232" s="4">
        <f t="shared" si="62"/>
        <v>6495.06</v>
      </c>
      <c r="AF232" s="3">
        <f t="shared" si="63"/>
        <v>43.300400000000003</v>
      </c>
    </row>
    <row r="233" spans="1:32" x14ac:dyDescent="0.2">
      <c r="A233" s="165">
        <v>536</v>
      </c>
      <c r="B233" s="156" t="str">
        <f t="shared" si="49"/>
        <v>2.25, NT Plant-Rigid 11R-20</v>
      </c>
      <c r="C233" s="124">
        <v>2.25</v>
      </c>
      <c r="D233" s="120" t="s">
        <v>434</v>
      </c>
      <c r="E233" s="120" t="s">
        <v>279</v>
      </c>
      <c r="F233" s="120" t="s">
        <v>52</v>
      </c>
      <c r="G233" s="120" t="str">
        <f t="shared" si="50"/>
        <v>NT Plant-Rigid 11R-20</v>
      </c>
      <c r="H233" s="236">
        <v>69700</v>
      </c>
      <c r="I233" s="156">
        <v>18.3</v>
      </c>
      <c r="J233" s="156">
        <v>6</v>
      </c>
      <c r="K233" s="156">
        <v>70</v>
      </c>
      <c r="L233" s="157">
        <f t="shared" si="51"/>
        <v>0.10733801717408273</v>
      </c>
      <c r="M233" s="156">
        <v>45</v>
      </c>
      <c r="N233" s="156">
        <v>45</v>
      </c>
      <c r="O233" s="156">
        <v>8</v>
      </c>
      <c r="P233" s="156">
        <v>150</v>
      </c>
      <c r="Q233" s="156">
        <v>0</v>
      </c>
      <c r="R233" s="9">
        <f t="shared" si="52"/>
        <v>1200</v>
      </c>
      <c r="S233" s="9">
        <v>1</v>
      </c>
      <c r="T233" s="9">
        <v>0.27</v>
      </c>
      <c r="U233" s="9">
        <v>1.4</v>
      </c>
      <c r="V233" s="8">
        <f t="shared" si="53"/>
        <v>1321.6738731052433</v>
      </c>
      <c r="W233" s="7">
        <f t="shared" si="54"/>
        <v>8.8111591540349554</v>
      </c>
      <c r="X233" s="6">
        <f t="shared" si="55"/>
        <v>3920.625</v>
      </c>
      <c r="Y233" s="5">
        <f t="shared" si="56"/>
        <v>26.137499999999999</v>
      </c>
      <c r="Z233" s="1">
        <f t="shared" si="57"/>
        <v>31365</v>
      </c>
      <c r="AA233" s="1">
        <f t="shared" si="58"/>
        <v>4791.875</v>
      </c>
      <c r="AB233" s="1">
        <f t="shared" si="59"/>
        <v>50532.5</v>
      </c>
      <c r="AC233" s="4">
        <f t="shared" si="60"/>
        <v>4547.9250000000002</v>
      </c>
      <c r="AD233" s="4">
        <f t="shared" si="61"/>
        <v>1212.78</v>
      </c>
      <c r="AE233" s="4">
        <f t="shared" si="62"/>
        <v>10552.58</v>
      </c>
      <c r="AF233" s="3">
        <f t="shared" si="63"/>
        <v>70.350533333333331</v>
      </c>
    </row>
    <row r="234" spans="1:32" x14ac:dyDescent="0.2">
      <c r="A234" s="165">
        <v>600</v>
      </c>
      <c r="B234" s="156" t="str">
        <f t="shared" si="49"/>
        <v>2.26, NT Plant-Rigid 15R-15</v>
      </c>
      <c r="C234" s="124">
        <v>2.2599999999999998</v>
      </c>
      <c r="D234" s="120" t="s">
        <v>434</v>
      </c>
      <c r="E234" s="120" t="s">
        <v>279</v>
      </c>
      <c r="F234" s="120" t="s">
        <v>51</v>
      </c>
      <c r="G234" s="120" t="str">
        <f t="shared" si="50"/>
        <v>NT Plant-Rigid 15R-15</v>
      </c>
      <c r="H234" s="236">
        <v>88600</v>
      </c>
      <c r="I234" s="156">
        <v>18.7</v>
      </c>
      <c r="J234" s="156">
        <v>6</v>
      </c>
      <c r="K234" s="156">
        <v>70</v>
      </c>
      <c r="L234" s="157">
        <f t="shared" si="51"/>
        <v>0.10504201680672269</v>
      </c>
      <c r="M234" s="156">
        <v>45</v>
      </c>
      <c r="N234" s="156">
        <v>45</v>
      </c>
      <c r="O234" s="156">
        <v>8</v>
      </c>
      <c r="P234" s="156">
        <v>150</v>
      </c>
      <c r="Q234" s="156">
        <v>0</v>
      </c>
      <c r="R234" s="9">
        <f t="shared" si="52"/>
        <v>1200</v>
      </c>
      <c r="S234" s="9">
        <v>1</v>
      </c>
      <c r="T234" s="9">
        <v>0.27</v>
      </c>
      <c r="U234" s="9">
        <v>1.4</v>
      </c>
      <c r="V234" s="8">
        <f t="shared" si="53"/>
        <v>1680.0617669601802</v>
      </c>
      <c r="W234" s="7">
        <f t="shared" si="54"/>
        <v>11.200411779734536</v>
      </c>
      <c r="X234" s="6">
        <f t="shared" si="55"/>
        <v>4983.75</v>
      </c>
      <c r="Y234" s="5">
        <f t="shared" si="56"/>
        <v>33.225000000000001</v>
      </c>
      <c r="Z234" s="1">
        <f t="shared" si="57"/>
        <v>39870</v>
      </c>
      <c r="AA234" s="1">
        <f t="shared" si="58"/>
        <v>6091.25</v>
      </c>
      <c r="AB234" s="1">
        <f t="shared" si="59"/>
        <v>64235</v>
      </c>
      <c r="AC234" s="4">
        <f t="shared" si="60"/>
        <v>5781.15</v>
      </c>
      <c r="AD234" s="4">
        <f t="shared" si="61"/>
        <v>1541.64</v>
      </c>
      <c r="AE234" s="4">
        <f t="shared" si="62"/>
        <v>13414.039999999999</v>
      </c>
      <c r="AF234" s="3">
        <f t="shared" si="63"/>
        <v>89.426933333333324</v>
      </c>
    </row>
    <row r="235" spans="1:32" x14ac:dyDescent="0.2">
      <c r="A235" s="165">
        <v>133</v>
      </c>
      <c r="B235" s="156" t="str">
        <f t="shared" si="49"/>
        <v>2.27, NT Plant-Rigid  8R-30</v>
      </c>
      <c r="C235" s="124">
        <v>2.27</v>
      </c>
      <c r="D235" s="120" t="s">
        <v>434</v>
      </c>
      <c r="E235" s="120" t="s">
        <v>279</v>
      </c>
      <c r="F235" s="120" t="s">
        <v>25</v>
      </c>
      <c r="G235" s="120" t="str">
        <f t="shared" si="50"/>
        <v>NT Plant-Rigid  8R-30</v>
      </c>
      <c r="H235" s="236">
        <v>63300</v>
      </c>
      <c r="I235" s="156">
        <v>20</v>
      </c>
      <c r="J235" s="156">
        <v>6</v>
      </c>
      <c r="K235" s="156">
        <v>70</v>
      </c>
      <c r="L235" s="157">
        <f t="shared" si="51"/>
        <v>9.8214285714285712E-2</v>
      </c>
      <c r="M235" s="156">
        <v>45</v>
      </c>
      <c r="N235" s="156">
        <v>45</v>
      </c>
      <c r="O235" s="156">
        <v>8</v>
      </c>
      <c r="P235" s="156">
        <v>150</v>
      </c>
      <c r="Q235" s="156">
        <v>0</v>
      </c>
      <c r="R235" s="9">
        <f t="shared" si="52"/>
        <v>1200</v>
      </c>
      <c r="S235" s="9">
        <v>1</v>
      </c>
      <c r="T235" s="9">
        <v>0.27</v>
      </c>
      <c r="U235" s="9">
        <v>1.4</v>
      </c>
      <c r="V235" s="8">
        <f t="shared" si="53"/>
        <v>1200.3150095776457</v>
      </c>
      <c r="W235" s="7">
        <f t="shared" si="54"/>
        <v>8.0021000638509712</v>
      </c>
      <c r="X235" s="6">
        <f t="shared" si="55"/>
        <v>3560.625</v>
      </c>
      <c r="Y235" s="5">
        <f t="shared" si="56"/>
        <v>23.737500000000001</v>
      </c>
      <c r="Z235" s="1">
        <f t="shared" si="57"/>
        <v>28485</v>
      </c>
      <c r="AA235" s="1">
        <f t="shared" si="58"/>
        <v>4351.875</v>
      </c>
      <c r="AB235" s="1">
        <f t="shared" si="59"/>
        <v>45892.5</v>
      </c>
      <c r="AC235" s="4">
        <f t="shared" si="60"/>
        <v>4130.3249999999998</v>
      </c>
      <c r="AD235" s="4">
        <f t="shared" si="61"/>
        <v>1101.42</v>
      </c>
      <c r="AE235" s="4">
        <f t="shared" si="62"/>
        <v>9583.6200000000008</v>
      </c>
      <c r="AF235" s="3">
        <f t="shared" si="63"/>
        <v>63.890800000000006</v>
      </c>
    </row>
    <row r="236" spans="1:32" x14ac:dyDescent="0.2">
      <c r="A236" s="165">
        <v>368</v>
      </c>
      <c r="B236" s="156" t="str">
        <f t="shared" si="49"/>
        <v>2.28, NT Plant-Rigid 12R-20</v>
      </c>
      <c r="C236" s="124">
        <v>2.2799999999999998</v>
      </c>
      <c r="D236" s="120" t="s">
        <v>434</v>
      </c>
      <c r="E236" s="120" t="s">
        <v>279</v>
      </c>
      <c r="F236" s="120" t="s">
        <v>50</v>
      </c>
      <c r="G236" s="120" t="str">
        <f t="shared" si="50"/>
        <v>NT Plant-Rigid 12R-20</v>
      </c>
      <c r="H236" s="236">
        <v>74700</v>
      </c>
      <c r="I236" s="156">
        <v>20</v>
      </c>
      <c r="J236" s="156">
        <v>6</v>
      </c>
      <c r="K236" s="156">
        <v>70</v>
      </c>
      <c r="L236" s="157">
        <f t="shared" si="51"/>
        <v>9.8214285714285712E-2</v>
      </c>
      <c r="M236" s="156">
        <v>45</v>
      </c>
      <c r="N236" s="156">
        <v>45</v>
      </c>
      <c r="O236" s="156">
        <v>8</v>
      </c>
      <c r="P236" s="156">
        <v>150</v>
      </c>
      <c r="Q236" s="156">
        <v>0</v>
      </c>
      <c r="R236" s="9">
        <f t="shared" si="52"/>
        <v>1200</v>
      </c>
      <c r="S236" s="9">
        <v>1</v>
      </c>
      <c r="T236" s="9">
        <v>0.27</v>
      </c>
      <c r="U236" s="9">
        <v>1.4</v>
      </c>
      <c r="V236" s="8">
        <f t="shared" si="53"/>
        <v>1416.4854852361791</v>
      </c>
      <c r="W236" s="7">
        <f t="shared" si="54"/>
        <v>9.4432365682411934</v>
      </c>
      <c r="X236" s="6">
        <f t="shared" si="55"/>
        <v>4201.875</v>
      </c>
      <c r="Y236" s="5">
        <f t="shared" si="56"/>
        <v>28.012499999999999</v>
      </c>
      <c r="Z236" s="1">
        <f t="shared" si="57"/>
        <v>33615</v>
      </c>
      <c r="AA236" s="1">
        <f t="shared" si="58"/>
        <v>5135.625</v>
      </c>
      <c r="AB236" s="1">
        <f t="shared" si="59"/>
        <v>54157.5</v>
      </c>
      <c r="AC236" s="4">
        <f t="shared" si="60"/>
        <v>4874.1750000000002</v>
      </c>
      <c r="AD236" s="4">
        <f t="shared" si="61"/>
        <v>1299.78</v>
      </c>
      <c r="AE236" s="4">
        <f t="shared" si="62"/>
        <v>11309.58</v>
      </c>
      <c r="AF236" s="3">
        <f t="shared" si="63"/>
        <v>75.397199999999998</v>
      </c>
    </row>
    <row r="237" spans="1:32" x14ac:dyDescent="0.2">
      <c r="A237" s="165">
        <v>639</v>
      </c>
      <c r="B237" s="156" t="str">
        <f t="shared" si="49"/>
        <v>2.29, NT Plant-Rigid 13R-18/20</v>
      </c>
      <c r="C237" s="124">
        <v>2.29</v>
      </c>
      <c r="D237" s="120" t="s">
        <v>434</v>
      </c>
      <c r="E237" s="120" t="s">
        <v>279</v>
      </c>
      <c r="F237" s="120" t="s">
        <v>49</v>
      </c>
      <c r="G237" s="120" t="str">
        <f t="shared" si="50"/>
        <v>NT Plant-Rigid 13R-18/20</v>
      </c>
      <c r="H237" s="237">
        <v>70700</v>
      </c>
      <c r="I237" s="156">
        <v>21.6</v>
      </c>
      <c r="J237" s="156">
        <v>6</v>
      </c>
      <c r="K237" s="156">
        <v>70</v>
      </c>
      <c r="L237" s="157">
        <f t="shared" si="51"/>
        <v>9.0939153439153431E-2</v>
      </c>
      <c r="M237" s="156">
        <v>45</v>
      </c>
      <c r="N237" s="156">
        <v>45</v>
      </c>
      <c r="O237" s="156">
        <v>8</v>
      </c>
      <c r="P237" s="156">
        <v>150</v>
      </c>
      <c r="Q237" s="156">
        <v>0</v>
      </c>
      <c r="R237" s="9">
        <f t="shared" si="52"/>
        <v>1200</v>
      </c>
      <c r="S237" s="9">
        <v>1</v>
      </c>
      <c r="T237" s="9">
        <v>0.27</v>
      </c>
      <c r="U237" s="9">
        <v>1.4</v>
      </c>
      <c r="V237" s="8">
        <f t="shared" si="53"/>
        <v>1340.6361955314305</v>
      </c>
      <c r="W237" s="7">
        <f t="shared" si="54"/>
        <v>8.937574636876203</v>
      </c>
      <c r="X237" s="6">
        <f t="shared" si="55"/>
        <v>3976.875</v>
      </c>
      <c r="Y237" s="5">
        <f t="shared" si="56"/>
        <v>26.512499999999999</v>
      </c>
      <c r="Z237" s="1">
        <f t="shared" si="57"/>
        <v>31815</v>
      </c>
      <c r="AA237" s="1">
        <f t="shared" si="58"/>
        <v>4860.625</v>
      </c>
      <c r="AB237" s="1">
        <f t="shared" si="59"/>
        <v>51257.5</v>
      </c>
      <c r="AC237" s="4">
        <f t="shared" si="60"/>
        <v>4613.1750000000002</v>
      </c>
      <c r="AD237" s="4">
        <f t="shared" si="61"/>
        <v>1230.18</v>
      </c>
      <c r="AE237" s="4">
        <f t="shared" si="62"/>
        <v>10703.98</v>
      </c>
      <c r="AF237" s="3">
        <f t="shared" si="63"/>
        <v>71.359866666666662</v>
      </c>
    </row>
    <row r="238" spans="1:32" x14ac:dyDescent="0.2">
      <c r="A238" s="165">
        <v>134</v>
      </c>
      <c r="B238" s="156" t="str">
        <f t="shared" si="49"/>
        <v>2.3, NT Plant-Rigid  8R-36</v>
      </c>
      <c r="C238" s="124">
        <v>2.2999999999999998</v>
      </c>
      <c r="D238" s="120" t="s">
        <v>434</v>
      </c>
      <c r="E238" s="120" t="s">
        <v>279</v>
      </c>
      <c r="F238" s="120" t="s">
        <v>198</v>
      </c>
      <c r="G238" s="120" t="str">
        <f t="shared" si="50"/>
        <v>NT Plant-Rigid  8R-36</v>
      </c>
      <c r="H238" s="236">
        <v>59700</v>
      </c>
      <c r="I238" s="156">
        <v>24</v>
      </c>
      <c r="J238" s="156">
        <v>6</v>
      </c>
      <c r="K238" s="156">
        <v>70</v>
      </c>
      <c r="L238" s="157">
        <f t="shared" si="51"/>
        <v>8.1845238095238096E-2</v>
      </c>
      <c r="M238" s="156">
        <v>45</v>
      </c>
      <c r="N238" s="156">
        <v>45</v>
      </c>
      <c r="O238" s="156">
        <v>8</v>
      </c>
      <c r="P238" s="156">
        <v>150</v>
      </c>
      <c r="Q238" s="156">
        <v>0</v>
      </c>
      <c r="R238" s="9">
        <f t="shared" si="52"/>
        <v>1200</v>
      </c>
      <c r="S238" s="9">
        <v>1</v>
      </c>
      <c r="T238" s="9">
        <v>0.27</v>
      </c>
      <c r="U238" s="9">
        <v>1.4</v>
      </c>
      <c r="V238" s="8">
        <f t="shared" si="53"/>
        <v>1132.0506488433721</v>
      </c>
      <c r="W238" s="7">
        <f t="shared" si="54"/>
        <v>7.5470043256224804</v>
      </c>
      <c r="X238" s="6">
        <f t="shared" si="55"/>
        <v>3358.125</v>
      </c>
      <c r="Y238" s="5">
        <f t="shared" si="56"/>
        <v>22.387499999999999</v>
      </c>
      <c r="Z238" s="1">
        <f t="shared" si="57"/>
        <v>26865</v>
      </c>
      <c r="AA238" s="1">
        <f t="shared" si="58"/>
        <v>4104.375</v>
      </c>
      <c r="AB238" s="1">
        <f t="shared" si="59"/>
        <v>43282.5</v>
      </c>
      <c r="AC238" s="4">
        <f t="shared" si="60"/>
        <v>3895.4249999999997</v>
      </c>
      <c r="AD238" s="4">
        <f t="shared" si="61"/>
        <v>1038.78</v>
      </c>
      <c r="AE238" s="4">
        <f t="shared" si="62"/>
        <v>9038.58</v>
      </c>
      <c r="AF238" s="3">
        <f t="shared" si="63"/>
        <v>60.257199999999997</v>
      </c>
    </row>
    <row r="239" spans="1:32" x14ac:dyDescent="0.2">
      <c r="A239" s="165">
        <v>135</v>
      </c>
      <c r="B239" s="156" t="str">
        <f t="shared" si="49"/>
        <v>2.31, NT Plant-Rigid 10R-30</v>
      </c>
      <c r="C239" s="124">
        <v>2.31</v>
      </c>
      <c r="D239" s="120" t="s">
        <v>434</v>
      </c>
      <c r="E239" s="120" t="s">
        <v>279</v>
      </c>
      <c r="F239" s="120" t="s">
        <v>24</v>
      </c>
      <c r="G239" s="120" t="str">
        <f t="shared" si="50"/>
        <v>NT Plant-Rigid 10R-30</v>
      </c>
      <c r="H239" s="237">
        <v>68000</v>
      </c>
      <c r="I239" s="156">
        <v>25</v>
      </c>
      <c r="J239" s="156">
        <v>6</v>
      </c>
      <c r="K239" s="156">
        <v>70</v>
      </c>
      <c r="L239" s="157">
        <f t="shared" si="51"/>
        <v>7.857142857142857E-2</v>
      </c>
      <c r="M239" s="156">
        <v>45</v>
      </c>
      <c r="N239" s="156">
        <v>45</v>
      </c>
      <c r="O239" s="156">
        <v>8</v>
      </c>
      <c r="P239" s="156">
        <v>150</v>
      </c>
      <c r="Q239" s="156">
        <v>0</v>
      </c>
      <c r="R239" s="9">
        <f t="shared" si="52"/>
        <v>1200</v>
      </c>
      <c r="S239" s="9">
        <v>1</v>
      </c>
      <c r="T239" s="9">
        <v>0.27</v>
      </c>
      <c r="U239" s="9">
        <v>1.4</v>
      </c>
      <c r="V239" s="8">
        <f t="shared" si="53"/>
        <v>1289.4379249807253</v>
      </c>
      <c r="W239" s="7">
        <f t="shared" si="54"/>
        <v>8.5962528332048347</v>
      </c>
      <c r="X239" s="6">
        <f t="shared" si="55"/>
        <v>3825</v>
      </c>
      <c r="Y239" s="5">
        <f t="shared" si="56"/>
        <v>25.5</v>
      </c>
      <c r="Z239" s="1">
        <f t="shared" si="57"/>
        <v>30600</v>
      </c>
      <c r="AA239" s="1">
        <f t="shared" si="58"/>
        <v>4675</v>
      </c>
      <c r="AB239" s="1">
        <f t="shared" si="59"/>
        <v>49300</v>
      </c>
      <c r="AC239" s="4">
        <f t="shared" si="60"/>
        <v>4437</v>
      </c>
      <c r="AD239" s="4">
        <f t="shared" si="61"/>
        <v>1183.2</v>
      </c>
      <c r="AE239" s="4">
        <f t="shared" si="62"/>
        <v>10295.200000000001</v>
      </c>
      <c r="AF239" s="3">
        <f t="shared" si="63"/>
        <v>68.634666666666675</v>
      </c>
    </row>
    <row r="240" spans="1:32" x14ac:dyDescent="0.2">
      <c r="A240" s="165">
        <v>369</v>
      </c>
      <c r="B240" s="156" t="str">
        <f t="shared" si="49"/>
        <v>2.32, NT Plant-Rigid 12R-30</v>
      </c>
      <c r="C240" s="124">
        <v>2.3199999999999998</v>
      </c>
      <c r="D240" s="120" t="s">
        <v>434</v>
      </c>
      <c r="E240" s="120" t="s">
        <v>279</v>
      </c>
      <c r="F240" s="120" t="s">
        <v>6</v>
      </c>
      <c r="G240" s="120" t="str">
        <f t="shared" si="50"/>
        <v>NT Plant-Rigid 12R-30</v>
      </c>
      <c r="H240" s="236">
        <v>90000</v>
      </c>
      <c r="I240" s="156">
        <v>30</v>
      </c>
      <c r="J240" s="156">
        <v>6</v>
      </c>
      <c r="K240" s="156">
        <v>70</v>
      </c>
      <c r="L240" s="157">
        <f t="shared" si="51"/>
        <v>6.5476190476190479E-2</v>
      </c>
      <c r="M240" s="156">
        <v>45</v>
      </c>
      <c r="N240" s="156">
        <v>45</v>
      </c>
      <c r="O240" s="156">
        <v>8</v>
      </c>
      <c r="P240" s="156">
        <v>150</v>
      </c>
      <c r="Q240" s="156">
        <v>0</v>
      </c>
      <c r="R240" s="9">
        <f t="shared" si="52"/>
        <v>1200</v>
      </c>
      <c r="S240" s="9">
        <v>1</v>
      </c>
      <c r="T240" s="9">
        <v>0.27</v>
      </c>
      <c r="U240" s="9">
        <v>1.4</v>
      </c>
      <c r="V240" s="8">
        <f t="shared" si="53"/>
        <v>1706.6090183568422</v>
      </c>
      <c r="W240" s="7">
        <f t="shared" si="54"/>
        <v>11.377393455712282</v>
      </c>
      <c r="X240" s="6">
        <f t="shared" si="55"/>
        <v>5062.5</v>
      </c>
      <c r="Y240" s="5">
        <f t="shared" si="56"/>
        <v>33.75</v>
      </c>
      <c r="Z240" s="1">
        <f t="shared" si="57"/>
        <v>40500</v>
      </c>
      <c r="AA240" s="1">
        <f t="shared" si="58"/>
        <v>6187.5</v>
      </c>
      <c r="AB240" s="1">
        <f t="shared" si="59"/>
        <v>65250</v>
      </c>
      <c r="AC240" s="4">
        <f t="shared" si="60"/>
        <v>5872.5</v>
      </c>
      <c r="AD240" s="4">
        <f t="shared" si="61"/>
        <v>1566</v>
      </c>
      <c r="AE240" s="4">
        <f t="shared" si="62"/>
        <v>13626</v>
      </c>
      <c r="AF240" s="3">
        <f t="shared" si="63"/>
        <v>90.84</v>
      </c>
    </row>
    <row r="241" spans="1:32" x14ac:dyDescent="0.2">
      <c r="A241" s="165">
        <v>640</v>
      </c>
      <c r="B241" s="156" t="str">
        <f t="shared" si="49"/>
        <v>2.33, NT Plant-Twin Row 8R-36</v>
      </c>
      <c r="C241" s="124">
        <v>2.33</v>
      </c>
      <c r="D241" s="120" t="s">
        <v>434</v>
      </c>
      <c r="E241" s="120" t="s">
        <v>280</v>
      </c>
      <c r="F241" s="120" t="s">
        <v>204</v>
      </c>
      <c r="G241" s="120" t="str">
        <f t="shared" si="50"/>
        <v>NT Plant-Twin Row 8R-36</v>
      </c>
      <c r="H241" s="236">
        <v>135000</v>
      </c>
      <c r="I241" s="156">
        <v>24</v>
      </c>
      <c r="J241" s="156">
        <v>6</v>
      </c>
      <c r="K241" s="156">
        <v>70</v>
      </c>
      <c r="L241" s="157">
        <f t="shared" si="51"/>
        <v>8.1845238095238096E-2</v>
      </c>
      <c r="M241" s="156">
        <v>45</v>
      </c>
      <c r="N241" s="156">
        <v>45</v>
      </c>
      <c r="O241" s="156">
        <v>8</v>
      </c>
      <c r="P241" s="156">
        <v>150</v>
      </c>
      <c r="Q241" s="156">
        <v>0</v>
      </c>
      <c r="R241" s="9">
        <f t="shared" si="52"/>
        <v>1200</v>
      </c>
      <c r="S241" s="9">
        <v>1</v>
      </c>
      <c r="T241" s="9">
        <v>0.27</v>
      </c>
      <c r="U241" s="9">
        <v>1.4</v>
      </c>
      <c r="V241" s="8">
        <f t="shared" si="53"/>
        <v>2559.9135275352633</v>
      </c>
      <c r="W241" s="7">
        <f t="shared" si="54"/>
        <v>17.06609018356842</v>
      </c>
      <c r="X241" s="6">
        <f t="shared" si="55"/>
        <v>7593.75</v>
      </c>
      <c r="Y241" s="5">
        <f t="shared" si="56"/>
        <v>50.625</v>
      </c>
      <c r="Z241" s="1">
        <f t="shared" si="57"/>
        <v>60750</v>
      </c>
      <c r="AA241" s="1">
        <f t="shared" si="58"/>
        <v>9281.25</v>
      </c>
      <c r="AB241" s="1">
        <f t="shared" si="59"/>
        <v>97875</v>
      </c>
      <c r="AC241" s="4">
        <f t="shared" si="60"/>
        <v>8808.75</v>
      </c>
      <c r="AD241" s="4">
        <f t="shared" si="61"/>
        <v>2349</v>
      </c>
      <c r="AE241" s="4">
        <f t="shared" si="62"/>
        <v>20439</v>
      </c>
      <c r="AF241" s="3">
        <f t="shared" si="63"/>
        <v>136.26</v>
      </c>
    </row>
    <row r="242" spans="1:32" x14ac:dyDescent="0.2">
      <c r="A242" s="165">
        <v>635</v>
      </c>
      <c r="B242" s="156" t="str">
        <f t="shared" si="49"/>
        <v>2.34, NT Plant-Twin Row 12R-36</v>
      </c>
      <c r="C242" s="124">
        <v>2.34</v>
      </c>
      <c r="D242" s="120" t="s">
        <v>434</v>
      </c>
      <c r="E242" s="120" t="s">
        <v>280</v>
      </c>
      <c r="F242" s="120" t="s">
        <v>199</v>
      </c>
      <c r="G242" s="120" t="str">
        <f t="shared" si="50"/>
        <v>NT Plant-Twin Row 12R-36</v>
      </c>
      <c r="H242" s="236">
        <v>165000</v>
      </c>
      <c r="I242" s="156">
        <v>36</v>
      </c>
      <c r="J242" s="156">
        <v>6</v>
      </c>
      <c r="K242" s="156">
        <v>70</v>
      </c>
      <c r="L242" s="157">
        <f t="shared" si="51"/>
        <v>5.4563492063492071E-2</v>
      </c>
      <c r="M242" s="156">
        <v>45</v>
      </c>
      <c r="N242" s="156">
        <v>45</v>
      </c>
      <c r="O242" s="156">
        <v>8</v>
      </c>
      <c r="P242" s="156">
        <v>150</v>
      </c>
      <c r="Q242" s="156">
        <v>0</v>
      </c>
      <c r="R242" s="9">
        <f t="shared" si="52"/>
        <v>1200</v>
      </c>
      <c r="S242" s="9">
        <v>1</v>
      </c>
      <c r="T242" s="9">
        <v>0.27</v>
      </c>
      <c r="U242" s="9">
        <v>1.4</v>
      </c>
      <c r="V242" s="8">
        <f t="shared" si="53"/>
        <v>3128.7832003208773</v>
      </c>
      <c r="W242" s="7">
        <f t="shared" si="54"/>
        <v>20.858554668805848</v>
      </c>
      <c r="X242" s="6">
        <f t="shared" si="55"/>
        <v>9281.25</v>
      </c>
      <c r="Y242" s="5">
        <f t="shared" si="56"/>
        <v>61.875</v>
      </c>
      <c r="Z242" s="1">
        <f t="shared" si="57"/>
        <v>74250</v>
      </c>
      <c r="AA242" s="1">
        <f t="shared" si="58"/>
        <v>11343.75</v>
      </c>
      <c r="AB242" s="1">
        <f t="shared" si="59"/>
        <v>119625</v>
      </c>
      <c r="AC242" s="4">
        <f t="shared" si="60"/>
        <v>10766.25</v>
      </c>
      <c r="AD242" s="4">
        <f t="shared" si="61"/>
        <v>2871</v>
      </c>
      <c r="AE242" s="4">
        <f t="shared" si="62"/>
        <v>24981</v>
      </c>
      <c r="AF242" s="3">
        <f t="shared" si="63"/>
        <v>166.54</v>
      </c>
    </row>
    <row r="243" spans="1:32" x14ac:dyDescent="0.2">
      <c r="A243" s="165">
        <v>694</v>
      </c>
      <c r="B243" s="156" t="str">
        <f t="shared" si="49"/>
        <v>2.35, One Trip Plow 4R-36</v>
      </c>
      <c r="C243" s="124">
        <v>2.35</v>
      </c>
      <c r="D243" s="120" t="s">
        <v>434</v>
      </c>
      <c r="E243" s="120" t="s">
        <v>281</v>
      </c>
      <c r="F243" s="120" t="s">
        <v>73</v>
      </c>
      <c r="G243" s="120" t="str">
        <f t="shared" si="50"/>
        <v>One Trip Plow 4R-36</v>
      </c>
      <c r="H243" s="237">
        <v>30000</v>
      </c>
      <c r="I243" s="156">
        <v>12.6</v>
      </c>
      <c r="J243" s="156">
        <v>5.25</v>
      </c>
      <c r="K243" s="156">
        <v>85</v>
      </c>
      <c r="L243" s="157">
        <f t="shared" si="51"/>
        <v>0.14672535680939044</v>
      </c>
      <c r="M243" s="156">
        <v>30</v>
      </c>
      <c r="N243" s="156">
        <v>70</v>
      </c>
      <c r="O243" s="156">
        <v>10</v>
      </c>
      <c r="P243" s="156">
        <v>150</v>
      </c>
      <c r="Q243" s="156">
        <v>0</v>
      </c>
      <c r="R243" s="9">
        <f t="shared" si="52"/>
        <v>1500</v>
      </c>
      <c r="S243" s="9">
        <v>1</v>
      </c>
      <c r="T243" s="9">
        <v>0.27</v>
      </c>
      <c r="U243" s="9">
        <v>1.4</v>
      </c>
      <c r="V243" s="8">
        <f t="shared" si="53"/>
        <v>568.86967278561417</v>
      </c>
      <c r="W243" s="7">
        <f t="shared" si="54"/>
        <v>3.7924644852374279</v>
      </c>
      <c r="X243" s="6">
        <f t="shared" si="55"/>
        <v>2100</v>
      </c>
      <c r="Y243" s="5">
        <f t="shared" si="56"/>
        <v>14</v>
      </c>
      <c r="Z243" s="1">
        <f t="shared" si="57"/>
        <v>9000</v>
      </c>
      <c r="AA243" s="1">
        <f t="shared" si="58"/>
        <v>2100</v>
      </c>
      <c r="AB243" s="1">
        <f t="shared" si="59"/>
        <v>19500</v>
      </c>
      <c r="AC243" s="4">
        <f t="shared" si="60"/>
        <v>1755</v>
      </c>
      <c r="AD243" s="4">
        <f t="shared" si="61"/>
        <v>468</v>
      </c>
      <c r="AE243" s="4">
        <f t="shared" si="62"/>
        <v>4323</v>
      </c>
      <c r="AF243" s="3">
        <f t="shared" si="63"/>
        <v>28.82</v>
      </c>
    </row>
    <row r="244" spans="1:32" x14ac:dyDescent="0.2">
      <c r="A244" s="165">
        <v>695</v>
      </c>
      <c r="B244" s="156" t="str">
        <f t="shared" si="49"/>
        <v>2.36, One Trip Plow 6R-36</v>
      </c>
      <c r="C244" s="124">
        <v>2.36</v>
      </c>
      <c r="D244" s="120" t="s">
        <v>434</v>
      </c>
      <c r="E244" s="120" t="s">
        <v>281</v>
      </c>
      <c r="F244" s="120" t="s">
        <v>205</v>
      </c>
      <c r="G244" s="120" t="str">
        <f t="shared" si="50"/>
        <v>One Trip Plow 6R-36</v>
      </c>
      <c r="H244" s="237">
        <v>35000</v>
      </c>
      <c r="I244" s="156">
        <v>18</v>
      </c>
      <c r="J244" s="156">
        <v>5.25</v>
      </c>
      <c r="K244" s="156">
        <v>85</v>
      </c>
      <c r="L244" s="157">
        <f t="shared" si="51"/>
        <v>0.10270774976657329</v>
      </c>
      <c r="M244" s="156">
        <v>30</v>
      </c>
      <c r="N244" s="156">
        <v>70</v>
      </c>
      <c r="O244" s="156">
        <v>10</v>
      </c>
      <c r="P244" s="156">
        <v>150</v>
      </c>
      <c r="Q244" s="156">
        <v>0</v>
      </c>
      <c r="R244" s="9">
        <f t="shared" si="52"/>
        <v>1500</v>
      </c>
      <c r="S244" s="9">
        <v>1</v>
      </c>
      <c r="T244" s="9">
        <v>0.27</v>
      </c>
      <c r="U244" s="9">
        <v>1.4</v>
      </c>
      <c r="V244" s="8">
        <f t="shared" si="53"/>
        <v>663.68128491654977</v>
      </c>
      <c r="W244" s="7">
        <f t="shared" si="54"/>
        <v>4.4245418994436649</v>
      </c>
      <c r="X244" s="6">
        <f t="shared" si="55"/>
        <v>2450</v>
      </c>
      <c r="Y244" s="5">
        <f t="shared" si="56"/>
        <v>16.333333333333332</v>
      </c>
      <c r="Z244" s="1">
        <f t="shared" si="57"/>
        <v>10500</v>
      </c>
      <c r="AA244" s="1">
        <f t="shared" si="58"/>
        <v>2450</v>
      </c>
      <c r="AB244" s="1">
        <f t="shared" si="59"/>
        <v>22750</v>
      </c>
      <c r="AC244" s="4">
        <f t="shared" si="60"/>
        <v>2047.5</v>
      </c>
      <c r="AD244" s="4">
        <f t="shared" si="61"/>
        <v>546</v>
      </c>
      <c r="AE244" s="4">
        <f t="shared" si="62"/>
        <v>5043.5</v>
      </c>
      <c r="AF244" s="3">
        <f t="shared" si="63"/>
        <v>33.623333333333335</v>
      </c>
    </row>
    <row r="245" spans="1:32" x14ac:dyDescent="0.2">
      <c r="A245" s="165">
        <v>696</v>
      </c>
      <c r="B245" s="156" t="str">
        <f t="shared" si="49"/>
        <v>2.37, One Trip Plow 8R-36</v>
      </c>
      <c r="C245" s="124">
        <v>2.37</v>
      </c>
      <c r="D245" s="120" t="s">
        <v>434</v>
      </c>
      <c r="E245" s="120" t="s">
        <v>281</v>
      </c>
      <c r="F245" s="120" t="s">
        <v>204</v>
      </c>
      <c r="G245" s="120" t="str">
        <f t="shared" si="50"/>
        <v>One Trip Plow 8R-36</v>
      </c>
      <c r="H245" s="237">
        <v>40000</v>
      </c>
      <c r="I245" s="156">
        <v>25</v>
      </c>
      <c r="J245" s="156">
        <v>5.25</v>
      </c>
      <c r="K245" s="156">
        <v>85</v>
      </c>
      <c r="L245" s="157">
        <f t="shared" si="51"/>
        <v>7.3949579831932774E-2</v>
      </c>
      <c r="M245" s="156">
        <v>30</v>
      </c>
      <c r="N245" s="156">
        <v>70</v>
      </c>
      <c r="O245" s="156">
        <v>10</v>
      </c>
      <c r="P245" s="156">
        <v>150</v>
      </c>
      <c r="Q245" s="156">
        <v>0</v>
      </c>
      <c r="R245" s="9">
        <f t="shared" si="52"/>
        <v>1500</v>
      </c>
      <c r="S245" s="9">
        <v>1</v>
      </c>
      <c r="T245" s="9">
        <v>0.27</v>
      </c>
      <c r="U245" s="9">
        <v>1.4</v>
      </c>
      <c r="V245" s="8">
        <f t="shared" si="53"/>
        <v>758.49289704748537</v>
      </c>
      <c r="W245" s="7">
        <f t="shared" si="54"/>
        <v>5.0566193136499029</v>
      </c>
      <c r="X245" s="6">
        <f t="shared" si="55"/>
        <v>2800</v>
      </c>
      <c r="Y245" s="5">
        <f t="shared" si="56"/>
        <v>18.666666666666668</v>
      </c>
      <c r="Z245" s="1">
        <f t="shared" si="57"/>
        <v>12000</v>
      </c>
      <c r="AA245" s="1">
        <f t="shared" si="58"/>
        <v>2800</v>
      </c>
      <c r="AB245" s="1">
        <f t="shared" si="59"/>
        <v>26000</v>
      </c>
      <c r="AC245" s="4">
        <f t="shared" si="60"/>
        <v>2340</v>
      </c>
      <c r="AD245" s="4">
        <f t="shared" si="61"/>
        <v>624</v>
      </c>
      <c r="AE245" s="4">
        <f t="shared" si="62"/>
        <v>5764</v>
      </c>
      <c r="AF245" s="3">
        <f t="shared" si="63"/>
        <v>38.426666666666669</v>
      </c>
    </row>
    <row r="246" spans="1:32" x14ac:dyDescent="0.2">
      <c r="A246" s="165">
        <v>567</v>
      </c>
      <c r="B246" s="156" t="str">
        <f t="shared" si="49"/>
        <v>2.38, Peanut Plant &amp; Pre Fold. 12R-36</v>
      </c>
      <c r="C246" s="124">
        <v>2.38</v>
      </c>
      <c r="D246" s="120" t="s">
        <v>434</v>
      </c>
      <c r="E246" s="120" t="s">
        <v>282</v>
      </c>
      <c r="F246" s="120" t="s">
        <v>199</v>
      </c>
      <c r="G246" s="120" t="str">
        <f t="shared" si="50"/>
        <v>Peanut Plant &amp; Pre Fold. 12R-36</v>
      </c>
      <c r="H246" s="236">
        <v>147000</v>
      </c>
      <c r="I246" s="156">
        <v>36</v>
      </c>
      <c r="J246" s="156">
        <v>4.5</v>
      </c>
      <c r="K246" s="156">
        <v>60</v>
      </c>
      <c r="L246" s="157">
        <f t="shared" si="51"/>
        <v>8.4876543209876545E-2</v>
      </c>
      <c r="M246" s="156">
        <v>45</v>
      </c>
      <c r="N246" s="156">
        <v>45</v>
      </c>
      <c r="O246" s="156">
        <v>8</v>
      </c>
      <c r="P246" s="156">
        <v>150</v>
      </c>
      <c r="Q246" s="156">
        <v>0</v>
      </c>
      <c r="R246" s="9">
        <f t="shared" si="52"/>
        <v>1200</v>
      </c>
      <c r="S246" s="9">
        <v>1</v>
      </c>
      <c r="T246" s="9">
        <v>0.27</v>
      </c>
      <c r="U246" s="9">
        <v>1.4</v>
      </c>
      <c r="V246" s="8">
        <f t="shared" si="53"/>
        <v>2787.461396649509</v>
      </c>
      <c r="W246" s="7">
        <f t="shared" si="54"/>
        <v>18.583075977663395</v>
      </c>
      <c r="X246" s="6">
        <f t="shared" si="55"/>
        <v>8268.75</v>
      </c>
      <c r="Y246" s="5">
        <f t="shared" si="56"/>
        <v>55.125</v>
      </c>
      <c r="Z246" s="1">
        <f t="shared" si="57"/>
        <v>66150</v>
      </c>
      <c r="AA246" s="1">
        <f t="shared" si="58"/>
        <v>10106.25</v>
      </c>
      <c r="AB246" s="1">
        <f t="shared" si="59"/>
        <v>106575</v>
      </c>
      <c r="AC246" s="4">
        <f t="shared" si="60"/>
        <v>9591.75</v>
      </c>
      <c r="AD246" s="4">
        <f t="shared" si="61"/>
        <v>2557.8000000000002</v>
      </c>
      <c r="AE246" s="4">
        <f t="shared" si="62"/>
        <v>22255.8</v>
      </c>
      <c r="AF246" s="3">
        <f t="shared" si="63"/>
        <v>148.37199999999999</v>
      </c>
    </row>
    <row r="247" spans="1:32" x14ac:dyDescent="0.2">
      <c r="A247" s="165">
        <v>568</v>
      </c>
      <c r="B247" s="156" t="str">
        <f t="shared" si="49"/>
        <v>2.39, Peanut Plant &amp; Pre Rigid  8R-30</v>
      </c>
      <c r="C247" s="124">
        <v>2.39</v>
      </c>
      <c r="D247" s="120" t="s">
        <v>434</v>
      </c>
      <c r="E247" s="120" t="s">
        <v>283</v>
      </c>
      <c r="F247" s="120" t="s">
        <v>25</v>
      </c>
      <c r="G247" s="120" t="str">
        <f t="shared" si="50"/>
        <v>Peanut Plant &amp; Pre Rigid  8R-30</v>
      </c>
      <c r="H247" s="236">
        <v>61200</v>
      </c>
      <c r="I247" s="156">
        <v>20</v>
      </c>
      <c r="J247" s="156">
        <v>4.5</v>
      </c>
      <c r="K247" s="156">
        <v>60</v>
      </c>
      <c r="L247" s="157">
        <f t="shared" si="51"/>
        <v>0.15277777777777776</v>
      </c>
      <c r="M247" s="156">
        <v>45</v>
      </c>
      <c r="N247" s="156">
        <v>45</v>
      </c>
      <c r="O247" s="156">
        <v>8</v>
      </c>
      <c r="P247" s="156">
        <v>150</v>
      </c>
      <c r="Q247" s="156">
        <v>0</v>
      </c>
      <c r="R247" s="9">
        <f t="shared" si="52"/>
        <v>1200</v>
      </c>
      <c r="S247" s="9">
        <v>1</v>
      </c>
      <c r="T247" s="9">
        <v>0.27</v>
      </c>
      <c r="U247" s="9">
        <v>1.4</v>
      </c>
      <c r="V247" s="8">
        <f t="shared" si="53"/>
        <v>1160.4941324826527</v>
      </c>
      <c r="W247" s="7">
        <f t="shared" si="54"/>
        <v>7.7366275498843518</v>
      </c>
      <c r="X247" s="6">
        <f t="shared" si="55"/>
        <v>3442.5</v>
      </c>
      <c r="Y247" s="5">
        <f t="shared" si="56"/>
        <v>22.95</v>
      </c>
      <c r="Z247" s="1">
        <f t="shared" si="57"/>
        <v>27540</v>
      </c>
      <c r="AA247" s="1">
        <f t="shared" si="58"/>
        <v>4207.5</v>
      </c>
      <c r="AB247" s="1">
        <f t="shared" si="59"/>
        <v>44370</v>
      </c>
      <c r="AC247" s="4">
        <f t="shared" si="60"/>
        <v>3993.2999999999997</v>
      </c>
      <c r="AD247" s="4">
        <f t="shared" si="61"/>
        <v>1064.8800000000001</v>
      </c>
      <c r="AE247" s="4">
        <f t="shared" si="62"/>
        <v>9265.68</v>
      </c>
      <c r="AF247" s="3">
        <f t="shared" si="63"/>
        <v>61.7712</v>
      </c>
    </row>
    <row r="248" spans="1:32" x14ac:dyDescent="0.2">
      <c r="A248" s="165">
        <v>569</v>
      </c>
      <c r="B248" s="156" t="str">
        <f t="shared" si="49"/>
        <v>2.4, Peanut Plant &amp; Pre Rigid  8R-36</v>
      </c>
      <c r="C248" s="124">
        <v>2.4</v>
      </c>
      <c r="D248" s="120" t="s">
        <v>434</v>
      </c>
      <c r="E248" s="120" t="s">
        <v>283</v>
      </c>
      <c r="F248" s="120" t="s">
        <v>198</v>
      </c>
      <c r="G248" s="120" t="str">
        <f t="shared" si="50"/>
        <v>Peanut Plant &amp; Pre Rigid  8R-36</v>
      </c>
      <c r="H248" s="236">
        <v>57700</v>
      </c>
      <c r="I248" s="156">
        <v>24</v>
      </c>
      <c r="J248" s="156">
        <v>4.5</v>
      </c>
      <c r="K248" s="156">
        <v>60</v>
      </c>
      <c r="L248" s="157">
        <f t="shared" si="51"/>
        <v>0.12731481481481483</v>
      </c>
      <c r="M248" s="156">
        <v>45</v>
      </c>
      <c r="N248" s="156">
        <v>45</v>
      </c>
      <c r="O248" s="156">
        <v>8</v>
      </c>
      <c r="P248" s="156">
        <v>150</v>
      </c>
      <c r="Q248" s="156">
        <v>0</v>
      </c>
      <c r="R248" s="9">
        <f t="shared" si="52"/>
        <v>1200</v>
      </c>
      <c r="S248" s="9">
        <v>1</v>
      </c>
      <c r="T248" s="9">
        <v>0.27</v>
      </c>
      <c r="U248" s="9">
        <v>1.4</v>
      </c>
      <c r="V248" s="8">
        <f t="shared" si="53"/>
        <v>1094.1260039909978</v>
      </c>
      <c r="W248" s="7">
        <f t="shared" si="54"/>
        <v>7.2941733599399852</v>
      </c>
      <c r="X248" s="6">
        <f t="shared" si="55"/>
        <v>3245.625</v>
      </c>
      <c r="Y248" s="5">
        <f t="shared" si="56"/>
        <v>21.637499999999999</v>
      </c>
      <c r="Z248" s="1">
        <f t="shared" si="57"/>
        <v>25965</v>
      </c>
      <c r="AA248" s="1">
        <f t="shared" si="58"/>
        <v>3966.875</v>
      </c>
      <c r="AB248" s="1">
        <f t="shared" si="59"/>
        <v>41832.5</v>
      </c>
      <c r="AC248" s="4">
        <f t="shared" si="60"/>
        <v>3764.9249999999997</v>
      </c>
      <c r="AD248" s="4">
        <f t="shared" si="61"/>
        <v>1003.98</v>
      </c>
      <c r="AE248" s="4">
        <f t="shared" si="62"/>
        <v>8735.7799999999988</v>
      </c>
      <c r="AF248" s="3">
        <f t="shared" si="63"/>
        <v>58.238533333333322</v>
      </c>
    </row>
    <row r="249" spans="1:32" x14ac:dyDescent="0.2">
      <c r="A249" s="165"/>
      <c r="B249" s="156" t="str">
        <f t="shared" si="49"/>
        <v>2.405, Peanut Plant &amp; Pre Twin 8R-36</v>
      </c>
      <c r="C249" s="124">
        <v>2.4049999999999998</v>
      </c>
      <c r="D249" s="120" t="s">
        <v>434</v>
      </c>
      <c r="E249" s="120" t="s">
        <v>529</v>
      </c>
      <c r="F249" s="120" t="s">
        <v>204</v>
      </c>
      <c r="G249" s="120" t="str">
        <f t="shared" si="50"/>
        <v>Peanut Plant &amp; Pre Twin 8R-36</v>
      </c>
      <c r="H249" s="236">
        <v>127000</v>
      </c>
      <c r="I249" s="156">
        <v>24</v>
      </c>
      <c r="J249" s="156">
        <v>4.5</v>
      </c>
      <c r="K249" s="156">
        <v>60</v>
      </c>
      <c r="L249" s="157">
        <f t="shared" si="51"/>
        <v>0.12731481481481483</v>
      </c>
      <c r="M249" s="156">
        <v>45</v>
      </c>
      <c r="N249" s="156">
        <v>45</v>
      </c>
      <c r="O249" s="156">
        <v>8</v>
      </c>
      <c r="P249" s="156">
        <v>150</v>
      </c>
      <c r="Q249" s="156">
        <v>0</v>
      </c>
      <c r="R249" s="9">
        <f t="shared" si="52"/>
        <v>1200</v>
      </c>
      <c r="S249" s="9">
        <v>1</v>
      </c>
      <c r="T249" s="9">
        <v>0.27</v>
      </c>
      <c r="U249" s="9">
        <v>1.4</v>
      </c>
      <c r="V249" s="8">
        <f t="shared" si="53"/>
        <v>2408.2149481257661</v>
      </c>
      <c r="W249" s="7">
        <f t="shared" si="54"/>
        <v>16.054766320838439</v>
      </c>
      <c r="X249" s="6">
        <f t="shared" si="55"/>
        <v>7143.75</v>
      </c>
      <c r="Y249" s="5">
        <f t="shared" si="56"/>
        <v>47.625</v>
      </c>
      <c r="Z249" s="1">
        <f t="shared" si="57"/>
        <v>57150</v>
      </c>
      <c r="AA249" s="1">
        <f t="shared" si="58"/>
        <v>8731.25</v>
      </c>
      <c r="AB249" s="1">
        <f t="shared" si="59"/>
        <v>92075</v>
      </c>
      <c r="AC249" s="4">
        <f t="shared" ref="AC249" si="64">AB249*intir</f>
        <v>8286.75</v>
      </c>
      <c r="AD249" s="4">
        <f t="shared" ref="AD249" si="65">AB249*itr</f>
        <v>2209.8000000000002</v>
      </c>
      <c r="AE249" s="4">
        <f t="shared" si="62"/>
        <v>19227.8</v>
      </c>
      <c r="AF249" s="3">
        <f t="shared" si="63"/>
        <v>128.18533333333332</v>
      </c>
    </row>
    <row r="250" spans="1:32" x14ac:dyDescent="0.2">
      <c r="A250" s="165">
        <v>165</v>
      </c>
      <c r="B250" s="156" t="str">
        <f t="shared" si="49"/>
        <v>2.41, Pipe Spool 160 ac 1/4m roll</v>
      </c>
      <c r="C250" s="124">
        <v>2.41</v>
      </c>
      <c r="D250" s="120" t="s">
        <v>434</v>
      </c>
      <c r="E250" s="120" t="s">
        <v>284</v>
      </c>
      <c r="F250" s="120" t="s">
        <v>64</v>
      </c>
      <c r="G250" s="120" t="str">
        <f t="shared" si="50"/>
        <v>Pipe Spool 160 ac 1/4m roll</v>
      </c>
      <c r="H250" s="236">
        <v>7000</v>
      </c>
      <c r="I250" s="156">
        <v>30</v>
      </c>
      <c r="J250" s="156">
        <v>4.5</v>
      </c>
      <c r="K250" s="156">
        <v>60</v>
      </c>
      <c r="L250" s="157">
        <f t="shared" si="51"/>
        <v>0.10185185185185185</v>
      </c>
      <c r="M250" s="156">
        <v>30</v>
      </c>
      <c r="N250" s="156">
        <v>10</v>
      </c>
      <c r="O250" s="156">
        <v>12</v>
      </c>
      <c r="P250" s="156">
        <v>15</v>
      </c>
      <c r="Q250" s="156">
        <v>0</v>
      </c>
      <c r="R250" s="9">
        <f t="shared" si="52"/>
        <v>180</v>
      </c>
      <c r="S250" s="9">
        <v>1</v>
      </c>
      <c r="T250" s="9">
        <v>0.27</v>
      </c>
      <c r="U250" s="9">
        <v>1.4</v>
      </c>
      <c r="V250" s="8">
        <f t="shared" si="53"/>
        <v>5.2843255697487397</v>
      </c>
      <c r="W250" s="7">
        <f t="shared" si="54"/>
        <v>0.35228837131658264</v>
      </c>
      <c r="X250" s="6">
        <f t="shared" si="55"/>
        <v>58.333333333333336</v>
      </c>
      <c r="Y250" s="5">
        <f t="shared" si="56"/>
        <v>3.8888888888888888</v>
      </c>
      <c r="Z250" s="1">
        <f t="shared" si="57"/>
        <v>2100</v>
      </c>
      <c r="AA250" s="1">
        <f t="shared" si="58"/>
        <v>408.33333333333331</v>
      </c>
      <c r="AB250" s="1">
        <f t="shared" si="59"/>
        <v>4550</v>
      </c>
      <c r="AC250" s="4">
        <f t="shared" si="60"/>
        <v>409.5</v>
      </c>
      <c r="AD250" s="4">
        <f t="shared" si="61"/>
        <v>109.2</v>
      </c>
      <c r="AE250" s="4">
        <f t="shared" si="62"/>
        <v>927.0333333333333</v>
      </c>
      <c r="AF250" s="3">
        <f t="shared" si="63"/>
        <v>61.80222222222222</v>
      </c>
    </row>
    <row r="251" spans="1:32" x14ac:dyDescent="0.2">
      <c r="A251" s="165">
        <v>144</v>
      </c>
      <c r="B251" s="156" t="str">
        <f t="shared" si="49"/>
        <v>2.42, Pipe Trailer 1m/160a 30'</v>
      </c>
      <c r="C251" s="124">
        <v>2.42</v>
      </c>
      <c r="D251" s="120" t="s">
        <v>434</v>
      </c>
      <c r="E251" s="120" t="s">
        <v>285</v>
      </c>
      <c r="F251" s="120" t="s">
        <v>44</v>
      </c>
      <c r="G251" s="120" t="str">
        <f t="shared" si="50"/>
        <v>Pipe Trailer 1m/160a 30'</v>
      </c>
      <c r="H251" s="236">
        <v>2500</v>
      </c>
      <c r="I251" s="156">
        <v>30</v>
      </c>
      <c r="J251" s="156">
        <v>4.5</v>
      </c>
      <c r="K251" s="156">
        <v>60</v>
      </c>
      <c r="L251" s="157">
        <f t="shared" si="51"/>
        <v>0.10185185185185185</v>
      </c>
      <c r="M251" s="156">
        <v>25</v>
      </c>
      <c r="N251" s="156">
        <v>30</v>
      </c>
      <c r="O251" s="156">
        <v>15</v>
      </c>
      <c r="P251" s="156">
        <v>100</v>
      </c>
      <c r="Q251" s="156">
        <v>0</v>
      </c>
      <c r="R251" s="9">
        <f t="shared" si="52"/>
        <v>1500</v>
      </c>
      <c r="S251" s="9">
        <v>1</v>
      </c>
      <c r="T251" s="9">
        <v>0.27</v>
      </c>
      <c r="U251" s="9">
        <v>1.4</v>
      </c>
      <c r="V251" s="8">
        <f t="shared" si="53"/>
        <v>26.87223401236108</v>
      </c>
      <c r="W251" s="7">
        <f t="shared" si="54"/>
        <v>0.26872234012361079</v>
      </c>
      <c r="X251" s="6">
        <f t="shared" si="55"/>
        <v>50</v>
      </c>
      <c r="Y251" s="5">
        <f t="shared" si="56"/>
        <v>0.5</v>
      </c>
      <c r="Z251" s="1">
        <f t="shared" si="57"/>
        <v>625</v>
      </c>
      <c r="AA251" s="1">
        <f t="shared" si="58"/>
        <v>125</v>
      </c>
      <c r="AB251" s="1">
        <f t="shared" si="59"/>
        <v>1562.5</v>
      </c>
      <c r="AC251" s="4">
        <f t="shared" si="60"/>
        <v>140.625</v>
      </c>
      <c r="AD251" s="4">
        <f t="shared" si="61"/>
        <v>37.5</v>
      </c>
      <c r="AE251" s="4">
        <f t="shared" si="62"/>
        <v>303.125</v>
      </c>
      <c r="AF251" s="3">
        <f t="shared" si="63"/>
        <v>3.03125</v>
      </c>
    </row>
    <row r="252" spans="1:32" x14ac:dyDescent="0.2">
      <c r="A252" s="165">
        <v>332</v>
      </c>
      <c r="B252" s="156" t="str">
        <f t="shared" si="49"/>
        <v>2.43, Plant - Folding 12R-20</v>
      </c>
      <c r="C252" s="124">
        <v>2.4300000000000002</v>
      </c>
      <c r="D252" s="120" t="s">
        <v>434</v>
      </c>
      <c r="E252" s="120" t="s">
        <v>286</v>
      </c>
      <c r="F252" s="120" t="s">
        <v>50</v>
      </c>
      <c r="G252" s="120" t="str">
        <f t="shared" si="50"/>
        <v>Plant - Folding 12R-20</v>
      </c>
      <c r="H252" s="236">
        <v>67000</v>
      </c>
      <c r="I252" s="156">
        <v>20</v>
      </c>
      <c r="J252" s="156">
        <v>6.25</v>
      </c>
      <c r="K252" s="156">
        <v>70</v>
      </c>
      <c r="L252" s="157">
        <f t="shared" si="51"/>
        <v>9.4285714285714292E-2</v>
      </c>
      <c r="M252" s="156">
        <v>45</v>
      </c>
      <c r="N252" s="156">
        <v>45</v>
      </c>
      <c r="O252" s="156">
        <v>8</v>
      </c>
      <c r="P252" s="156">
        <v>150</v>
      </c>
      <c r="Q252" s="156">
        <v>0</v>
      </c>
      <c r="R252" s="9">
        <f t="shared" si="52"/>
        <v>1200</v>
      </c>
      <c r="S252" s="9">
        <v>1</v>
      </c>
      <c r="T252" s="9">
        <v>0.27</v>
      </c>
      <c r="U252" s="9">
        <v>1.4</v>
      </c>
      <c r="V252" s="8">
        <f t="shared" si="53"/>
        <v>1270.475602554538</v>
      </c>
      <c r="W252" s="7">
        <f t="shared" si="54"/>
        <v>8.4698373503635871</v>
      </c>
      <c r="X252" s="6">
        <f t="shared" si="55"/>
        <v>3768.75</v>
      </c>
      <c r="Y252" s="5">
        <f t="shared" si="56"/>
        <v>25.125</v>
      </c>
      <c r="Z252" s="1">
        <f t="shared" si="57"/>
        <v>30150</v>
      </c>
      <c r="AA252" s="1">
        <f t="shared" si="58"/>
        <v>4606.25</v>
      </c>
      <c r="AB252" s="1">
        <f t="shared" si="59"/>
        <v>48575</v>
      </c>
      <c r="AC252" s="4">
        <f t="shared" si="60"/>
        <v>4371.75</v>
      </c>
      <c r="AD252" s="4">
        <f t="shared" si="61"/>
        <v>1165.8</v>
      </c>
      <c r="AE252" s="4">
        <f t="shared" si="62"/>
        <v>10143.799999999999</v>
      </c>
      <c r="AF252" s="3">
        <f t="shared" si="63"/>
        <v>67.62533333333333</v>
      </c>
    </row>
    <row r="253" spans="1:32" x14ac:dyDescent="0.2">
      <c r="A253" s="165">
        <v>334</v>
      </c>
      <c r="B253" s="156" t="str">
        <f t="shared" si="49"/>
        <v>2.44, Plant - Folding  8R-36</v>
      </c>
      <c r="C253" s="124">
        <v>2.44</v>
      </c>
      <c r="D253" s="120" t="s">
        <v>434</v>
      </c>
      <c r="E253" s="120" t="s">
        <v>286</v>
      </c>
      <c r="F253" s="120" t="s">
        <v>198</v>
      </c>
      <c r="G253" s="120" t="str">
        <f t="shared" si="50"/>
        <v>Plant - Folding  8R-36</v>
      </c>
      <c r="H253" s="236">
        <v>74100</v>
      </c>
      <c r="I253" s="156">
        <v>24</v>
      </c>
      <c r="J253" s="156">
        <v>6.25</v>
      </c>
      <c r="K253" s="156">
        <v>70</v>
      </c>
      <c r="L253" s="157">
        <f t="shared" si="51"/>
        <v>7.857142857142857E-2</v>
      </c>
      <c r="M253" s="156">
        <v>45</v>
      </c>
      <c r="N253" s="156">
        <v>45</v>
      </c>
      <c r="O253" s="156">
        <v>8</v>
      </c>
      <c r="P253" s="156">
        <v>150</v>
      </c>
      <c r="Q253" s="156">
        <v>0</v>
      </c>
      <c r="R253" s="9">
        <f t="shared" si="52"/>
        <v>1200</v>
      </c>
      <c r="S253" s="9">
        <v>1</v>
      </c>
      <c r="T253" s="9">
        <v>0.27</v>
      </c>
      <c r="U253" s="9">
        <v>1.4</v>
      </c>
      <c r="V253" s="8">
        <f t="shared" si="53"/>
        <v>1405.1080917804668</v>
      </c>
      <c r="W253" s="7">
        <f t="shared" si="54"/>
        <v>9.3673872785364445</v>
      </c>
      <c r="X253" s="6">
        <f t="shared" si="55"/>
        <v>4168.125</v>
      </c>
      <c r="Y253" s="5">
        <f t="shared" si="56"/>
        <v>27.787500000000001</v>
      </c>
      <c r="Z253" s="1">
        <f t="shared" si="57"/>
        <v>33345</v>
      </c>
      <c r="AA253" s="1">
        <f t="shared" si="58"/>
        <v>5094.375</v>
      </c>
      <c r="AB253" s="1">
        <f t="shared" si="59"/>
        <v>53722.5</v>
      </c>
      <c r="AC253" s="4">
        <f t="shared" si="60"/>
        <v>4835.0249999999996</v>
      </c>
      <c r="AD253" s="4">
        <f t="shared" si="61"/>
        <v>1289.3399999999999</v>
      </c>
      <c r="AE253" s="4">
        <f t="shared" si="62"/>
        <v>11218.74</v>
      </c>
      <c r="AF253" s="3">
        <f t="shared" si="63"/>
        <v>74.791600000000003</v>
      </c>
    </row>
    <row r="254" spans="1:32" x14ac:dyDescent="0.2">
      <c r="A254" s="165">
        <v>353</v>
      </c>
      <c r="B254" s="156" t="str">
        <f t="shared" si="49"/>
        <v>2.45, Plant - Folding 23R-15</v>
      </c>
      <c r="C254" s="124">
        <v>2.4500000000000002</v>
      </c>
      <c r="D254" s="120" t="s">
        <v>434</v>
      </c>
      <c r="E254" s="120" t="s">
        <v>286</v>
      </c>
      <c r="F254" s="120" t="s">
        <v>62</v>
      </c>
      <c r="G254" s="120" t="str">
        <f t="shared" si="50"/>
        <v>Plant - Folding 23R-15</v>
      </c>
      <c r="H254" s="236">
        <v>184000</v>
      </c>
      <c r="I254" s="156">
        <v>28.8</v>
      </c>
      <c r="J254" s="156">
        <v>6.25</v>
      </c>
      <c r="K254" s="156">
        <v>70</v>
      </c>
      <c r="L254" s="157">
        <f t="shared" si="51"/>
        <v>6.5476190476190479E-2</v>
      </c>
      <c r="M254" s="156">
        <v>45</v>
      </c>
      <c r="N254" s="156">
        <v>45</v>
      </c>
      <c r="O254" s="156">
        <v>8</v>
      </c>
      <c r="P254" s="156">
        <v>150</v>
      </c>
      <c r="Q254" s="156">
        <v>0</v>
      </c>
      <c r="R254" s="9">
        <f t="shared" si="52"/>
        <v>1200</v>
      </c>
      <c r="S254" s="9">
        <v>1</v>
      </c>
      <c r="T254" s="9">
        <v>0.27</v>
      </c>
      <c r="U254" s="9">
        <v>1.4</v>
      </c>
      <c r="V254" s="8">
        <f t="shared" si="53"/>
        <v>3489.0673264184329</v>
      </c>
      <c r="W254" s="7">
        <f t="shared" si="54"/>
        <v>23.260448842789554</v>
      </c>
      <c r="X254" s="6">
        <f t="shared" si="55"/>
        <v>10350</v>
      </c>
      <c r="Y254" s="5">
        <f t="shared" si="56"/>
        <v>69</v>
      </c>
      <c r="Z254" s="1">
        <f t="shared" si="57"/>
        <v>82800</v>
      </c>
      <c r="AA254" s="1">
        <f t="shared" si="58"/>
        <v>12650</v>
      </c>
      <c r="AB254" s="1">
        <f t="shared" si="59"/>
        <v>133400</v>
      </c>
      <c r="AC254" s="4">
        <f t="shared" si="60"/>
        <v>12006</v>
      </c>
      <c r="AD254" s="4">
        <f t="shared" si="61"/>
        <v>3201.6</v>
      </c>
      <c r="AE254" s="4">
        <f t="shared" si="62"/>
        <v>27857.599999999999</v>
      </c>
      <c r="AF254" s="3">
        <f t="shared" si="63"/>
        <v>185.71733333333333</v>
      </c>
    </row>
    <row r="255" spans="1:32" x14ac:dyDescent="0.2">
      <c r="A255" s="165">
        <v>337</v>
      </c>
      <c r="B255" s="156" t="str">
        <f t="shared" si="49"/>
        <v>2.46, Plant - Folding 12R-30</v>
      </c>
      <c r="C255" s="124">
        <v>2.46</v>
      </c>
      <c r="D255" s="120" t="s">
        <v>434</v>
      </c>
      <c r="E255" s="120" t="s">
        <v>286</v>
      </c>
      <c r="F255" s="120" t="s">
        <v>6</v>
      </c>
      <c r="G255" s="120" t="str">
        <f t="shared" si="50"/>
        <v>Plant - Folding 12R-30</v>
      </c>
      <c r="H255" s="236">
        <v>117500</v>
      </c>
      <c r="I255" s="156">
        <v>30</v>
      </c>
      <c r="J255" s="156">
        <v>6.25</v>
      </c>
      <c r="K255" s="156">
        <v>70</v>
      </c>
      <c r="L255" s="157">
        <f t="shared" si="51"/>
        <v>6.2857142857142861E-2</v>
      </c>
      <c r="M255" s="156">
        <v>45</v>
      </c>
      <c r="N255" s="156">
        <v>45</v>
      </c>
      <c r="O255" s="156">
        <v>8</v>
      </c>
      <c r="P255" s="156">
        <v>150</v>
      </c>
      <c r="Q255" s="156">
        <v>0</v>
      </c>
      <c r="R255" s="9">
        <f t="shared" si="52"/>
        <v>1200</v>
      </c>
      <c r="S255" s="9">
        <v>1</v>
      </c>
      <c r="T255" s="9">
        <v>0.27</v>
      </c>
      <c r="U255" s="9">
        <v>1.4</v>
      </c>
      <c r="V255" s="8">
        <f t="shared" si="53"/>
        <v>2228.0728850769888</v>
      </c>
      <c r="W255" s="7">
        <f t="shared" si="54"/>
        <v>14.853819233846592</v>
      </c>
      <c r="X255" s="6">
        <f t="shared" si="55"/>
        <v>6609.375</v>
      </c>
      <c r="Y255" s="5">
        <f t="shared" si="56"/>
        <v>44.0625</v>
      </c>
      <c r="Z255" s="1">
        <f t="shared" si="57"/>
        <v>52875</v>
      </c>
      <c r="AA255" s="1">
        <f t="shared" si="58"/>
        <v>8078.125</v>
      </c>
      <c r="AB255" s="1">
        <f t="shared" si="59"/>
        <v>85187.5</v>
      </c>
      <c r="AC255" s="4">
        <f t="shared" si="60"/>
        <v>7666.875</v>
      </c>
      <c r="AD255" s="4">
        <f t="shared" si="61"/>
        <v>2044.5</v>
      </c>
      <c r="AE255" s="4">
        <f t="shared" si="62"/>
        <v>17789.5</v>
      </c>
      <c r="AF255" s="3">
        <f t="shared" si="63"/>
        <v>118.59666666666666</v>
      </c>
    </row>
    <row r="256" spans="1:32" x14ac:dyDescent="0.2">
      <c r="A256" s="165">
        <v>546</v>
      </c>
      <c r="B256" s="156" t="str">
        <f t="shared" si="49"/>
        <v>2.47, Plant - Folding 24R-15</v>
      </c>
      <c r="C256" s="124">
        <v>2.4700000000000002</v>
      </c>
      <c r="D256" s="120" t="s">
        <v>434</v>
      </c>
      <c r="E256" s="120" t="s">
        <v>286</v>
      </c>
      <c r="F256" s="120" t="s">
        <v>61</v>
      </c>
      <c r="G256" s="120" t="str">
        <f t="shared" si="50"/>
        <v>Plant - Folding 24R-15</v>
      </c>
      <c r="H256" s="237">
        <v>186000</v>
      </c>
      <c r="I256" s="156">
        <v>30</v>
      </c>
      <c r="J256" s="156">
        <v>6.25</v>
      </c>
      <c r="K256" s="156">
        <v>70</v>
      </c>
      <c r="L256" s="157">
        <f t="shared" si="51"/>
        <v>6.2857142857142861E-2</v>
      </c>
      <c r="M256" s="156">
        <v>45</v>
      </c>
      <c r="N256" s="156">
        <v>45</v>
      </c>
      <c r="O256" s="156">
        <v>8</v>
      </c>
      <c r="P256" s="156">
        <v>150</v>
      </c>
      <c r="Q256" s="156">
        <v>0</v>
      </c>
      <c r="R256" s="9">
        <f t="shared" si="52"/>
        <v>1200</v>
      </c>
      <c r="S256" s="9">
        <v>1</v>
      </c>
      <c r="T256" s="9">
        <v>0.27</v>
      </c>
      <c r="U256" s="9">
        <v>1.4</v>
      </c>
      <c r="V256" s="8">
        <f t="shared" si="53"/>
        <v>3526.991971270807</v>
      </c>
      <c r="W256" s="7">
        <f t="shared" si="54"/>
        <v>23.513279808472046</v>
      </c>
      <c r="X256" s="6">
        <f t="shared" si="55"/>
        <v>10462.5</v>
      </c>
      <c r="Y256" s="5">
        <f t="shared" si="56"/>
        <v>69.75</v>
      </c>
      <c r="Z256" s="1">
        <f t="shared" si="57"/>
        <v>83700</v>
      </c>
      <c r="AA256" s="1">
        <f t="shared" si="58"/>
        <v>12787.5</v>
      </c>
      <c r="AB256" s="1">
        <f t="shared" si="59"/>
        <v>134850</v>
      </c>
      <c r="AC256" s="4">
        <f t="shared" si="60"/>
        <v>12136.5</v>
      </c>
      <c r="AD256" s="4">
        <f t="shared" si="61"/>
        <v>3236.4</v>
      </c>
      <c r="AE256" s="4">
        <f t="shared" si="62"/>
        <v>28160.400000000001</v>
      </c>
      <c r="AF256" s="3">
        <f t="shared" si="63"/>
        <v>187.73600000000002</v>
      </c>
    </row>
    <row r="257" spans="1:32" x14ac:dyDescent="0.2">
      <c r="A257" s="165">
        <v>333</v>
      </c>
      <c r="B257" s="156" t="str">
        <f t="shared" si="49"/>
        <v>2.48, Plant - Folding  8R-36 2x1</v>
      </c>
      <c r="C257" s="124">
        <v>2.48</v>
      </c>
      <c r="D257" s="120" t="s">
        <v>434</v>
      </c>
      <c r="E257" s="120" t="s">
        <v>286</v>
      </c>
      <c r="F257" s="120" t="s">
        <v>202</v>
      </c>
      <c r="G257" s="120" t="str">
        <f t="shared" si="50"/>
        <v>Plant - Folding  8R-36 2x1</v>
      </c>
      <c r="H257" s="238">
        <v>140000</v>
      </c>
      <c r="I257" s="156">
        <v>36</v>
      </c>
      <c r="J257" s="156">
        <v>6.25</v>
      </c>
      <c r="K257" s="156">
        <v>70</v>
      </c>
      <c r="L257" s="157">
        <f t="shared" si="51"/>
        <v>5.2380952380952382E-2</v>
      </c>
      <c r="M257" s="156">
        <v>45</v>
      </c>
      <c r="N257" s="156">
        <v>45</v>
      </c>
      <c r="O257" s="156">
        <v>8</v>
      </c>
      <c r="P257" s="156">
        <v>150</v>
      </c>
      <c r="Q257" s="156">
        <v>0</v>
      </c>
      <c r="R257" s="9">
        <f t="shared" si="52"/>
        <v>1200</v>
      </c>
      <c r="S257" s="9">
        <v>1</v>
      </c>
      <c r="T257" s="9">
        <v>0.27</v>
      </c>
      <c r="U257" s="9">
        <v>1.4</v>
      </c>
      <c r="V257" s="8">
        <f t="shared" si="53"/>
        <v>2654.7251396661991</v>
      </c>
      <c r="W257" s="7">
        <f t="shared" si="54"/>
        <v>17.69816759777466</v>
      </c>
      <c r="X257" s="6">
        <f t="shared" si="55"/>
        <v>7875</v>
      </c>
      <c r="Y257" s="5">
        <f t="shared" si="56"/>
        <v>52.5</v>
      </c>
      <c r="Z257" s="1">
        <f t="shared" si="57"/>
        <v>63000</v>
      </c>
      <c r="AA257" s="1">
        <f t="shared" si="58"/>
        <v>9625</v>
      </c>
      <c r="AB257" s="1">
        <f t="shared" si="59"/>
        <v>101500</v>
      </c>
      <c r="AC257" s="4">
        <f t="shared" si="60"/>
        <v>9135</v>
      </c>
      <c r="AD257" s="4">
        <f t="shared" si="61"/>
        <v>2436</v>
      </c>
      <c r="AE257" s="4">
        <f t="shared" si="62"/>
        <v>21196</v>
      </c>
      <c r="AF257" s="3">
        <f t="shared" si="63"/>
        <v>141.30666666666667</v>
      </c>
    </row>
    <row r="258" spans="1:32" x14ac:dyDescent="0.2">
      <c r="A258" s="165">
        <v>260</v>
      </c>
      <c r="B258" s="156" t="str">
        <f t="shared" si="49"/>
        <v>2.49, Plant - Folding 12R-36</v>
      </c>
      <c r="C258" s="124">
        <v>2.4900000000000002</v>
      </c>
      <c r="D258" s="120" t="s">
        <v>434</v>
      </c>
      <c r="E258" s="120" t="s">
        <v>286</v>
      </c>
      <c r="F258" s="120" t="s">
        <v>199</v>
      </c>
      <c r="G258" s="120" t="str">
        <f t="shared" si="50"/>
        <v>Plant - Folding 12R-36</v>
      </c>
      <c r="H258" s="238">
        <v>140000</v>
      </c>
      <c r="I258" s="156">
        <v>36</v>
      </c>
      <c r="J258" s="156">
        <v>6.25</v>
      </c>
      <c r="K258" s="156">
        <v>70</v>
      </c>
      <c r="L258" s="157">
        <f t="shared" si="51"/>
        <v>5.2380952380952382E-2</v>
      </c>
      <c r="M258" s="156">
        <v>45</v>
      </c>
      <c r="N258" s="156">
        <v>45</v>
      </c>
      <c r="O258" s="156">
        <v>8</v>
      </c>
      <c r="P258" s="156">
        <v>150</v>
      </c>
      <c r="Q258" s="156">
        <v>0</v>
      </c>
      <c r="R258" s="9">
        <f t="shared" si="52"/>
        <v>1200</v>
      </c>
      <c r="S258" s="9">
        <v>1</v>
      </c>
      <c r="T258" s="9">
        <v>0.27</v>
      </c>
      <c r="U258" s="9">
        <v>1.4</v>
      </c>
      <c r="V258" s="8">
        <f t="shared" si="53"/>
        <v>2654.7251396661991</v>
      </c>
      <c r="W258" s="7">
        <f t="shared" si="54"/>
        <v>17.69816759777466</v>
      </c>
      <c r="X258" s="6">
        <f t="shared" si="55"/>
        <v>7875</v>
      </c>
      <c r="Y258" s="5">
        <f t="shared" si="56"/>
        <v>52.5</v>
      </c>
      <c r="Z258" s="1">
        <f t="shared" si="57"/>
        <v>63000</v>
      </c>
      <c r="AA258" s="1">
        <f t="shared" si="58"/>
        <v>9625</v>
      </c>
      <c r="AB258" s="1">
        <f t="shared" si="59"/>
        <v>101500</v>
      </c>
      <c r="AC258" s="4">
        <f t="shared" si="60"/>
        <v>9135</v>
      </c>
      <c r="AD258" s="4">
        <f t="shared" si="61"/>
        <v>2436</v>
      </c>
      <c r="AE258" s="4">
        <f t="shared" si="62"/>
        <v>21196</v>
      </c>
      <c r="AF258" s="3">
        <f t="shared" si="63"/>
        <v>141.30666666666667</v>
      </c>
    </row>
    <row r="259" spans="1:32" x14ac:dyDescent="0.2">
      <c r="A259" s="165">
        <v>550</v>
      </c>
      <c r="B259" s="156" t="str">
        <f t="shared" si="49"/>
        <v>2.5, Plant - Folding 31R-15</v>
      </c>
      <c r="C259" s="124">
        <v>2.5</v>
      </c>
      <c r="D259" s="120" t="s">
        <v>434</v>
      </c>
      <c r="E259" s="120" t="s">
        <v>286</v>
      </c>
      <c r="F259" s="120" t="s">
        <v>60</v>
      </c>
      <c r="G259" s="120" t="str">
        <f t="shared" si="50"/>
        <v>Plant - Folding 31R-15</v>
      </c>
      <c r="H259" s="236">
        <v>225000</v>
      </c>
      <c r="I259" s="156">
        <v>38.700000000000003</v>
      </c>
      <c r="J259" s="156">
        <v>6.25</v>
      </c>
      <c r="K259" s="156">
        <v>70</v>
      </c>
      <c r="L259" s="157">
        <f t="shared" si="51"/>
        <v>4.8726467331118482E-2</v>
      </c>
      <c r="M259" s="156">
        <v>45</v>
      </c>
      <c r="N259" s="156">
        <v>45</v>
      </c>
      <c r="O259" s="156">
        <v>8</v>
      </c>
      <c r="P259" s="156">
        <v>150</v>
      </c>
      <c r="Q259" s="156">
        <v>0</v>
      </c>
      <c r="R259" s="9">
        <f t="shared" si="52"/>
        <v>1200</v>
      </c>
      <c r="S259" s="9">
        <v>1</v>
      </c>
      <c r="T259" s="9">
        <v>0.27</v>
      </c>
      <c r="U259" s="9">
        <v>1.4</v>
      </c>
      <c r="V259" s="8">
        <f t="shared" si="53"/>
        <v>4266.5225458921059</v>
      </c>
      <c r="W259" s="7">
        <f t="shared" si="54"/>
        <v>28.443483639280707</v>
      </c>
      <c r="X259" s="6">
        <f t="shared" si="55"/>
        <v>12656.25</v>
      </c>
      <c r="Y259" s="5">
        <f t="shared" si="56"/>
        <v>84.375</v>
      </c>
      <c r="Z259" s="1">
        <f t="shared" si="57"/>
        <v>101250</v>
      </c>
      <c r="AA259" s="1">
        <f t="shared" si="58"/>
        <v>15468.75</v>
      </c>
      <c r="AB259" s="1">
        <f t="shared" si="59"/>
        <v>163125</v>
      </c>
      <c r="AC259" s="4">
        <f t="shared" si="60"/>
        <v>14681.25</v>
      </c>
      <c r="AD259" s="4">
        <f t="shared" si="61"/>
        <v>3915</v>
      </c>
      <c r="AE259" s="4">
        <f t="shared" si="62"/>
        <v>34065</v>
      </c>
      <c r="AF259" s="3">
        <f t="shared" si="63"/>
        <v>227.1</v>
      </c>
    </row>
    <row r="260" spans="1:32" x14ac:dyDescent="0.2">
      <c r="A260" s="165">
        <v>338</v>
      </c>
      <c r="B260" s="156" t="str">
        <f t="shared" si="49"/>
        <v>2.51, Plant - Folding 16R-30</v>
      </c>
      <c r="C260" s="124">
        <v>2.5099999999999998</v>
      </c>
      <c r="D260" s="120" t="s">
        <v>434</v>
      </c>
      <c r="E260" s="120" t="s">
        <v>286</v>
      </c>
      <c r="F260" s="120" t="s">
        <v>59</v>
      </c>
      <c r="G260" s="120" t="str">
        <f t="shared" si="50"/>
        <v>Plant - Folding 16R-30</v>
      </c>
      <c r="H260" s="236">
        <v>194000</v>
      </c>
      <c r="I260" s="156">
        <v>40</v>
      </c>
      <c r="J260" s="156">
        <v>6.25</v>
      </c>
      <c r="K260" s="156">
        <v>70</v>
      </c>
      <c r="L260" s="157">
        <f t="shared" si="51"/>
        <v>4.7142857142857146E-2</v>
      </c>
      <c r="M260" s="156">
        <v>45</v>
      </c>
      <c r="N260" s="156">
        <v>45</v>
      </c>
      <c r="O260" s="156">
        <v>8</v>
      </c>
      <c r="P260" s="156">
        <v>150</v>
      </c>
      <c r="Q260" s="156">
        <v>0</v>
      </c>
      <c r="R260" s="9">
        <f t="shared" si="52"/>
        <v>1200</v>
      </c>
      <c r="S260" s="9">
        <v>1</v>
      </c>
      <c r="T260" s="9">
        <v>0.27</v>
      </c>
      <c r="U260" s="9">
        <v>1.4</v>
      </c>
      <c r="V260" s="8">
        <f t="shared" si="53"/>
        <v>3678.6905506803041</v>
      </c>
      <c r="W260" s="7">
        <f t="shared" si="54"/>
        <v>24.524603671202026</v>
      </c>
      <c r="X260" s="6">
        <f t="shared" si="55"/>
        <v>10912.5</v>
      </c>
      <c r="Y260" s="5">
        <f t="shared" si="56"/>
        <v>72.75</v>
      </c>
      <c r="Z260" s="1">
        <f t="shared" si="57"/>
        <v>87300</v>
      </c>
      <c r="AA260" s="1">
        <f t="shared" si="58"/>
        <v>13337.5</v>
      </c>
      <c r="AB260" s="1">
        <f t="shared" si="59"/>
        <v>140650</v>
      </c>
      <c r="AC260" s="4">
        <f t="shared" si="60"/>
        <v>12658.5</v>
      </c>
      <c r="AD260" s="4">
        <f t="shared" si="61"/>
        <v>3375.6</v>
      </c>
      <c r="AE260" s="4">
        <f t="shared" si="62"/>
        <v>29371.599999999999</v>
      </c>
      <c r="AF260" s="3">
        <f t="shared" si="63"/>
        <v>195.81066666666666</v>
      </c>
    </row>
    <row r="261" spans="1:32" x14ac:dyDescent="0.2">
      <c r="A261" s="165">
        <v>339</v>
      </c>
      <c r="B261" s="156" t="str">
        <f t="shared" si="49"/>
        <v>2.52, Plant - Folding 24R-20</v>
      </c>
      <c r="C261" s="124">
        <v>2.52</v>
      </c>
      <c r="D261" s="120" t="s">
        <v>434</v>
      </c>
      <c r="E261" s="120" t="s">
        <v>286</v>
      </c>
      <c r="F261" s="120" t="s">
        <v>58</v>
      </c>
      <c r="G261" s="120" t="str">
        <f t="shared" si="50"/>
        <v>Plant - Folding 24R-20</v>
      </c>
      <c r="H261" s="236">
        <v>234000</v>
      </c>
      <c r="I261" s="156">
        <v>40</v>
      </c>
      <c r="J261" s="156">
        <v>6.25</v>
      </c>
      <c r="K261" s="156">
        <v>70</v>
      </c>
      <c r="L261" s="157">
        <f t="shared" si="51"/>
        <v>4.7142857142857146E-2</v>
      </c>
      <c r="M261" s="156">
        <v>45</v>
      </c>
      <c r="N261" s="156">
        <v>45</v>
      </c>
      <c r="O261" s="156">
        <v>8</v>
      </c>
      <c r="P261" s="156">
        <v>150</v>
      </c>
      <c r="Q261" s="156">
        <v>0</v>
      </c>
      <c r="R261" s="9">
        <f t="shared" si="52"/>
        <v>1200</v>
      </c>
      <c r="S261" s="9">
        <v>1</v>
      </c>
      <c r="T261" s="9">
        <v>0.27</v>
      </c>
      <c r="U261" s="9">
        <v>1.4</v>
      </c>
      <c r="V261" s="8">
        <f t="shared" si="53"/>
        <v>4437.1834477277898</v>
      </c>
      <c r="W261" s="7">
        <f t="shared" si="54"/>
        <v>29.581222984851934</v>
      </c>
      <c r="X261" s="6">
        <f t="shared" si="55"/>
        <v>13162.5</v>
      </c>
      <c r="Y261" s="5">
        <f t="shared" si="56"/>
        <v>87.75</v>
      </c>
      <c r="Z261" s="1">
        <f t="shared" si="57"/>
        <v>105300</v>
      </c>
      <c r="AA261" s="1">
        <f t="shared" si="58"/>
        <v>16087.5</v>
      </c>
      <c r="AB261" s="1">
        <f t="shared" si="59"/>
        <v>169650</v>
      </c>
      <c r="AC261" s="4">
        <f t="shared" si="60"/>
        <v>15268.5</v>
      </c>
      <c r="AD261" s="4">
        <f t="shared" si="61"/>
        <v>4071.6</v>
      </c>
      <c r="AE261" s="4">
        <f t="shared" si="62"/>
        <v>35427.599999999999</v>
      </c>
      <c r="AF261" s="3">
        <f t="shared" si="63"/>
        <v>236.184</v>
      </c>
    </row>
    <row r="262" spans="1:32" x14ac:dyDescent="0.2">
      <c r="A262" s="165">
        <v>606</v>
      </c>
      <c r="B262" s="156" t="str">
        <f t="shared" si="49"/>
        <v>2.53, Plant - Folding 32R-15</v>
      </c>
      <c r="C262" s="124">
        <v>2.5299999999999998</v>
      </c>
      <c r="D262" s="120" t="s">
        <v>434</v>
      </c>
      <c r="E262" s="120" t="s">
        <v>286</v>
      </c>
      <c r="F262" s="120" t="s">
        <v>57</v>
      </c>
      <c r="G262" s="120" t="str">
        <f t="shared" si="50"/>
        <v>Plant - Folding 32R-15</v>
      </c>
      <c r="H262" s="236">
        <v>229000</v>
      </c>
      <c r="I262" s="156">
        <v>40</v>
      </c>
      <c r="J262" s="156">
        <v>6.25</v>
      </c>
      <c r="K262" s="156">
        <v>70</v>
      </c>
      <c r="L262" s="157">
        <f t="shared" si="51"/>
        <v>4.7142857142857146E-2</v>
      </c>
      <c r="M262" s="156">
        <v>45</v>
      </c>
      <c r="N262" s="156">
        <v>45</v>
      </c>
      <c r="O262" s="156">
        <v>8</v>
      </c>
      <c r="P262" s="156">
        <v>150</v>
      </c>
      <c r="Q262" s="156">
        <v>0</v>
      </c>
      <c r="R262" s="9">
        <f t="shared" si="52"/>
        <v>1200</v>
      </c>
      <c r="S262" s="9">
        <v>1</v>
      </c>
      <c r="T262" s="9">
        <v>0.27</v>
      </c>
      <c r="U262" s="9">
        <v>1.4</v>
      </c>
      <c r="V262" s="8">
        <f t="shared" si="53"/>
        <v>4342.371835596854</v>
      </c>
      <c r="W262" s="7">
        <f t="shared" si="54"/>
        <v>28.949145570645694</v>
      </c>
      <c r="X262" s="6">
        <f t="shared" si="55"/>
        <v>12881.25</v>
      </c>
      <c r="Y262" s="5">
        <f t="shared" si="56"/>
        <v>85.875</v>
      </c>
      <c r="Z262" s="1">
        <f t="shared" si="57"/>
        <v>103050</v>
      </c>
      <c r="AA262" s="1">
        <f t="shared" si="58"/>
        <v>15743.75</v>
      </c>
      <c r="AB262" s="1">
        <f t="shared" si="59"/>
        <v>166025</v>
      </c>
      <c r="AC262" s="4">
        <f t="shared" si="60"/>
        <v>14942.25</v>
      </c>
      <c r="AD262" s="4">
        <f t="shared" si="61"/>
        <v>3984.6</v>
      </c>
      <c r="AE262" s="4">
        <f t="shared" si="62"/>
        <v>34670.6</v>
      </c>
      <c r="AF262" s="3">
        <f t="shared" si="63"/>
        <v>231.13733333333332</v>
      </c>
    </row>
    <row r="263" spans="1:32" x14ac:dyDescent="0.2">
      <c r="A263" s="165">
        <v>340</v>
      </c>
      <c r="B263" s="156" t="str">
        <f t="shared" si="49"/>
        <v>2.54, Plant - Folding 24R-30</v>
      </c>
      <c r="C263" s="124">
        <v>2.54</v>
      </c>
      <c r="D263" s="120" t="s">
        <v>434</v>
      </c>
      <c r="E263" s="120" t="s">
        <v>286</v>
      </c>
      <c r="F263" s="120" t="s">
        <v>56</v>
      </c>
      <c r="G263" s="120" t="str">
        <f t="shared" si="50"/>
        <v>Plant - Folding 24R-30</v>
      </c>
      <c r="H263" s="236">
        <v>184000</v>
      </c>
      <c r="I263" s="156">
        <v>60</v>
      </c>
      <c r="J263" s="156">
        <v>6.25</v>
      </c>
      <c r="K263" s="156">
        <v>70</v>
      </c>
      <c r="L263" s="157">
        <f t="shared" si="51"/>
        <v>3.1428571428571431E-2</v>
      </c>
      <c r="M263" s="156">
        <v>45</v>
      </c>
      <c r="N263" s="156">
        <v>45</v>
      </c>
      <c r="O263" s="156">
        <v>8</v>
      </c>
      <c r="P263" s="156">
        <v>150</v>
      </c>
      <c r="Q263" s="156">
        <v>0</v>
      </c>
      <c r="R263" s="9">
        <f t="shared" si="52"/>
        <v>1200</v>
      </c>
      <c r="S263" s="9">
        <v>1</v>
      </c>
      <c r="T263" s="9">
        <v>0.27</v>
      </c>
      <c r="U263" s="9">
        <v>1.4</v>
      </c>
      <c r="V263" s="8">
        <f t="shared" si="53"/>
        <v>3489.0673264184329</v>
      </c>
      <c r="W263" s="7">
        <f t="shared" si="54"/>
        <v>23.260448842789554</v>
      </c>
      <c r="X263" s="6">
        <f t="shared" si="55"/>
        <v>10350</v>
      </c>
      <c r="Y263" s="5">
        <f t="shared" si="56"/>
        <v>69</v>
      </c>
      <c r="Z263" s="1">
        <f t="shared" si="57"/>
        <v>82800</v>
      </c>
      <c r="AA263" s="1">
        <f t="shared" si="58"/>
        <v>12650</v>
      </c>
      <c r="AB263" s="1">
        <f t="shared" si="59"/>
        <v>133400</v>
      </c>
      <c r="AC263" s="4">
        <f t="shared" si="60"/>
        <v>12006</v>
      </c>
      <c r="AD263" s="4">
        <f t="shared" si="61"/>
        <v>3201.6</v>
      </c>
      <c r="AE263" s="4">
        <f t="shared" si="62"/>
        <v>27857.599999999999</v>
      </c>
      <c r="AF263" s="3">
        <f t="shared" si="63"/>
        <v>185.71733333333333</v>
      </c>
    </row>
    <row r="264" spans="1:32" x14ac:dyDescent="0.2">
      <c r="A264" s="165">
        <v>647</v>
      </c>
      <c r="B264" s="156" t="str">
        <f t="shared" si="49"/>
        <v>2.55, Plant - Folding 36R-20</v>
      </c>
      <c r="C264" s="124">
        <v>2.5499999999999998</v>
      </c>
      <c r="D264" s="120" t="s">
        <v>434</v>
      </c>
      <c r="E264" s="120" t="s">
        <v>286</v>
      </c>
      <c r="F264" s="120" t="s">
        <v>55</v>
      </c>
      <c r="G264" s="120" t="str">
        <f t="shared" si="50"/>
        <v>Plant - Folding 36R-20</v>
      </c>
      <c r="H264" s="237">
        <v>285000</v>
      </c>
      <c r="I264" s="156">
        <v>60</v>
      </c>
      <c r="J264" s="156">
        <v>6.25</v>
      </c>
      <c r="K264" s="156">
        <v>70</v>
      </c>
      <c r="L264" s="157">
        <f t="shared" si="51"/>
        <v>3.1428571428571431E-2</v>
      </c>
      <c r="M264" s="156">
        <v>45</v>
      </c>
      <c r="N264" s="156">
        <v>45</v>
      </c>
      <c r="O264" s="156">
        <v>8</v>
      </c>
      <c r="P264" s="156">
        <v>150</v>
      </c>
      <c r="Q264" s="156">
        <v>0</v>
      </c>
      <c r="R264" s="9">
        <f t="shared" si="52"/>
        <v>1200</v>
      </c>
      <c r="S264" s="9">
        <v>1</v>
      </c>
      <c r="T264" s="9">
        <v>0.27</v>
      </c>
      <c r="U264" s="9">
        <v>1.4</v>
      </c>
      <c r="V264" s="8">
        <f t="shared" si="53"/>
        <v>5404.2618914633331</v>
      </c>
      <c r="W264" s="7">
        <f t="shared" si="54"/>
        <v>36.028412609755556</v>
      </c>
      <c r="X264" s="6">
        <f t="shared" si="55"/>
        <v>16031.25</v>
      </c>
      <c r="Y264" s="5">
        <f t="shared" si="56"/>
        <v>106.875</v>
      </c>
      <c r="Z264" s="1">
        <f t="shared" si="57"/>
        <v>128250</v>
      </c>
      <c r="AA264" s="1">
        <f t="shared" si="58"/>
        <v>19593.75</v>
      </c>
      <c r="AB264" s="1">
        <f t="shared" si="59"/>
        <v>206625</v>
      </c>
      <c r="AC264" s="4">
        <f t="shared" si="60"/>
        <v>18596.25</v>
      </c>
      <c r="AD264" s="4">
        <f t="shared" si="61"/>
        <v>4959</v>
      </c>
      <c r="AE264" s="4">
        <f t="shared" si="62"/>
        <v>43149</v>
      </c>
      <c r="AF264" s="3">
        <f t="shared" si="63"/>
        <v>287.66000000000003</v>
      </c>
    </row>
    <row r="265" spans="1:32" x14ac:dyDescent="0.2">
      <c r="A265" s="165">
        <v>330</v>
      </c>
      <c r="B265" s="156" t="str">
        <f t="shared" si="49"/>
        <v>2.56, Plant - Rigid  4R-30</v>
      </c>
      <c r="C265" s="124">
        <v>2.56</v>
      </c>
      <c r="D265" s="120" t="s">
        <v>434</v>
      </c>
      <c r="E265" s="120" t="s">
        <v>287</v>
      </c>
      <c r="F265" s="120" t="s">
        <v>48</v>
      </c>
      <c r="G265" s="120" t="str">
        <f t="shared" si="50"/>
        <v>Plant - Rigid  4R-30</v>
      </c>
      <c r="H265" s="236">
        <v>33400</v>
      </c>
      <c r="I265" s="156">
        <v>10</v>
      </c>
      <c r="J265" s="156">
        <v>6.25</v>
      </c>
      <c r="K265" s="156">
        <v>70</v>
      </c>
      <c r="L265" s="157">
        <f t="shared" si="51"/>
        <v>0.18857142857142858</v>
      </c>
      <c r="M265" s="156">
        <v>45</v>
      </c>
      <c r="N265" s="156">
        <v>45</v>
      </c>
      <c r="O265" s="156">
        <v>8</v>
      </c>
      <c r="P265" s="156">
        <v>150</v>
      </c>
      <c r="Q265" s="156">
        <v>0</v>
      </c>
      <c r="R265" s="9">
        <f t="shared" si="52"/>
        <v>1200</v>
      </c>
      <c r="S265" s="9">
        <v>1</v>
      </c>
      <c r="T265" s="9">
        <v>0.27</v>
      </c>
      <c r="U265" s="9">
        <v>1.4</v>
      </c>
      <c r="V265" s="8">
        <f t="shared" si="53"/>
        <v>633.34156903465032</v>
      </c>
      <c r="W265" s="7">
        <f t="shared" si="54"/>
        <v>4.2222771268976684</v>
      </c>
      <c r="X265" s="6">
        <f t="shared" si="55"/>
        <v>1878.75</v>
      </c>
      <c r="Y265" s="5">
        <f t="shared" si="56"/>
        <v>12.525</v>
      </c>
      <c r="Z265" s="1">
        <f t="shared" si="57"/>
        <v>15030</v>
      </c>
      <c r="AA265" s="1">
        <f t="shared" si="58"/>
        <v>2296.25</v>
      </c>
      <c r="AB265" s="1">
        <f t="shared" si="59"/>
        <v>24215</v>
      </c>
      <c r="AC265" s="4">
        <f t="shared" si="60"/>
        <v>2179.35</v>
      </c>
      <c r="AD265" s="4">
        <f t="shared" si="61"/>
        <v>581.16</v>
      </c>
      <c r="AE265" s="4">
        <f t="shared" si="62"/>
        <v>5056.76</v>
      </c>
      <c r="AF265" s="3">
        <f t="shared" si="63"/>
        <v>33.711733333333335</v>
      </c>
    </row>
    <row r="266" spans="1:32" x14ac:dyDescent="0.2">
      <c r="A266" s="165">
        <v>145</v>
      </c>
      <c r="B266" s="156" t="str">
        <f t="shared" ref="B266:B329" si="66">CONCATENATE(C266,D266,E266,F266)</f>
        <v>2.57, Plant - Rigid  4R-36</v>
      </c>
      <c r="C266" s="124">
        <v>2.57</v>
      </c>
      <c r="D266" s="120" t="s">
        <v>434</v>
      </c>
      <c r="E266" s="120" t="s">
        <v>287</v>
      </c>
      <c r="F266" s="120" t="s">
        <v>200</v>
      </c>
      <c r="G266" s="120" t="str">
        <f t="shared" ref="G266:G329" si="67">CONCATENATE(E266,F266)</f>
        <v>Plant - Rigid  4R-36</v>
      </c>
      <c r="H266" s="236">
        <v>28200</v>
      </c>
      <c r="I266" s="156">
        <v>12</v>
      </c>
      <c r="J266" s="156">
        <v>6.25</v>
      </c>
      <c r="K266" s="156">
        <v>70</v>
      </c>
      <c r="L266" s="157">
        <f t="shared" ref="L266:L329" si="68">1/((I266*J266*K266/100*5280)/43560)</f>
        <v>0.15714285714285714</v>
      </c>
      <c r="M266" s="156">
        <v>45</v>
      </c>
      <c r="N266" s="156">
        <v>45</v>
      </c>
      <c r="O266" s="156">
        <v>8</v>
      </c>
      <c r="P266" s="156">
        <v>150</v>
      </c>
      <c r="Q266" s="156">
        <v>0</v>
      </c>
      <c r="R266" s="9">
        <f t="shared" ref="R266:R329" si="69">P266*O266</f>
        <v>1200</v>
      </c>
      <c r="S266" s="9">
        <v>1</v>
      </c>
      <c r="T266" s="9">
        <v>0.27</v>
      </c>
      <c r="U266" s="9">
        <v>1.4</v>
      </c>
      <c r="V266" s="8">
        <f t="shared" ref="V266:V329" si="70">(T266*H266)*((S266*P266/1000)^U266)</f>
        <v>534.73749241847725</v>
      </c>
      <c r="W266" s="7">
        <f t="shared" ref="W266:W329" si="71">V266/P266</f>
        <v>3.5649166161231816</v>
      </c>
      <c r="X266" s="6">
        <f t="shared" ref="X266:X329" si="72">(H266*N266/100)/O266</f>
        <v>1586.25</v>
      </c>
      <c r="Y266" s="5">
        <f t="shared" ref="Y266:Y329" si="73">X266/P266</f>
        <v>10.574999999999999</v>
      </c>
      <c r="Z266" s="1">
        <f t="shared" ref="Z266:Z329" si="74">H266*M266/100</f>
        <v>12690</v>
      </c>
      <c r="AA266" s="1">
        <f t="shared" ref="AA266:AA329" si="75">(H266-Z266)/O266</f>
        <v>1938.75</v>
      </c>
      <c r="AB266" s="1">
        <f t="shared" ref="AB266:AB329" si="76">(Z266+H266)/2</f>
        <v>20445</v>
      </c>
      <c r="AC266" s="4">
        <f t="shared" ref="AC266:AC329" si="77">AB266*intir</f>
        <v>1840.05</v>
      </c>
      <c r="AD266" s="4">
        <f t="shared" ref="AD266:AD329" si="78">AB266*itr</f>
        <v>490.68</v>
      </c>
      <c r="AE266" s="4">
        <f t="shared" ref="AE266:AE329" si="79">AA266+AC266+AD266</f>
        <v>4269.4800000000005</v>
      </c>
      <c r="AF266" s="3">
        <f t="shared" ref="AF266:AF329" si="80">AE266/P266</f>
        <v>28.463200000000004</v>
      </c>
    </row>
    <row r="267" spans="1:32" x14ac:dyDescent="0.2">
      <c r="A267" s="165">
        <v>529</v>
      </c>
      <c r="B267" s="156" t="str">
        <f t="shared" si="66"/>
        <v>2.58, Plant - Rigid 11R-15</v>
      </c>
      <c r="C267" s="124">
        <v>2.58</v>
      </c>
      <c r="D267" s="120" t="s">
        <v>434</v>
      </c>
      <c r="E267" s="120" t="s">
        <v>287</v>
      </c>
      <c r="F267" s="120" t="s">
        <v>54</v>
      </c>
      <c r="G267" s="120" t="str">
        <f t="shared" si="67"/>
        <v>Plant - Rigid 11R-15</v>
      </c>
      <c r="H267" s="236">
        <v>53800</v>
      </c>
      <c r="I267" s="156">
        <v>13.7</v>
      </c>
      <c r="J267" s="156">
        <v>6.25</v>
      </c>
      <c r="K267" s="156">
        <v>70</v>
      </c>
      <c r="L267" s="157">
        <f t="shared" si="68"/>
        <v>0.13764337851929093</v>
      </c>
      <c r="M267" s="156">
        <v>45</v>
      </c>
      <c r="N267" s="156">
        <v>45</v>
      </c>
      <c r="O267" s="156">
        <v>8</v>
      </c>
      <c r="P267" s="156">
        <v>150</v>
      </c>
      <c r="Q267" s="156">
        <v>0</v>
      </c>
      <c r="R267" s="9">
        <f t="shared" si="69"/>
        <v>1200</v>
      </c>
      <c r="S267" s="9">
        <v>1</v>
      </c>
      <c r="T267" s="9">
        <v>0.27</v>
      </c>
      <c r="U267" s="9">
        <v>1.4</v>
      </c>
      <c r="V267" s="8">
        <f t="shared" si="70"/>
        <v>1020.172946528868</v>
      </c>
      <c r="W267" s="7">
        <f t="shared" si="71"/>
        <v>6.8011529768591199</v>
      </c>
      <c r="X267" s="6">
        <f t="shared" si="72"/>
        <v>3026.25</v>
      </c>
      <c r="Y267" s="5">
        <f t="shared" si="73"/>
        <v>20.175000000000001</v>
      </c>
      <c r="Z267" s="1">
        <f t="shared" si="74"/>
        <v>24210</v>
      </c>
      <c r="AA267" s="1">
        <f t="shared" si="75"/>
        <v>3698.75</v>
      </c>
      <c r="AB267" s="1">
        <f t="shared" si="76"/>
        <v>39005</v>
      </c>
      <c r="AC267" s="4">
        <f t="shared" si="77"/>
        <v>3510.45</v>
      </c>
      <c r="AD267" s="4">
        <f t="shared" si="78"/>
        <v>936.12</v>
      </c>
      <c r="AE267" s="4">
        <f t="shared" si="79"/>
        <v>8145.32</v>
      </c>
      <c r="AF267" s="3">
        <f t="shared" si="80"/>
        <v>54.30213333333333</v>
      </c>
    </row>
    <row r="268" spans="1:32" x14ac:dyDescent="0.2">
      <c r="A268" s="165">
        <v>146</v>
      </c>
      <c r="B268" s="156" t="str">
        <f t="shared" si="66"/>
        <v>2.59, Plant - Rigid  6R-30</v>
      </c>
      <c r="C268" s="124">
        <v>2.59</v>
      </c>
      <c r="D268" s="120" t="s">
        <v>434</v>
      </c>
      <c r="E268" s="120" t="s">
        <v>287</v>
      </c>
      <c r="F268" s="120" t="s">
        <v>53</v>
      </c>
      <c r="G268" s="120" t="str">
        <f t="shared" si="67"/>
        <v>Plant - Rigid  6R-30</v>
      </c>
      <c r="H268" s="236">
        <v>40700</v>
      </c>
      <c r="I268" s="156">
        <v>15</v>
      </c>
      <c r="J268" s="156">
        <v>6.25</v>
      </c>
      <c r="K268" s="156">
        <v>70</v>
      </c>
      <c r="L268" s="157">
        <f t="shared" si="68"/>
        <v>0.12571428571428572</v>
      </c>
      <c r="M268" s="156">
        <v>45</v>
      </c>
      <c r="N268" s="156">
        <v>45</v>
      </c>
      <c r="O268" s="156">
        <v>8</v>
      </c>
      <c r="P268" s="156">
        <v>150</v>
      </c>
      <c r="Q268" s="156">
        <v>0</v>
      </c>
      <c r="R268" s="9">
        <f t="shared" si="69"/>
        <v>1200</v>
      </c>
      <c r="S268" s="9">
        <v>1</v>
      </c>
      <c r="T268" s="9">
        <v>0.27</v>
      </c>
      <c r="U268" s="9">
        <v>1.4</v>
      </c>
      <c r="V268" s="8">
        <f t="shared" si="70"/>
        <v>771.76652274581636</v>
      </c>
      <c r="W268" s="7">
        <f t="shared" si="71"/>
        <v>5.1451101516387761</v>
      </c>
      <c r="X268" s="6">
        <f t="shared" si="72"/>
        <v>2289.375</v>
      </c>
      <c r="Y268" s="5">
        <f t="shared" si="73"/>
        <v>15.262499999999999</v>
      </c>
      <c r="Z268" s="1">
        <f t="shared" si="74"/>
        <v>18315</v>
      </c>
      <c r="AA268" s="1">
        <f t="shared" si="75"/>
        <v>2798.125</v>
      </c>
      <c r="AB268" s="1">
        <f t="shared" si="76"/>
        <v>29507.5</v>
      </c>
      <c r="AC268" s="4">
        <f t="shared" si="77"/>
        <v>2655.6749999999997</v>
      </c>
      <c r="AD268" s="4">
        <f t="shared" si="78"/>
        <v>708.18000000000006</v>
      </c>
      <c r="AE268" s="4">
        <f t="shared" si="79"/>
        <v>6161.98</v>
      </c>
      <c r="AF268" s="3">
        <f t="shared" si="80"/>
        <v>41.079866666666661</v>
      </c>
    </row>
    <row r="269" spans="1:32" x14ac:dyDescent="0.2">
      <c r="A269" s="165">
        <v>147</v>
      </c>
      <c r="B269" s="156" t="str">
        <f t="shared" si="66"/>
        <v>2.6, Plant - Rigid  6R-36</v>
      </c>
      <c r="C269" s="124">
        <v>2.6</v>
      </c>
      <c r="D269" s="120" t="s">
        <v>434</v>
      </c>
      <c r="E269" s="120" t="s">
        <v>287</v>
      </c>
      <c r="F269" s="120" t="s">
        <v>201</v>
      </c>
      <c r="G269" s="120" t="str">
        <f t="shared" si="67"/>
        <v>Plant - Rigid  6R-36</v>
      </c>
      <c r="H269" s="236">
        <v>36700</v>
      </c>
      <c r="I269" s="156">
        <v>18</v>
      </c>
      <c r="J269" s="156">
        <v>6.25</v>
      </c>
      <c r="K269" s="156">
        <v>70</v>
      </c>
      <c r="L269" s="157">
        <f t="shared" si="68"/>
        <v>0.10476190476190476</v>
      </c>
      <c r="M269" s="156">
        <v>45</v>
      </c>
      <c r="N269" s="156">
        <v>45</v>
      </c>
      <c r="O269" s="156">
        <v>8</v>
      </c>
      <c r="P269" s="156">
        <v>150</v>
      </c>
      <c r="Q269" s="156">
        <v>0</v>
      </c>
      <c r="R269" s="9">
        <f t="shared" si="69"/>
        <v>1200</v>
      </c>
      <c r="S269" s="9">
        <v>1</v>
      </c>
      <c r="T269" s="9">
        <v>0.27</v>
      </c>
      <c r="U269" s="9">
        <v>1.4</v>
      </c>
      <c r="V269" s="8">
        <f t="shared" si="70"/>
        <v>695.9172330410679</v>
      </c>
      <c r="W269" s="7">
        <f t="shared" si="71"/>
        <v>4.6394482202737857</v>
      </c>
      <c r="X269" s="6">
        <f t="shared" si="72"/>
        <v>2064.375</v>
      </c>
      <c r="Y269" s="5">
        <f t="shared" si="73"/>
        <v>13.762499999999999</v>
      </c>
      <c r="Z269" s="1">
        <f t="shared" si="74"/>
        <v>16515</v>
      </c>
      <c r="AA269" s="1">
        <f t="shared" si="75"/>
        <v>2523.125</v>
      </c>
      <c r="AB269" s="1">
        <f t="shared" si="76"/>
        <v>26607.5</v>
      </c>
      <c r="AC269" s="4">
        <f t="shared" si="77"/>
        <v>2394.6749999999997</v>
      </c>
      <c r="AD269" s="4">
        <f t="shared" si="78"/>
        <v>638.58000000000004</v>
      </c>
      <c r="AE269" s="4">
        <f t="shared" si="79"/>
        <v>5556.3799999999992</v>
      </c>
      <c r="AF269" s="3">
        <f t="shared" si="80"/>
        <v>37.042533333333331</v>
      </c>
    </row>
    <row r="270" spans="1:32" x14ac:dyDescent="0.2">
      <c r="A270" s="165">
        <v>534</v>
      </c>
      <c r="B270" s="156" t="str">
        <f t="shared" si="66"/>
        <v>2.61, Plant - Rigid 11R-20</v>
      </c>
      <c r="C270" s="124">
        <v>2.61</v>
      </c>
      <c r="D270" s="120" t="s">
        <v>434</v>
      </c>
      <c r="E270" s="120" t="s">
        <v>287</v>
      </c>
      <c r="F270" s="120" t="s">
        <v>52</v>
      </c>
      <c r="G270" s="120" t="str">
        <f t="shared" si="67"/>
        <v>Plant - Rigid 11R-20</v>
      </c>
      <c r="H270" s="236">
        <v>58500</v>
      </c>
      <c r="I270" s="156">
        <v>18.3</v>
      </c>
      <c r="J270" s="156">
        <v>6.25</v>
      </c>
      <c r="K270" s="156">
        <v>70</v>
      </c>
      <c r="L270" s="157">
        <f t="shared" si="68"/>
        <v>0.10304449648711943</v>
      </c>
      <c r="M270" s="156">
        <v>45</v>
      </c>
      <c r="N270" s="156">
        <v>45</v>
      </c>
      <c r="O270" s="156">
        <v>8</v>
      </c>
      <c r="P270" s="156">
        <v>150</v>
      </c>
      <c r="Q270" s="156">
        <v>0</v>
      </c>
      <c r="R270" s="9">
        <f t="shared" si="69"/>
        <v>1200</v>
      </c>
      <c r="S270" s="9">
        <v>1</v>
      </c>
      <c r="T270" s="9">
        <v>0.27</v>
      </c>
      <c r="U270" s="9">
        <v>1.4</v>
      </c>
      <c r="V270" s="8">
        <f t="shared" si="70"/>
        <v>1109.2958619319475</v>
      </c>
      <c r="W270" s="7">
        <f t="shared" si="71"/>
        <v>7.3953057462129834</v>
      </c>
      <c r="X270" s="6">
        <f t="shared" si="72"/>
        <v>3290.625</v>
      </c>
      <c r="Y270" s="5">
        <f t="shared" si="73"/>
        <v>21.9375</v>
      </c>
      <c r="Z270" s="1">
        <f t="shared" si="74"/>
        <v>26325</v>
      </c>
      <c r="AA270" s="1">
        <f t="shared" si="75"/>
        <v>4021.875</v>
      </c>
      <c r="AB270" s="1">
        <f t="shared" si="76"/>
        <v>42412.5</v>
      </c>
      <c r="AC270" s="4">
        <f t="shared" si="77"/>
        <v>3817.125</v>
      </c>
      <c r="AD270" s="4">
        <f t="shared" si="78"/>
        <v>1017.9</v>
      </c>
      <c r="AE270" s="4">
        <f t="shared" si="79"/>
        <v>8856.9</v>
      </c>
      <c r="AF270" s="3">
        <f t="shared" si="80"/>
        <v>59.045999999999999</v>
      </c>
    </row>
    <row r="271" spans="1:32" x14ac:dyDescent="0.2">
      <c r="A271" s="165">
        <v>149</v>
      </c>
      <c r="B271" s="156" t="str">
        <f t="shared" si="66"/>
        <v>2.62, Plant - Rigid  8R-30</v>
      </c>
      <c r="C271" s="124">
        <v>2.62</v>
      </c>
      <c r="D271" s="120" t="s">
        <v>434</v>
      </c>
      <c r="E271" s="120" t="s">
        <v>287</v>
      </c>
      <c r="F271" s="120" t="s">
        <v>25</v>
      </c>
      <c r="G271" s="120" t="str">
        <f t="shared" si="67"/>
        <v>Plant - Rigid  8R-30</v>
      </c>
      <c r="H271" s="236">
        <v>55100</v>
      </c>
      <c r="I271" s="156">
        <v>20</v>
      </c>
      <c r="J271" s="156">
        <v>6.25</v>
      </c>
      <c r="K271" s="156">
        <v>70</v>
      </c>
      <c r="L271" s="157">
        <f t="shared" si="68"/>
        <v>9.4285714285714292E-2</v>
      </c>
      <c r="M271" s="156">
        <v>45</v>
      </c>
      <c r="N271" s="156">
        <v>45</v>
      </c>
      <c r="O271" s="156">
        <v>8</v>
      </c>
      <c r="P271" s="156">
        <v>150</v>
      </c>
      <c r="Q271" s="156">
        <v>0</v>
      </c>
      <c r="R271" s="9">
        <f t="shared" si="69"/>
        <v>1200</v>
      </c>
      <c r="S271" s="9">
        <v>1</v>
      </c>
      <c r="T271" s="9">
        <v>0.27</v>
      </c>
      <c r="U271" s="9">
        <v>1.4</v>
      </c>
      <c r="V271" s="8">
        <f t="shared" si="70"/>
        <v>1044.8239656829112</v>
      </c>
      <c r="W271" s="7">
        <f t="shared" si="71"/>
        <v>6.9654931045527411</v>
      </c>
      <c r="X271" s="6">
        <f t="shared" si="72"/>
        <v>3099.375</v>
      </c>
      <c r="Y271" s="5">
        <f t="shared" si="73"/>
        <v>20.662500000000001</v>
      </c>
      <c r="Z271" s="1">
        <f t="shared" si="74"/>
        <v>24795</v>
      </c>
      <c r="AA271" s="1">
        <f t="shared" si="75"/>
        <v>3788.125</v>
      </c>
      <c r="AB271" s="1">
        <f t="shared" si="76"/>
        <v>39947.5</v>
      </c>
      <c r="AC271" s="4">
        <f t="shared" si="77"/>
        <v>3595.2750000000001</v>
      </c>
      <c r="AD271" s="4">
        <f t="shared" si="78"/>
        <v>958.74</v>
      </c>
      <c r="AE271" s="4">
        <f t="shared" si="79"/>
        <v>8342.14</v>
      </c>
      <c r="AF271" s="3">
        <f t="shared" si="80"/>
        <v>55.614266666666666</v>
      </c>
    </row>
    <row r="272" spans="1:32" x14ac:dyDescent="0.2">
      <c r="A272" s="165">
        <v>153</v>
      </c>
      <c r="B272" s="156" t="str">
        <f t="shared" si="66"/>
        <v>2.63, Plant - Rigid 12R-20</v>
      </c>
      <c r="C272" s="124">
        <v>2.63</v>
      </c>
      <c r="D272" s="120" t="s">
        <v>434</v>
      </c>
      <c r="E272" s="120" t="s">
        <v>287</v>
      </c>
      <c r="F272" s="120" t="s">
        <v>50</v>
      </c>
      <c r="G272" s="120" t="str">
        <f t="shared" si="67"/>
        <v>Plant - Rigid 12R-20</v>
      </c>
      <c r="H272" s="236">
        <v>62500</v>
      </c>
      <c r="I272" s="156">
        <v>20</v>
      </c>
      <c r="J272" s="156">
        <v>6.25</v>
      </c>
      <c r="K272" s="156">
        <v>70</v>
      </c>
      <c r="L272" s="157">
        <f t="shared" si="68"/>
        <v>9.4285714285714292E-2</v>
      </c>
      <c r="M272" s="156">
        <v>45</v>
      </c>
      <c r="N272" s="156">
        <v>45</v>
      </c>
      <c r="O272" s="156">
        <v>8</v>
      </c>
      <c r="P272" s="156">
        <v>150</v>
      </c>
      <c r="Q272" s="156">
        <v>0</v>
      </c>
      <c r="R272" s="9">
        <f t="shared" si="69"/>
        <v>1200</v>
      </c>
      <c r="S272" s="9">
        <v>1</v>
      </c>
      <c r="T272" s="9">
        <v>0.27</v>
      </c>
      <c r="U272" s="9">
        <v>1.4</v>
      </c>
      <c r="V272" s="8">
        <f t="shared" si="70"/>
        <v>1185.145151636696</v>
      </c>
      <c r="W272" s="7">
        <f t="shared" si="71"/>
        <v>7.9009676775779738</v>
      </c>
      <c r="X272" s="6">
        <f t="shared" si="72"/>
        <v>3515.625</v>
      </c>
      <c r="Y272" s="5">
        <f t="shared" si="73"/>
        <v>23.4375</v>
      </c>
      <c r="Z272" s="1">
        <f t="shared" si="74"/>
        <v>28125</v>
      </c>
      <c r="AA272" s="1">
        <f t="shared" si="75"/>
        <v>4296.875</v>
      </c>
      <c r="AB272" s="1">
        <f t="shared" si="76"/>
        <v>45312.5</v>
      </c>
      <c r="AC272" s="4">
        <f t="shared" si="77"/>
        <v>4078.125</v>
      </c>
      <c r="AD272" s="4">
        <f t="shared" si="78"/>
        <v>1087.5</v>
      </c>
      <c r="AE272" s="4">
        <f t="shared" si="79"/>
        <v>9462.5</v>
      </c>
      <c r="AF272" s="3">
        <f t="shared" si="80"/>
        <v>63.083333333333336</v>
      </c>
    </row>
    <row r="273" spans="1:32" x14ac:dyDescent="0.2">
      <c r="A273" s="165">
        <v>507</v>
      </c>
      <c r="B273" s="156" t="str">
        <f t="shared" si="66"/>
        <v>2.64, Plant - Rigid 15R-15</v>
      </c>
      <c r="C273" s="124">
        <v>2.64</v>
      </c>
      <c r="D273" s="120" t="s">
        <v>434</v>
      </c>
      <c r="E273" s="120" t="s">
        <v>287</v>
      </c>
      <c r="F273" s="120" t="s">
        <v>51</v>
      </c>
      <c r="G273" s="120" t="str">
        <f t="shared" si="67"/>
        <v>Plant - Rigid 15R-15</v>
      </c>
      <c r="H273" s="236">
        <v>73300</v>
      </c>
      <c r="I273" s="156">
        <v>20</v>
      </c>
      <c r="J273" s="156">
        <v>6.25</v>
      </c>
      <c r="K273" s="156">
        <v>70</v>
      </c>
      <c r="L273" s="157">
        <f t="shared" si="68"/>
        <v>9.4285714285714292E-2</v>
      </c>
      <c r="M273" s="156">
        <v>45</v>
      </c>
      <c r="N273" s="156">
        <v>45</v>
      </c>
      <c r="O273" s="156">
        <v>8</v>
      </c>
      <c r="P273" s="156">
        <v>150</v>
      </c>
      <c r="Q273" s="156">
        <v>0</v>
      </c>
      <c r="R273" s="9">
        <f t="shared" si="69"/>
        <v>1200</v>
      </c>
      <c r="S273" s="9">
        <v>1</v>
      </c>
      <c r="T273" s="9">
        <v>0.27</v>
      </c>
      <c r="U273" s="9">
        <v>1.4</v>
      </c>
      <c r="V273" s="8">
        <f t="shared" si="70"/>
        <v>1389.9382338395169</v>
      </c>
      <c r="W273" s="7">
        <f t="shared" si="71"/>
        <v>9.2662548922634453</v>
      </c>
      <c r="X273" s="6">
        <f t="shared" si="72"/>
        <v>4123.125</v>
      </c>
      <c r="Y273" s="5">
        <f t="shared" si="73"/>
        <v>27.487500000000001</v>
      </c>
      <c r="Z273" s="1">
        <f t="shared" si="74"/>
        <v>32985</v>
      </c>
      <c r="AA273" s="1">
        <f t="shared" si="75"/>
        <v>5039.375</v>
      </c>
      <c r="AB273" s="1">
        <f t="shared" si="76"/>
        <v>53142.5</v>
      </c>
      <c r="AC273" s="4">
        <f t="shared" si="77"/>
        <v>4782.8249999999998</v>
      </c>
      <c r="AD273" s="4">
        <f t="shared" si="78"/>
        <v>1275.42</v>
      </c>
      <c r="AE273" s="4">
        <f t="shared" si="79"/>
        <v>11097.62</v>
      </c>
      <c r="AF273" s="3">
        <f t="shared" si="80"/>
        <v>73.984133333333332</v>
      </c>
    </row>
    <row r="274" spans="1:32" x14ac:dyDescent="0.2">
      <c r="A274" s="165">
        <v>649</v>
      </c>
      <c r="B274" s="156" t="str">
        <f t="shared" si="66"/>
        <v>2.65, Plant - Rigid 13R-18/20</v>
      </c>
      <c r="C274" s="124">
        <v>2.65</v>
      </c>
      <c r="D274" s="120" t="s">
        <v>434</v>
      </c>
      <c r="E274" s="120" t="s">
        <v>287</v>
      </c>
      <c r="F274" s="120" t="s">
        <v>49</v>
      </c>
      <c r="G274" s="120" t="str">
        <f t="shared" si="67"/>
        <v>Plant - Rigid 13R-18/20</v>
      </c>
      <c r="H274" s="237">
        <v>63000</v>
      </c>
      <c r="I274" s="156">
        <v>21.7</v>
      </c>
      <c r="J274" s="156">
        <v>6.25</v>
      </c>
      <c r="K274" s="156">
        <v>70</v>
      </c>
      <c r="L274" s="157">
        <f t="shared" si="68"/>
        <v>8.6899275839368004E-2</v>
      </c>
      <c r="M274" s="156">
        <v>45</v>
      </c>
      <c r="N274" s="156">
        <v>45</v>
      </c>
      <c r="O274" s="156">
        <v>8</v>
      </c>
      <c r="P274" s="156">
        <v>150</v>
      </c>
      <c r="Q274" s="156">
        <v>0</v>
      </c>
      <c r="R274" s="9">
        <f t="shared" si="69"/>
        <v>1200</v>
      </c>
      <c r="S274" s="9">
        <v>1</v>
      </c>
      <c r="T274" s="9">
        <v>0.27</v>
      </c>
      <c r="U274" s="9">
        <v>1.4</v>
      </c>
      <c r="V274" s="8">
        <f t="shared" si="70"/>
        <v>1194.6263128497894</v>
      </c>
      <c r="W274" s="7">
        <f t="shared" si="71"/>
        <v>7.9641754189985958</v>
      </c>
      <c r="X274" s="6">
        <f t="shared" si="72"/>
        <v>3543.75</v>
      </c>
      <c r="Y274" s="5">
        <f t="shared" si="73"/>
        <v>23.625</v>
      </c>
      <c r="Z274" s="1">
        <f t="shared" si="74"/>
        <v>28350</v>
      </c>
      <c r="AA274" s="1">
        <f t="shared" si="75"/>
        <v>4331.25</v>
      </c>
      <c r="AB274" s="1">
        <f t="shared" si="76"/>
        <v>45675</v>
      </c>
      <c r="AC274" s="4">
        <f t="shared" si="77"/>
        <v>4110.75</v>
      </c>
      <c r="AD274" s="4">
        <f t="shared" si="78"/>
        <v>1096.2</v>
      </c>
      <c r="AE274" s="4">
        <f t="shared" si="79"/>
        <v>9538.2000000000007</v>
      </c>
      <c r="AF274" s="3">
        <f t="shared" si="80"/>
        <v>63.588000000000008</v>
      </c>
    </row>
    <row r="275" spans="1:32" x14ac:dyDescent="0.2">
      <c r="A275" s="165">
        <v>150</v>
      </c>
      <c r="B275" s="156" t="str">
        <f t="shared" si="66"/>
        <v>2.66, Plant - Rigid  8R-36</v>
      </c>
      <c r="C275" s="124">
        <v>2.66</v>
      </c>
      <c r="D275" s="120" t="s">
        <v>434</v>
      </c>
      <c r="E275" s="120" t="s">
        <v>287</v>
      </c>
      <c r="F275" s="120" t="s">
        <v>198</v>
      </c>
      <c r="G275" s="120" t="str">
        <f t="shared" si="67"/>
        <v>Plant - Rigid  8R-36</v>
      </c>
      <c r="H275" s="236">
        <v>51600</v>
      </c>
      <c r="I275" s="156">
        <v>24</v>
      </c>
      <c r="J275" s="156">
        <v>6.25</v>
      </c>
      <c r="K275" s="156">
        <v>70</v>
      </c>
      <c r="L275" s="157">
        <f t="shared" si="68"/>
        <v>7.857142857142857E-2</v>
      </c>
      <c r="M275" s="156">
        <v>45</v>
      </c>
      <c r="N275" s="156">
        <v>45</v>
      </c>
      <c r="O275" s="156">
        <v>8</v>
      </c>
      <c r="P275" s="156">
        <v>150</v>
      </c>
      <c r="Q275" s="156">
        <v>0</v>
      </c>
      <c r="R275" s="9">
        <f t="shared" si="69"/>
        <v>1200</v>
      </c>
      <c r="S275" s="9">
        <v>1</v>
      </c>
      <c r="T275" s="9">
        <v>0.27</v>
      </c>
      <c r="U275" s="9">
        <v>1.4</v>
      </c>
      <c r="V275" s="8">
        <f t="shared" si="70"/>
        <v>978.45583719125625</v>
      </c>
      <c r="W275" s="7">
        <f t="shared" si="71"/>
        <v>6.5230389146083754</v>
      </c>
      <c r="X275" s="6">
        <f t="shared" si="72"/>
        <v>2902.5</v>
      </c>
      <c r="Y275" s="5">
        <f t="shared" si="73"/>
        <v>19.350000000000001</v>
      </c>
      <c r="Z275" s="1">
        <f t="shared" si="74"/>
        <v>23220</v>
      </c>
      <c r="AA275" s="1">
        <f t="shared" si="75"/>
        <v>3547.5</v>
      </c>
      <c r="AB275" s="1">
        <f t="shared" si="76"/>
        <v>37410</v>
      </c>
      <c r="AC275" s="4">
        <f t="shared" si="77"/>
        <v>3366.9</v>
      </c>
      <c r="AD275" s="4">
        <f t="shared" si="78"/>
        <v>897.84</v>
      </c>
      <c r="AE275" s="4">
        <f t="shared" si="79"/>
        <v>7812.24</v>
      </c>
      <c r="AF275" s="3">
        <f t="shared" si="80"/>
        <v>52.081600000000002</v>
      </c>
    </row>
    <row r="276" spans="1:32" x14ac:dyDescent="0.2">
      <c r="A276" s="165">
        <v>151</v>
      </c>
      <c r="B276" s="156" t="str">
        <f t="shared" si="66"/>
        <v>2.67, Plant - Rigid 10R-30</v>
      </c>
      <c r="C276" s="124">
        <v>2.67</v>
      </c>
      <c r="D276" s="120" t="s">
        <v>434</v>
      </c>
      <c r="E276" s="120" t="s">
        <v>287</v>
      </c>
      <c r="F276" s="120" t="s">
        <v>24</v>
      </c>
      <c r="G276" s="120" t="str">
        <f t="shared" si="67"/>
        <v>Plant - Rigid 10R-30</v>
      </c>
      <c r="H276" s="237">
        <v>60000</v>
      </c>
      <c r="I276" s="156">
        <v>25</v>
      </c>
      <c r="J276" s="156">
        <v>6.25</v>
      </c>
      <c r="K276" s="156">
        <v>70</v>
      </c>
      <c r="L276" s="157">
        <f t="shared" si="68"/>
        <v>7.5428571428571428E-2</v>
      </c>
      <c r="M276" s="156">
        <v>45</v>
      </c>
      <c r="N276" s="156">
        <v>45</v>
      </c>
      <c r="O276" s="156">
        <v>8</v>
      </c>
      <c r="P276" s="156">
        <v>150</v>
      </c>
      <c r="Q276" s="156">
        <v>0</v>
      </c>
      <c r="R276" s="9">
        <f t="shared" si="69"/>
        <v>1200</v>
      </c>
      <c r="S276" s="9">
        <v>1</v>
      </c>
      <c r="T276" s="9">
        <v>0.27</v>
      </c>
      <c r="U276" s="9">
        <v>1.4</v>
      </c>
      <c r="V276" s="8">
        <f t="shared" si="70"/>
        <v>1137.7393455712283</v>
      </c>
      <c r="W276" s="7">
        <f t="shared" si="71"/>
        <v>7.5849289704748557</v>
      </c>
      <c r="X276" s="6">
        <f t="shared" si="72"/>
        <v>3375</v>
      </c>
      <c r="Y276" s="5">
        <f t="shared" si="73"/>
        <v>22.5</v>
      </c>
      <c r="Z276" s="1">
        <f t="shared" si="74"/>
        <v>27000</v>
      </c>
      <c r="AA276" s="1">
        <f t="shared" si="75"/>
        <v>4125</v>
      </c>
      <c r="AB276" s="1">
        <f t="shared" si="76"/>
        <v>43500</v>
      </c>
      <c r="AC276" s="4">
        <f t="shared" si="77"/>
        <v>3915</v>
      </c>
      <c r="AD276" s="4">
        <f t="shared" si="78"/>
        <v>1044</v>
      </c>
      <c r="AE276" s="4">
        <f t="shared" si="79"/>
        <v>9084</v>
      </c>
      <c r="AF276" s="3">
        <f t="shared" si="80"/>
        <v>60.56</v>
      </c>
    </row>
    <row r="277" spans="1:32" x14ac:dyDescent="0.2">
      <c r="A277" s="165">
        <v>336</v>
      </c>
      <c r="B277" s="156" t="str">
        <f t="shared" si="66"/>
        <v>2.68, Plant - Rigid 12R-30</v>
      </c>
      <c r="C277" s="124">
        <v>2.68</v>
      </c>
      <c r="D277" s="120" t="s">
        <v>434</v>
      </c>
      <c r="E277" s="120" t="s">
        <v>287</v>
      </c>
      <c r="F277" s="120" t="s">
        <v>6</v>
      </c>
      <c r="G277" s="120" t="str">
        <f t="shared" si="67"/>
        <v>Plant - Rigid 12R-30</v>
      </c>
      <c r="H277" s="236">
        <v>77800</v>
      </c>
      <c r="I277" s="156">
        <v>30</v>
      </c>
      <c r="J277" s="156">
        <v>6.25</v>
      </c>
      <c r="K277" s="156">
        <v>70</v>
      </c>
      <c r="L277" s="157">
        <f t="shared" si="68"/>
        <v>6.2857142857142861E-2</v>
      </c>
      <c r="M277" s="156">
        <v>45</v>
      </c>
      <c r="N277" s="156">
        <v>45</v>
      </c>
      <c r="O277" s="156">
        <v>8</v>
      </c>
      <c r="P277" s="156">
        <v>150</v>
      </c>
      <c r="Q277" s="156">
        <v>0</v>
      </c>
      <c r="R277" s="9">
        <f t="shared" si="69"/>
        <v>1200</v>
      </c>
      <c r="S277" s="9">
        <v>1</v>
      </c>
      <c r="T277" s="9">
        <v>0.27</v>
      </c>
      <c r="U277" s="9">
        <v>1.4</v>
      </c>
      <c r="V277" s="8">
        <f t="shared" si="70"/>
        <v>1475.2686847573591</v>
      </c>
      <c r="W277" s="7">
        <f t="shared" si="71"/>
        <v>9.8351245650490604</v>
      </c>
      <c r="X277" s="6">
        <f t="shared" si="72"/>
        <v>4376.25</v>
      </c>
      <c r="Y277" s="5">
        <f t="shared" si="73"/>
        <v>29.175000000000001</v>
      </c>
      <c r="Z277" s="1">
        <f t="shared" si="74"/>
        <v>35010</v>
      </c>
      <c r="AA277" s="1">
        <f t="shared" si="75"/>
        <v>5348.75</v>
      </c>
      <c r="AB277" s="1">
        <f t="shared" si="76"/>
        <v>56405</v>
      </c>
      <c r="AC277" s="4">
        <f t="shared" si="77"/>
        <v>5076.45</v>
      </c>
      <c r="AD277" s="4">
        <f t="shared" si="78"/>
        <v>1353.72</v>
      </c>
      <c r="AE277" s="4">
        <f t="shared" si="79"/>
        <v>11778.92</v>
      </c>
      <c r="AF277" s="3">
        <f t="shared" si="80"/>
        <v>78.526133333333334</v>
      </c>
    </row>
    <row r="278" spans="1:32" x14ac:dyDescent="0.2">
      <c r="A278" s="165">
        <v>650</v>
      </c>
      <c r="B278" s="156" t="str">
        <f t="shared" si="66"/>
        <v>2.69, Plant - Twin Row 8R-36</v>
      </c>
      <c r="C278" s="124">
        <v>2.69</v>
      </c>
      <c r="D278" s="120" t="s">
        <v>434</v>
      </c>
      <c r="E278" s="120" t="s">
        <v>288</v>
      </c>
      <c r="F278" s="120" t="s">
        <v>204</v>
      </c>
      <c r="G278" s="120" t="str">
        <f t="shared" si="67"/>
        <v>Plant - Twin Row 8R-36</v>
      </c>
      <c r="H278" s="236">
        <v>121000</v>
      </c>
      <c r="I278" s="156">
        <v>24</v>
      </c>
      <c r="J278" s="156">
        <v>6.25</v>
      </c>
      <c r="K278" s="156">
        <v>70</v>
      </c>
      <c r="L278" s="157">
        <f t="shared" si="68"/>
        <v>7.857142857142857E-2</v>
      </c>
      <c r="M278" s="156">
        <v>45</v>
      </c>
      <c r="N278" s="156">
        <v>45</v>
      </c>
      <c r="O278" s="156">
        <v>8</v>
      </c>
      <c r="P278" s="156">
        <v>150</v>
      </c>
      <c r="Q278" s="156">
        <v>0</v>
      </c>
      <c r="R278" s="9">
        <f t="shared" si="69"/>
        <v>1200</v>
      </c>
      <c r="S278" s="9">
        <v>1</v>
      </c>
      <c r="T278" s="9">
        <v>0.27</v>
      </c>
      <c r="U278" s="9">
        <v>1.4</v>
      </c>
      <c r="V278" s="8">
        <f t="shared" si="70"/>
        <v>2294.4410135686435</v>
      </c>
      <c r="W278" s="7">
        <f t="shared" si="71"/>
        <v>15.296273423790957</v>
      </c>
      <c r="X278" s="6">
        <f t="shared" si="72"/>
        <v>6806.25</v>
      </c>
      <c r="Y278" s="5">
        <f t="shared" si="73"/>
        <v>45.375</v>
      </c>
      <c r="Z278" s="1">
        <f t="shared" si="74"/>
        <v>54450</v>
      </c>
      <c r="AA278" s="1">
        <f t="shared" si="75"/>
        <v>8318.75</v>
      </c>
      <c r="AB278" s="1">
        <f t="shared" si="76"/>
        <v>87725</v>
      </c>
      <c r="AC278" s="4">
        <f t="shared" si="77"/>
        <v>7895.25</v>
      </c>
      <c r="AD278" s="4">
        <f t="shared" si="78"/>
        <v>2105.4</v>
      </c>
      <c r="AE278" s="4">
        <f t="shared" si="79"/>
        <v>18319.400000000001</v>
      </c>
      <c r="AF278" s="3">
        <f t="shared" si="80"/>
        <v>122.12933333333335</v>
      </c>
    </row>
    <row r="279" spans="1:32" x14ac:dyDescent="0.2">
      <c r="A279" s="165">
        <v>605</v>
      </c>
      <c r="B279" s="156" t="str">
        <f t="shared" si="66"/>
        <v>2.7, Plant - Twin Row 12R-36</v>
      </c>
      <c r="C279" s="124">
        <v>2.7</v>
      </c>
      <c r="D279" s="120" t="s">
        <v>434</v>
      </c>
      <c r="E279" s="120" t="s">
        <v>288</v>
      </c>
      <c r="F279" s="120" t="s">
        <v>199</v>
      </c>
      <c r="G279" s="120" t="str">
        <f t="shared" si="67"/>
        <v>Plant - Twin Row 12R-36</v>
      </c>
      <c r="H279" s="236">
        <v>150000</v>
      </c>
      <c r="I279" s="156">
        <v>36</v>
      </c>
      <c r="J279" s="156">
        <v>6.25</v>
      </c>
      <c r="K279" s="156">
        <v>70</v>
      </c>
      <c r="L279" s="157">
        <f t="shared" si="68"/>
        <v>5.2380952380952382E-2</v>
      </c>
      <c r="M279" s="156">
        <v>45</v>
      </c>
      <c r="N279" s="156">
        <v>45</v>
      </c>
      <c r="O279" s="156">
        <v>8</v>
      </c>
      <c r="P279" s="156">
        <v>150</v>
      </c>
      <c r="Q279" s="156">
        <v>0</v>
      </c>
      <c r="R279" s="9">
        <f t="shared" si="69"/>
        <v>1200</v>
      </c>
      <c r="S279" s="9">
        <v>1</v>
      </c>
      <c r="T279" s="9">
        <v>0.27</v>
      </c>
      <c r="U279" s="9">
        <v>1.4</v>
      </c>
      <c r="V279" s="8">
        <f t="shared" si="70"/>
        <v>2844.3483639280703</v>
      </c>
      <c r="W279" s="7">
        <f t="shared" si="71"/>
        <v>18.962322426187136</v>
      </c>
      <c r="X279" s="6">
        <f t="shared" si="72"/>
        <v>8437.5</v>
      </c>
      <c r="Y279" s="5">
        <f t="shared" si="73"/>
        <v>56.25</v>
      </c>
      <c r="Z279" s="1">
        <f t="shared" si="74"/>
        <v>67500</v>
      </c>
      <c r="AA279" s="1">
        <f t="shared" si="75"/>
        <v>10312.5</v>
      </c>
      <c r="AB279" s="1">
        <f t="shared" si="76"/>
        <v>108750</v>
      </c>
      <c r="AC279" s="4">
        <f t="shared" si="77"/>
        <v>9787.5</v>
      </c>
      <c r="AD279" s="4">
        <f t="shared" si="78"/>
        <v>2610</v>
      </c>
      <c r="AE279" s="4">
        <f t="shared" si="79"/>
        <v>22710</v>
      </c>
      <c r="AF279" s="3">
        <f t="shared" si="80"/>
        <v>151.4</v>
      </c>
    </row>
    <row r="280" spans="1:32" x14ac:dyDescent="0.2">
      <c r="A280" s="165">
        <v>346</v>
      </c>
      <c r="B280" s="156" t="str">
        <f t="shared" si="66"/>
        <v>2.71, Plant &amp; Pre-Folding 12R-20</v>
      </c>
      <c r="C280" s="124">
        <v>2.71</v>
      </c>
      <c r="D280" s="120" t="s">
        <v>434</v>
      </c>
      <c r="E280" s="120" t="s">
        <v>289</v>
      </c>
      <c r="F280" s="120" t="s">
        <v>50</v>
      </c>
      <c r="G280" s="120" t="str">
        <f t="shared" si="67"/>
        <v>Plant &amp; Pre-Folding 12R-20</v>
      </c>
      <c r="H280" s="236">
        <v>70600</v>
      </c>
      <c r="I280" s="156">
        <v>20</v>
      </c>
      <c r="J280" s="156">
        <v>6.25</v>
      </c>
      <c r="K280" s="156">
        <v>65</v>
      </c>
      <c r="L280" s="157">
        <f t="shared" si="68"/>
        <v>0.10153846153846155</v>
      </c>
      <c r="M280" s="156">
        <v>45</v>
      </c>
      <c r="N280" s="156">
        <v>45</v>
      </c>
      <c r="O280" s="156">
        <v>8</v>
      </c>
      <c r="P280" s="156">
        <v>150</v>
      </c>
      <c r="Q280" s="156">
        <v>0</v>
      </c>
      <c r="R280" s="9">
        <f t="shared" si="69"/>
        <v>1200</v>
      </c>
      <c r="S280" s="9">
        <v>1</v>
      </c>
      <c r="T280" s="9">
        <v>0.27</v>
      </c>
      <c r="U280" s="9">
        <v>1.4</v>
      </c>
      <c r="V280" s="8">
        <f t="shared" si="70"/>
        <v>1338.7399632888119</v>
      </c>
      <c r="W280" s="7">
        <f t="shared" si="71"/>
        <v>8.9249330885920788</v>
      </c>
      <c r="X280" s="6">
        <f t="shared" si="72"/>
        <v>3971.25</v>
      </c>
      <c r="Y280" s="5">
        <f t="shared" si="73"/>
        <v>26.475000000000001</v>
      </c>
      <c r="Z280" s="1">
        <f t="shared" si="74"/>
        <v>31770</v>
      </c>
      <c r="AA280" s="1">
        <f t="shared" si="75"/>
        <v>4853.75</v>
      </c>
      <c r="AB280" s="1">
        <f t="shared" si="76"/>
        <v>51185</v>
      </c>
      <c r="AC280" s="4">
        <f t="shared" si="77"/>
        <v>4606.6499999999996</v>
      </c>
      <c r="AD280" s="4">
        <f t="shared" si="78"/>
        <v>1228.44</v>
      </c>
      <c r="AE280" s="4">
        <f t="shared" si="79"/>
        <v>10688.84</v>
      </c>
      <c r="AF280" s="3">
        <f t="shared" si="80"/>
        <v>71.258933333333331</v>
      </c>
    </row>
    <row r="281" spans="1:32" x14ac:dyDescent="0.2">
      <c r="A281" s="165">
        <v>343</v>
      </c>
      <c r="B281" s="156" t="str">
        <f t="shared" si="66"/>
        <v>2.72, Plant &amp; Pre-Folding  8R-36</v>
      </c>
      <c r="C281" s="124">
        <v>2.72</v>
      </c>
      <c r="D281" s="120" t="s">
        <v>434</v>
      </c>
      <c r="E281" s="120" t="s">
        <v>289</v>
      </c>
      <c r="F281" s="120" t="s">
        <v>198</v>
      </c>
      <c r="G281" s="120" t="str">
        <f t="shared" si="67"/>
        <v>Plant &amp; Pre-Folding  8R-36</v>
      </c>
      <c r="H281" s="236">
        <v>80200</v>
      </c>
      <c r="I281" s="156">
        <v>24</v>
      </c>
      <c r="J281" s="156">
        <v>6.25</v>
      </c>
      <c r="K281" s="156">
        <v>65</v>
      </c>
      <c r="L281" s="157">
        <f t="shared" si="68"/>
        <v>8.461538461538462E-2</v>
      </c>
      <c r="M281" s="156">
        <v>45</v>
      </c>
      <c r="N281" s="156">
        <v>45</v>
      </c>
      <c r="O281" s="156">
        <v>8</v>
      </c>
      <c r="P281" s="156">
        <v>150</v>
      </c>
      <c r="Q281" s="156">
        <v>0</v>
      </c>
      <c r="R281" s="9">
        <f t="shared" si="69"/>
        <v>1200</v>
      </c>
      <c r="S281" s="9">
        <v>1</v>
      </c>
      <c r="T281" s="9">
        <v>0.27</v>
      </c>
      <c r="U281" s="9">
        <v>1.4</v>
      </c>
      <c r="V281" s="8">
        <f t="shared" si="70"/>
        <v>1520.7782585802083</v>
      </c>
      <c r="W281" s="7">
        <f t="shared" si="71"/>
        <v>10.138521723868056</v>
      </c>
      <c r="X281" s="6">
        <f t="shared" si="72"/>
        <v>4511.25</v>
      </c>
      <c r="Y281" s="5">
        <f t="shared" si="73"/>
        <v>30.074999999999999</v>
      </c>
      <c r="Z281" s="1">
        <f t="shared" si="74"/>
        <v>36090</v>
      </c>
      <c r="AA281" s="1">
        <f t="shared" si="75"/>
        <v>5513.75</v>
      </c>
      <c r="AB281" s="1">
        <f t="shared" si="76"/>
        <v>58145</v>
      </c>
      <c r="AC281" s="4">
        <f t="shared" si="77"/>
        <v>5233.05</v>
      </c>
      <c r="AD281" s="4">
        <f t="shared" si="78"/>
        <v>1395.48</v>
      </c>
      <c r="AE281" s="4">
        <f t="shared" si="79"/>
        <v>12142.279999999999</v>
      </c>
      <c r="AF281" s="3">
        <f t="shared" si="80"/>
        <v>80.94853333333333</v>
      </c>
    </row>
    <row r="282" spans="1:32" x14ac:dyDescent="0.2">
      <c r="A282" s="165">
        <v>350</v>
      </c>
      <c r="B282" s="156" t="str">
        <f t="shared" si="66"/>
        <v>2.73, Plant &amp; Pre-Folding 23R-15</v>
      </c>
      <c r="C282" s="124">
        <v>2.73</v>
      </c>
      <c r="D282" s="120" t="s">
        <v>434</v>
      </c>
      <c r="E282" s="120" t="s">
        <v>289</v>
      </c>
      <c r="F282" s="120" t="s">
        <v>62</v>
      </c>
      <c r="G282" s="120" t="str">
        <f t="shared" si="67"/>
        <v>Plant &amp; Pre-Folding 23R-15</v>
      </c>
      <c r="H282" s="236">
        <v>194000</v>
      </c>
      <c r="I282" s="156">
        <v>28.8</v>
      </c>
      <c r="J282" s="156">
        <v>6.25</v>
      </c>
      <c r="K282" s="156">
        <v>65</v>
      </c>
      <c r="L282" s="157">
        <f t="shared" si="68"/>
        <v>7.0512820512820512E-2</v>
      </c>
      <c r="M282" s="156">
        <v>45</v>
      </c>
      <c r="N282" s="156">
        <v>45</v>
      </c>
      <c r="O282" s="156">
        <v>8</v>
      </c>
      <c r="P282" s="156">
        <v>150</v>
      </c>
      <c r="Q282" s="156">
        <v>0</v>
      </c>
      <c r="R282" s="9">
        <f t="shared" si="69"/>
        <v>1200</v>
      </c>
      <c r="S282" s="9">
        <v>1</v>
      </c>
      <c r="T282" s="9">
        <v>0.27</v>
      </c>
      <c r="U282" s="9">
        <v>1.4</v>
      </c>
      <c r="V282" s="8">
        <f t="shared" si="70"/>
        <v>3678.6905506803041</v>
      </c>
      <c r="W282" s="7">
        <f t="shared" si="71"/>
        <v>24.524603671202026</v>
      </c>
      <c r="X282" s="6">
        <f t="shared" si="72"/>
        <v>10912.5</v>
      </c>
      <c r="Y282" s="5">
        <f t="shared" si="73"/>
        <v>72.75</v>
      </c>
      <c r="Z282" s="1">
        <f t="shared" si="74"/>
        <v>87300</v>
      </c>
      <c r="AA282" s="1">
        <f t="shared" si="75"/>
        <v>13337.5</v>
      </c>
      <c r="AB282" s="1">
        <f t="shared" si="76"/>
        <v>140650</v>
      </c>
      <c r="AC282" s="4">
        <f t="shared" si="77"/>
        <v>12658.5</v>
      </c>
      <c r="AD282" s="4">
        <f t="shared" si="78"/>
        <v>3375.6</v>
      </c>
      <c r="AE282" s="4">
        <f t="shared" si="79"/>
        <v>29371.599999999999</v>
      </c>
      <c r="AF282" s="3">
        <f t="shared" si="80"/>
        <v>195.81066666666666</v>
      </c>
    </row>
    <row r="283" spans="1:32" x14ac:dyDescent="0.2">
      <c r="A283" s="165">
        <v>348</v>
      </c>
      <c r="B283" s="156" t="str">
        <f t="shared" si="66"/>
        <v>2.74, Plant &amp; Pre-Folding 12R-30</v>
      </c>
      <c r="C283" s="124">
        <v>2.74</v>
      </c>
      <c r="D283" s="120" t="s">
        <v>434</v>
      </c>
      <c r="E283" s="120" t="s">
        <v>289</v>
      </c>
      <c r="F283" s="120" t="s">
        <v>6</v>
      </c>
      <c r="G283" s="120" t="str">
        <f t="shared" si="67"/>
        <v>Plant &amp; Pre-Folding 12R-30</v>
      </c>
      <c r="H283" s="236">
        <v>123600</v>
      </c>
      <c r="I283" s="156">
        <v>30</v>
      </c>
      <c r="J283" s="156">
        <v>6.25</v>
      </c>
      <c r="K283" s="156">
        <v>65</v>
      </c>
      <c r="L283" s="157">
        <f t="shared" si="68"/>
        <v>6.7692307692307691E-2</v>
      </c>
      <c r="M283" s="156">
        <v>45</v>
      </c>
      <c r="N283" s="156">
        <v>45</v>
      </c>
      <c r="O283" s="156">
        <v>8</v>
      </c>
      <c r="P283" s="156">
        <v>150</v>
      </c>
      <c r="Q283" s="156">
        <v>0</v>
      </c>
      <c r="R283" s="9">
        <f t="shared" si="69"/>
        <v>1200</v>
      </c>
      <c r="S283" s="9">
        <v>1</v>
      </c>
      <c r="T283" s="9">
        <v>0.27</v>
      </c>
      <c r="U283" s="9">
        <v>1.4</v>
      </c>
      <c r="V283" s="8">
        <f t="shared" si="70"/>
        <v>2343.7430518767301</v>
      </c>
      <c r="W283" s="7">
        <f t="shared" si="71"/>
        <v>15.624953679178201</v>
      </c>
      <c r="X283" s="6">
        <f t="shared" si="72"/>
        <v>6952.5</v>
      </c>
      <c r="Y283" s="5">
        <f t="shared" si="73"/>
        <v>46.35</v>
      </c>
      <c r="Z283" s="1">
        <f t="shared" si="74"/>
        <v>55620</v>
      </c>
      <c r="AA283" s="1">
        <f t="shared" si="75"/>
        <v>8497.5</v>
      </c>
      <c r="AB283" s="1">
        <f t="shared" si="76"/>
        <v>89610</v>
      </c>
      <c r="AC283" s="4">
        <f t="shared" si="77"/>
        <v>8064.9</v>
      </c>
      <c r="AD283" s="4">
        <f t="shared" si="78"/>
        <v>2150.64</v>
      </c>
      <c r="AE283" s="4">
        <f t="shared" si="79"/>
        <v>18713.04</v>
      </c>
      <c r="AF283" s="3">
        <f t="shared" si="80"/>
        <v>124.75360000000001</v>
      </c>
    </row>
    <row r="284" spans="1:32" x14ac:dyDescent="0.2">
      <c r="A284" s="165">
        <v>547</v>
      </c>
      <c r="B284" s="156" t="str">
        <f t="shared" si="66"/>
        <v>2.75, Plant &amp; Pre-Folding 24R-15</v>
      </c>
      <c r="C284" s="124">
        <v>2.75</v>
      </c>
      <c r="D284" s="120" t="s">
        <v>434</v>
      </c>
      <c r="E284" s="120" t="s">
        <v>289</v>
      </c>
      <c r="F284" s="120" t="s">
        <v>61</v>
      </c>
      <c r="G284" s="120" t="str">
        <f t="shared" si="67"/>
        <v>Plant &amp; Pre-Folding 24R-15</v>
      </c>
      <c r="H284" s="237">
        <v>200000</v>
      </c>
      <c r="I284" s="156">
        <v>30</v>
      </c>
      <c r="J284" s="156">
        <v>6.25</v>
      </c>
      <c r="K284" s="156">
        <v>65</v>
      </c>
      <c r="L284" s="157">
        <f t="shared" si="68"/>
        <v>6.7692307692307691E-2</v>
      </c>
      <c r="M284" s="156">
        <v>45</v>
      </c>
      <c r="N284" s="156">
        <v>45</v>
      </c>
      <c r="O284" s="156">
        <v>8</v>
      </c>
      <c r="P284" s="156">
        <v>150</v>
      </c>
      <c r="Q284" s="156">
        <v>0</v>
      </c>
      <c r="R284" s="9">
        <f t="shared" si="69"/>
        <v>1200</v>
      </c>
      <c r="S284" s="9">
        <v>1</v>
      </c>
      <c r="T284" s="9">
        <v>0.27</v>
      </c>
      <c r="U284" s="9">
        <v>1.4</v>
      </c>
      <c r="V284" s="8">
        <f t="shared" si="70"/>
        <v>3792.4644852374272</v>
      </c>
      <c r="W284" s="7">
        <f t="shared" si="71"/>
        <v>25.283096568249515</v>
      </c>
      <c r="X284" s="6">
        <f t="shared" si="72"/>
        <v>11250</v>
      </c>
      <c r="Y284" s="5">
        <f t="shared" si="73"/>
        <v>75</v>
      </c>
      <c r="Z284" s="1">
        <f t="shared" si="74"/>
        <v>90000</v>
      </c>
      <c r="AA284" s="1">
        <f t="shared" si="75"/>
        <v>13750</v>
      </c>
      <c r="AB284" s="1">
        <f t="shared" si="76"/>
        <v>145000</v>
      </c>
      <c r="AC284" s="4">
        <f t="shared" si="77"/>
        <v>13050</v>
      </c>
      <c r="AD284" s="4">
        <f t="shared" si="78"/>
        <v>3480</v>
      </c>
      <c r="AE284" s="4">
        <f t="shared" si="79"/>
        <v>30280</v>
      </c>
      <c r="AF284" s="3">
        <f t="shared" si="80"/>
        <v>201.86666666666667</v>
      </c>
    </row>
    <row r="285" spans="1:32" x14ac:dyDescent="0.2">
      <c r="A285" s="165">
        <v>344</v>
      </c>
      <c r="B285" s="156" t="str">
        <f t="shared" si="66"/>
        <v>2.76, Plant &amp; Pre-Folding  8R-36 2x1</v>
      </c>
      <c r="C285" s="124">
        <v>2.76</v>
      </c>
      <c r="D285" s="120" t="s">
        <v>434</v>
      </c>
      <c r="E285" s="120" t="s">
        <v>289</v>
      </c>
      <c r="F285" s="120" t="s">
        <v>202</v>
      </c>
      <c r="G285" s="120" t="str">
        <f t="shared" si="67"/>
        <v>Plant &amp; Pre-Folding  8R-36 2x1</v>
      </c>
      <c r="H285" s="236">
        <v>147000</v>
      </c>
      <c r="I285" s="156">
        <v>36</v>
      </c>
      <c r="J285" s="156">
        <v>6.25</v>
      </c>
      <c r="K285" s="156">
        <v>65</v>
      </c>
      <c r="L285" s="157">
        <f t="shared" si="68"/>
        <v>5.6410256410256411E-2</v>
      </c>
      <c r="M285" s="156">
        <v>45</v>
      </c>
      <c r="N285" s="156">
        <v>45</v>
      </c>
      <c r="O285" s="156">
        <v>8</v>
      </c>
      <c r="P285" s="156">
        <v>150</v>
      </c>
      <c r="Q285" s="156">
        <v>0</v>
      </c>
      <c r="R285" s="9">
        <f t="shared" si="69"/>
        <v>1200</v>
      </c>
      <c r="S285" s="9">
        <v>1</v>
      </c>
      <c r="T285" s="9">
        <v>0.27</v>
      </c>
      <c r="U285" s="9">
        <v>1.4</v>
      </c>
      <c r="V285" s="8">
        <f t="shared" si="70"/>
        <v>2787.461396649509</v>
      </c>
      <c r="W285" s="7">
        <f t="shared" si="71"/>
        <v>18.583075977663395</v>
      </c>
      <c r="X285" s="6">
        <f t="shared" si="72"/>
        <v>8268.75</v>
      </c>
      <c r="Y285" s="5">
        <f t="shared" si="73"/>
        <v>55.125</v>
      </c>
      <c r="Z285" s="1">
        <f t="shared" si="74"/>
        <v>66150</v>
      </c>
      <c r="AA285" s="1">
        <f t="shared" si="75"/>
        <v>10106.25</v>
      </c>
      <c r="AB285" s="1">
        <f t="shared" si="76"/>
        <v>106575</v>
      </c>
      <c r="AC285" s="4">
        <f t="shared" si="77"/>
        <v>9591.75</v>
      </c>
      <c r="AD285" s="4">
        <f t="shared" si="78"/>
        <v>2557.8000000000002</v>
      </c>
      <c r="AE285" s="4">
        <f t="shared" si="79"/>
        <v>22255.8</v>
      </c>
      <c r="AF285" s="3">
        <f t="shared" si="80"/>
        <v>148.37199999999999</v>
      </c>
    </row>
    <row r="286" spans="1:32" x14ac:dyDescent="0.2">
      <c r="A286" s="165">
        <v>262</v>
      </c>
      <c r="B286" s="156" t="str">
        <f t="shared" si="66"/>
        <v>2.77, Plant &amp; Pre-Folding 12R-36</v>
      </c>
      <c r="C286" s="124">
        <v>2.77</v>
      </c>
      <c r="D286" s="120" t="s">
        <v>434</v>
      </c>
      <c r="E286" s="120" t="s">
        <v>289</v>
      </c>
      <c r="F286" s="120" t="s">
        <v>199</v>
      </c>
      <c r="G286" s="120" t="str">
        <f t="shared" si="67"/>
        <v>Plant &amp; Pre-Folding 12R-36</v>
      </c>
      <c r="H286" s="236">
        <v>147000</v>
      </c>
      <c r="I286" s="156">
        <v>36</v>
      </c>
      <c r="J286" s="156">
        <v>6.25</v>
      </c>
      <c r="K286" s="156">
        <v>65</v>
      </c>
      <c r="L286" s="157">
        <f t="shared" si="68"/>
        <v>5.6410256410256411E-2</v>
      </c>
      <c r="M286" s="156">
        <v>45</v>
      </c>
      <c r="N286" s="156">
        <v>45</v>
      </c>
      <c r="O286" s="156">
        <v>8</v>
      </c>
      <c r="P286" s="156">
        <v>150</v>
      </c>
      <c r="Q286" s="156">
        <v>0</v>
      </c>
      <c r="R286" s="9">
        <f t="shared" si="69"/>
        <v>1200</v>
      </c>
      <c r="S286" s="9">
        <v>1</v>
      </c>
      <c r="T286" s="9">
        <v>0.27</v>
      </c>
      <c r="U286" s="9">
        <v>1.4</v>
      </c>
      <c r="V286" s="8">
        <f t="shared" si="70"/>
        <v>2787.461396649509</v>
      </c>
      <c r="W286" s="7">
        <f t="shared" si="71"/>
        <v>18.583075977663395</v>
      </c>
      <c r="X286" s="6">
        <f t="shared" si="72"/>
        <v>8268.75</v>
      </c>
      <c r="Y286" s="5">
        <f t="shared" si="73"/>
        <v>55.125</v>
      </c>
      <c r="Z286" s="1">
        <f t="shared" si="74"/>
        <v>66150</v>
      </c>
      <c r="AA286" s="1">
        <f t="shared" si="75"/>
        <v>10106.25</v>
      </c>
      <c r="AB286" s="1">
        <f t="shared" si="76"/>
        <v>106575</v>
      </c>
      <c r="AC286" s="4">
        <f t="shared" si="77"/>
        <v>9591.75</v>
      </c>
      <c r="AD286" s="4">
        <f t="shared" si="78"/>
        <v>2557.8000000000002</v>
      </c>
      <c r="AE286" s="4">
        <f t="shared" si="79"/>
        <v>22255.8</v>
      </c>
      <c r="AF286" s="3">
        <f t="shared" si="80"/>
        <v>148.37199999999999</v>
      </c>
    </row>
    <row r="287" spans="1:32" x14ac:dyDescent="0.2">
      <c r="A287" s="165">
        <v>551</v>
      </c>
      <c r="B287" s="156" t="str">
        <f t="shared" si="66"/>
        <v>2.78, Plant &amp; Pre-Folding 31R-15</v>
      </c>
      <c r="C287" s="124">
        <v>2.78</v>
      </c>
      <c r="D287" s="120" t="s">
        <v>434</v>
      </c>
      <c r="E287" s="120" t="s">
        <v>289</v>
      </c>
      <c r="F287" s="120" t="s">
        <v>60</v>
      </c>
      <c r="G287" s="120" t="str">
        <f t="shared" si="67"/>
        <v>Plant &amp; Pre-Folding 31R-15</v>
      </c>
      <c r="H287" s="236">
        <v>235000</v>
      </c>
      <c r="I287" s="156">
        <v>38.700000000000003</v>
      </c>
      <c r="J287" s="156">
        <v>6.25</v>
      </c>
      <c r="K287" s="156">
        <v>65</v>
      </c>
      <c r="L287" s="157">
        <f t="shared" si="68"/>
        <v>5.2474657125819911E-2</v>
      </c>
      <c r="M287" s="156">
        <v>45</v>
      </c>
      <c r="N287" s="156">
        <v>45</v>
      </c>
      <c r="O287" s="156">
        <v>8</v>
      </c>
      <c r="P287" s="156">
        <v>150</v>
      </c>
      <c r="Q287" s="156">
        <v>0</v>
      </c>
      <c r="R287" s="9">
        <f t="shared" si="69"/>
        <v>1200</v>
      </c>
      <c r="S287" s="9">
        <v>1</v>
      </c>
      <c r="T287" s="9">
        <v>0.27</v>
      </c>
      <c r="U287" s="9">
        <v>1.4</v>
      </c>
      <c r="V287" s="8">
        <f t="shared" si="70"/>
        <v>4456.1457701539775</v>
      </c>
      <c r="W287" s="7">
        <f t="shared" si="71"/>
        <v>29.707638467693183</v>
      </c>
      <c r="X287" s="6">
        <f t="shared" si="72"/>
        <v>13218.75</v>
      </c>
      <c r="Y287" s="5">
        <f t="shared" si="73"/>
        <v>88.125</v>
      </c>
      <c r="Z287" s="1">
        <f t="shared" si="74"/>
        <v>105750</v>
      </c>
      <c r="AA287" s="1">
        <f t="shared" si="75"/>
        <v>16156.25</v>
      </c>
      <c r="AB287" s="1">
        <f t="shared" si="76"/>
        <v>170375</v>
      </c>
      <c r="AC287" s="4">
        <f t="shared" si="77"/>
        <v>15333.75</v>
      </c>
      <c r="AD287" s="4">
        <f t="shared" si="78"/>
        <v>4089</v>
      </c>
      <c r="AE287" s="4">
        <f t="shared" si="79"/>
        <v>35579</v>
      </c>
      <c r="AF287" s="3">
        <f t="shared" si="80"/>
        <v>237.19333333333333</v>
      </c>
    </row>
    <row r="288" spans="1:32" x14ac:dyDescent="0.2">
      <c r="A288" s="165">
        <v>349</v>
      </c>
      <c r="B288" s="156" t="str">
        <f t="shared" si="66"/>
        <v>2.79, Plant &amp; Pre-Folding 16R-30</v>
      </c>
      <c r="C288" s="124">
        <v>2.79</v>
      </c>
      <c r="D288" s="120" t="s">
        <v>434</v>
      </c>
      <c r="E288" s="120" t="s">
        <v>289</v>
      </c>
      <c r="F288" s="120" t="s">
        <v>59</v>
      </c>
      <c r="G288" s="120" t="str">
        <f t="shared" si="67"/>
        <v>Plant &amp; Pre-Folding 16R-30</v>
      </c>
      <c r="H288" s="236">
        <v>200000</v>
      </c>
      <c r="I288" s="156">
        <v>40</v>
      </c>
      <c r="J288" s="156">
        <v>6.25</v>
      </c>
      <c r="K288" s="156">
        <v>65</v>
      </c>
      <c r="L288" s="157">
        <f t="shared" si="68"/>
        <v>5.0769230769230775E-2</v>
      </c>
      <c r="M288" s="156">
        <v>45</v>
      </c>
      <c r="N288" s="156">
        <v>45</v>
      </c>
      <c r="O288" s="156">
        <v>8</v>
      </c>
      <c r="P288" s="156">
        <v>150</v>
      </c>
      <c r="Q288" s="156">
        <v>0</v>
      </c>
      <c r="R288" s="9">
        <f t="shared" si="69"/>
        <v>1200</v>
      </c>
      <c r="S288" s="9">
        <v>1</v>
      </c>
      <c r="T288" s="9">
        <v>0.27</v>
      </c>
      <c r="U288" s="9">
        <v>1.4</v>
      </c>
      <c r="V288" s="8">
        <f t="shared" si="70"/>
        <v>3792.4644852374272</v>
      </c>
      <c r="W288" s="7">
        <f t="shared" si="71"/>
        <v>25.283096568249515</v>
      </c>
      <c r="X288" s="6">
        <f t="shared" si="72"/>
        <v>11250</v>
      </c>
      <c r="Y288" s="5">
        <f t="shared" si="73"/>
        <v>75</v>
      </c>
      <c r="Z288" s="1">
        <f t="shared" si="74"/>
        <v>90000</v>
      </c>
      <c r="AA288" s="1">
        <f t="shared" si="75"/>
        <v>13750</v>
      </c>
      <c r="AB288" s="1">
        <f t="shared" si="76"/>
        <v>145000</v>
      </c>
      <c r="AC288" s="4">
        <f t="shared" si="77"/>
        <v>13050</v>
      </c>
      <c r="AD288" s="4">
        <f t="shared" si="78"/>
        <v>3480</v>
      </c>
      <c r="AE288" s="4">
        <f t="shared" si="79"/>
        <v>30280</v>
      </c>
      <c r="AF288" s="3">
        <f t="shared" si="80"/>
        <v>201.86666666666667</v>
      </c>
    </row>
    <row r="289" spans="1:32" x14ac:dyDescent="0.2">
      <c r="A289" s="165">
        <v>351</v>
      </c>
      <c r="B289" s="156" t="str">
        <f t="shared" si="66"/>
        <v>2.8, Plant &amp; Pre-Folding 24R-20</v>
      </c>
      <c r="C289" s="124">
        <v>2.8</v>
      </c>
      <c r="D289" s="120" t="s">
        <v>434</v>
      </c>
      <c r="E289" s="120" t="s">
        <v>289</v>
      </c>
      <c r="F289" s="120" t="s">
        <v>58</v>
      </c>
      <c r="G289" s="120" t="str">
        <f t="shared" si="67"/>
        <v>Plant &amp; Pre-Folding 24R-20</v>
      </c>
      <c r="H289" s="236">
        <v>244000</v>
      </c>
      <c r="I289" s="156">
        <v>40</v>
      </c>
      <c r="J289" s="156">
        <v>6.25</v>
      </c>
      <c r="K289" s="156">
        <v>65</v>
      </c>
      <c r="L289" s="157">
        <f t="shared" si="68"/>
        <v>5.0769230769230775E-2</v>
      </c>
      <c r="M289" s="156">
        <v>45</v>
      </c>
      <c r="N289" s="156">
        <v>45</v>
      </c>
      <c r="O289" s="156">
        <v>8</v>
      </c>
      <c r="P289" s="156">
        <v>150</v>
      </c>
      <c r="Q289" s="156">
        <v>0</v>
      </c>
      <c r="R289" s="9">
        <f t="shared" si="69"/>
        <v>1200</v>
      </c>
      <c r="S289" s="9">
        <v>1</v>
      </c>
      <c r="T289" s="9">
        <v>0.27</v>
      </c>
      <c r="U289" s="9">
        <v>1.4</v>
      </c>
      <c r="V289" s="8">
        <f t="shared" si="70"/>
        <v>4626.8066719896606</v>
      </c>
      <c r="W289" s="7">
        <f t="shared" si="71"/>
        <v>30.845377813264403</v>
      </c>
      <c r="X289" s="6">
        <f t="shared" si="72"/>
        <v>13725</v>
      </c>
      <c r="Y289" s="5">
        <f t="shared" si="73"/>
        <v>91.5</v>
      </c>
      <c r="Z289" s="1">
        <f t="shared" si="74"/>
        <v>109800</v>
      </c>
      <c r="AA289" s="1">
        <f t="shared" si="75"/>
        <v>16775</v>
      </c>
      <c r="AB289" s="1">
        <f t="shared" si="76"/>
        <v>176900</v>
      </c>
      <c r="AC289" s="4">
        <f t="shared" si="77"/>
        <v>15921</v>
      </c>
      <c r="AD289" s="4">
        <f t="shared" si="78"/>
        <v>4245.6000000000004</v>
      </c>
      <c r="AE289" s="4">
        <f t="shared" si="79"/>
        <v>36941.599999999999</v>
      </c>
      <c r="AF289" s="3">
        <f t="shared" si="80"/>
        <v>246.27733333333333</v>
      </c>
    </row>
    <row r="290" spans="1:32" x14ac:dyDescent="0.2">
      <c r="A290" s="165">
        <v>603</v>
      </c>
      <c r="B290" s="156" t="str">
        <f t="shared" si="66"/>
        <v>2.81, Plant &amp; Pre-Folding 32R-15</v>
      </c>
      <c r="C290" s="124">
        <v>2.81</v>
      </c>
      <c r="D290" s="120" t="s">
        <v>434</v>
      </c>
      <c r="E290" s="120" t="s">
        <v>289</v>
      </c>
      <c r="F290" s="120" t="s">
        <v>57</v>
      </c>
      <c r="G290" s="120" t="str">
        <f t="shared" si="67"/>
        <v>Plant &amp; Pre-Folding 32R-15</v>
      </c>
      <c r="H290" s="236">
        <v>239000</v>
      </c>
      <c r="I290" s="156">
        <v>40</v>
      </c>
      <c r="J290" s="156">
        <v>6.25</v>
      </c>
      <c r="K290" s="156">
        <v>65</v>
      </c>
      <c r="L290" s="157">
        <f t="shared" si="68"/>
        <v>5.0769230769230775E-2</v>
      </c>
      <c r="M290" s="156">
        <v>45</v>
      </c>
      <c r="N290" s="156">
        <v>45</v>
      </c>
      <c r="O290" s="156">
        <v>8</v>
      </c>
      <c r="P290" s="156">
        <v>150</v>
      </c>
      <c r="Q290" s="156">
        <v>0</v>
      </c>
      <c r="R290" s="9">
        <f t="shared" si="69"/>
        <v>1200</v>
      </c>
      <c r="S290" s="9">
        <v>1</v>
      </c>
      <c r="T290" s="9">
        <v>0.27</v>
      </c>
      <c r="U290" s="9">
        <v>1.4</v>
      </c>
      <c r="V290" s="8">
        <f t="shared" si="70"/>
        <v>4531.9950598587257</v>
      </c>
      <c r="W290" s="7">
        <f t="shared" si="71"/>
        <v>30.21330039905817</v>
      </c>
      <c r="X290" s="6">
        <f t="shared" si="72"/>
        <v>13443.75</v>
      </c>
      <c r="Y290" s="5">
        <f t="shared" si="73"/>
        <v>89.625</v>
      </c>
      <c r="Z290" s="1">
        <f t="shared" si="74"/>
        <v>107550</v>
      </c>
      <c r="AA290" s="1">
        <f t="shared" si="75"/>
        <v>16431.25</v>
      </c>
      <c r="AB290" s="1">
        <f t="shared" si="76"/>
        <v>173275</v>
      </c>
      <c r="AC290" s="4">
        <f t="shared" si="77"/>
        <v>15594.75</v>
      </c>
      <c r="AD290" s="4">
        <f t="shared" si="78"/>
        <v>4158.6000000000004</v>
      </c>
      <c r="AE290" s="4">
        <f t="shared" si="79"/>
        <v>36184.6</v>
      </c>
      <c r="AF290" s="3">
        <f t="shared" si="80"/>
        <v>241.23066666666665</v>
      </c>
    </row>
    <row r="291" spans="1:32" x14ac:dyDescent="0.2">
      <c r="A291" s="165">
        <v>352</v>
      </c>
      <c r="B291" s="156" t="str">
        <f t="shared" si="66"/>
        <v>2.82, Plant &amp; Pre-Folding 24R-30</v>
      </c>
      <c r="C291" s="124">
        <v>2.82</v>
      </c>
      <c r="D291" s="120" t="s">
        <v>434</v>
      </c>
      <c r="E291" s="120" t="s">
        <v>289</v>
      </c>
      <c r="F291" s="120" t="s">
        <v>56</v>
      </c>
      <c r="G291" s="120" t="str">
        <f t="shared" si="67"/>
        <v>Plant &amp; Pre-Folding 24R-30</v>
      </c>
      <c r="H291" s="236">
        <v>250000</v>
      </c>
      <c r="I291" s="156">
        <v>60</v>
      </c>
      <c r="J291" s="156">
        <v>6.25</v>
      </c>
      <c r="K291" s="156">
        <v>65</v>
      </c>
      <c r="L291" s="157">
        <f t="shared" si="68"/>
        <v>3.3846153846153845E-2</v>
      </c>
      <c r="M291" s="156">
        <v>45</v>
      </c>
      <c r="N291" s="156">
        <v>45</v>
      </c>
      <c r="O291" s="156">
        <v>8</v>
      </c>
      <c r="P291" s="156">
        <v>150</v>
      </c>
      <c r="Q291" s="156">
        <v>0</v>
      </c>
      <c r="R291" s="9">
        <f t="shared" si="69"/>
        <v>1200</v>
      </c>
      <c r="S291" s="9">
        <v>1</v>
      </c>
      <c r="T291" s="9">
        <v>0.27</v>
      </c>
      <c r="U291" s="9">
        <v>1.4</v>
      </c>
      <c r="V291" s="8">
        <f t="shared" si="70"/>
        <v>4740.5806065467841</v>
      </c>
      <c r="W291" s="7">
        <f t="shared" si="71"/>
        <v>31.603870710311895</v>
      </c>
      <c r="X291" s="6">
        <f t="shared" si="72"/>
        <v>14062.5</v>
      </c>
      <c r="Y291" s="5">
        <f t="shared" si="73"/>
        <v>93.75</v>
      </c>
      <c r="Z291" s="1">
        <f t="shared" si="74"/>
        <v>112500</v>
      </c>
      <c r="AA291" s="1">
        <f t="shared" si="75"/>
        <v>17187.5</v>
      </c>
      <c r="AB291" s="1">
        <f t="shared" si="76"/>
        <v>181250</v>
      </c>
      <c r="AC291" s="4">
        <f t="shared" si="77"/>
        <v>16312.5</v>
      </c>
      <c r="AD291" s="4">
        <f t="shared" si="78"/>
        <v>4350</v>
      </c>
      <c r="AE291" s="4">
        <f t="shared" si="79"/>
        <v>37850</v>
      </c>
      <c r="AF291" s="3">
        <f t="shared" si="80"/>
        <v>252.33333333333334</v>
      </c>
    </row>
    <row r="292" spans="1:32" x14ac:dyDescent="0.2">
      <c r="A292" s="165">
        <v>642</v>
      </c>
      <c r="B292" s="156" t="str">
        <f t="shared" si="66"/>
        <v>2.83, Plant &amp; Pre-Folding 36R-20</v>
      </c>
      <c r="C292" s="124">
        <v>2.83</v>
      </c>
      <c r="D292" s="120" t="s">
        <v>434</v>
      </c>
      <c r="E292" s="120" t="s">
        <v>289</v>
      </c>
      <c r="F292" s="120" t="s">
        <v>55</v>
      </c>
      <c r="G292" s="120" t="str">
        <f t="shared" si="67"/>
        <v>Plant &amp; Pre-Folding 36R-20</v>
      </c>
      <c r="H292" s="237">
        <v>250000</v>
      </c>
      <c r="I292" s="156">
        <v>60</v>
      </c>
      <c r="J292" s="156">
        <v>6.25</v>
      </c>
      <c r="K292" s="156">
        <v>65</v>
      </c>
      <c r="L292" s="157">
        <f t="shared" si="68"/>
        <v>3.3846153846153845E-2</v>
      </c>
      <c r="M292" s="156">
        <v>45</v>
      </c>
      <c r="N292" s="156">
        <v>45</v>
      </c>
      <c r="O292" s="156">
        <v>8</v>
      </c>
      <c r="P292" s="156">
        <v>150</v>
      </c>
      <c r="Q292" s="156">
        <v>0</v>
      </c>
      <c r="R292" s="9">
        <f t="shared" si="69"/>
        <v>1200</v>
      </c>
      <c r="S292" s="9">
        <v>1</v>
      </c>
      <c r="T292" s="9">
        <v>0.27</v>
      </c>
      <c r="U292" s="9">
        <v>1.4</v>
      </c>
      <c r="V292" s="8">
        <f t="shared" si="70"/>
        <v>4740.5806065467841</v>
      </c>
      <c r="W292" s="7">
        <f t="shared" si="71"/>
        <v>31.603870710311895</v>
      </c>
      <c r="X292" s="6">
        <f t="shared" si="72"/>
        <v>14062.5</v>
      </c>
      <c r="Y292" s="5">
        <f t="shared" si="73"/>
        <v>93.75</v>
      </c>
      <c r="Z292" s="1">
        <f t="shared" si="74"/>
        <v>112500</v>
      </c>
      <c r="AA292" s="1">
        <f t="shared" si="75"/>
        <v>17187.5</v>
      </c>
      <c r="AB292" s="1">
        <f t="shared" si="76"/>
        <v>181250</v>
      </c>
      <c r="AC292" s="4">
        <f t="shared" si="77"/>
        <v>16312.5</v>
      </c>
      <c r="AD292" s="4">
        <f t="shared" si="78"/>
        <v>4350</v>
      </c>
      <c r="AE292" s="4">
        <f t="shared" si="79"/>
        <v>37850</v>
      </c>
      <c r="AF292" s="3">
        <f t="shared" si="80"/>
        <v>252.33333333333334</v>
      </c>
    </row>
    <row r="293" spans="1:32" x14ac:dyDescent="0.2">
      <c r="A293" s="165">
        <v>341</v>
      </c>
      <c r="B293" s="156" t="str">
        <f t="shared" si="66"/>
        <v>2.84, Plant &amp; Pre-Rigid  4R-30</v>
      </c>
      <c r="C293" s="124">
        <v>2.84</v>
      </c>
      <c r="D293" s="120" t="s">
        <v>434</v>
      </c>
      <c r="E293" s="120" t="s">
        <v>290</v>
      </c>
      <c r="F293" s="120" t="s">
        <v>48</v>
      </c>
      <c r="G293" s="120" t="str">
        <f t="shared" si="67"/>
        <v>Plant &amp; Pre-Rigid  4R-30</v>
      </c>
      <c r="H293" s="236">
        <v>39500</v>
      </c>
      <c r="I293" s="156">
        <v>10</v>
      </c>
      <c r="J293" s="156">
        <v>6.25</v>
      </c>
      <c r="K293" s="156">
        <v>65</v>
      </c>
      <c r="L293" s="157">
        <f t="shared" si="68"/>
        <v>0.2030769230769231</v>
      </c>
      <c r="M293" s="156">
        <v>45</v>
      </c>
      <c r="N293" s="156">
        <v>45</v>
      </c>
      <c r="O293" s="156">
        <v>8</v>
      </c>
      <c r="P293" s="156">
        <v>150</v>
      </c>
      <c r="Q293" s="156">
        <v>0</v>
      </c>
      <c r="R293" s="9">
        <f t="shared" si="69"/>
        <v>1200</v>
      </c>
      <c r="S293" s="9">
        <v>1</v>
      </c>
      <c r="T293" s="9">
        <v>0.27</v>
      </c>
      <c r="U293" s="9">
        <v>1.4</v>
      </c>
      <c r="V293" s="8">
        <f t="shared" si="70"/>
        <v>749.01173583439186</v>
      </c>
      <c r="W293" s="7">
        <f t="shared" si="71"/>
        <v>4.9934115722292791</v>
      </c>
      <c r="X293" s="6">
        <f t="shared" si="72"/>
        <v>2221.875</v>
      </c>
      <c r="Y293" s="5">
        <f t="shared" si="73"/>
        <v>14.8125</v>
      </c>
      <c r="Z293" s="1">
        <f t="shared" si="74"/>
        <v>17775</v>
      </c>
      <c r="AA293" s="1">
        <f t="shared" si="75"/>
        <v>2715.625</v>
      </c>
      <c r="AB293" s="1">
        <f t="shared" si="76"/>
        <v>28637.5</v>
      </c>
      <c r="AC293" s="4">
        <f t="shared" si="77"/>
        <v>2577.375</v>
      </c>
      <c r="AD293" s="4">
        <f t="shared" si="78"/>
        <v>687.30000000000007</v>
      </c>
      <c r="AE293" s="4">
        <f t="shared" si="79"/>
        <v>5980.3</v>
      </c>
      <c r="AF293" s="3">
        <f t="shared" si="80"/>
        <v>39.86866666666667</v>
      </c>
    </row>
    <row r="294" spans="1:32" x14ac:dyDescent="0.2">
      <c r="A294" s="165">
        <v>155</v>
      </c>
      <c r="B294" s="156" t="str">
        <f t="shared" si="66"/>
        <v>2.85, Plant &amp; Pre-Rigid  4R-36</v>
      </c>
      <c r="C294" s="124">
        <v>2.85</v>
      </c>
      <c r="D294" s="120" t="s">
        <v>434</v>
      </c>
      <c r="E294" s="120" t="s">
        <v>290</v>
      </c>
      <c r="F294" s="120" t="s">
        <v>200</v>
      </c>
      <c r="G294" s="120" t="str">
        <f t="shared" si="67"/>
        <v>Plant &amp; Pre-Rigid  4R-36</v>
      </c>
      <c r="H294" s="236">
        <v>34300</v>
      </c>
      <c r="I294" s="156">
        <v>12</v>
      </c>
      <c r="J294" s="156">
        <v>6.25</v>
      </c>
      <c r="K294" s="156">
        <v>65</v>
      </c>
      <c r="L294" s="157">
        <f t="shared" si="68"/>
        <v>0.16923076923076924</v>
      </c>
      <c r="M294" s="156">
        <v>45</v>
      </c>
      <c r="N294" s="156">
        <v>45</v>
      </c>
      <c r="O294" s="156">
        <v>8</v>
      </c>
      <c r="P294" s="156">
        <v>150</v>
      </c>
      <c r="Q294" s="156">
        <v>0</v>
      </c>
      <c r="R294" s="9">
        <f t="shared" si="69"/>
        <v>1200</v>
      </c>
      <c r="S294" s="9">
        <v>1</v>
      </c>
      <c r="T294" s="9">
        <v>0.27</v>
      </c>
      <c r="U294" s="9">
        <v>1.4</v>
      </c>
      <c r="V294" s="8">
        <f t="shared" si="70"/>
        <v>650.40765921821878</v>
      </c>
      <c r="W294" s="7">
        <f t="shared" si="71"/>
        <v>4.3360510614547918</v>
      </c>
      <c r="X294" s="6">
        <f t="shared" si="72"/>
        <v>1929.375</v>
      </c>
      <c r="Y294" s="5">
        <f t="shared" si="73"/>
        <v>12.862500000000001</v>
      </c>
      <c r="Z294" s="1">
        <f t="shared" si="74"/>
        <v>15435</v>
      </c>
      <c r="AA294" s="1">
        <f t="shared" si="75"/>
        <v>2358.125</v>
      </c>
      <c r="AB294" s="1">
        <f t="shared" si="76"/>
        <v>24867.5</v>
      </c>
      <c r="AC294" s="4">
        <f t="shared" si="77"/>
        <v>2238.0749999999998</v>
      </c>
      <c r="AD294" s="4">
        <f t="shared" si="78"/>
        <v>596.82000000000005</v>
      </c>
      <c r="AE294" s="4">
        <f t="shared" si="79"/>
        <v>5193.0199999999995</v>
      </c>
      <c r="AF294" s="3">
        <f t="shared" si="80"/>
        <v>34.620133333333328</v>
      </c>
    </row>
    <row r="295" spans="1:32" x14ac:dyDescent="0.2">
      <c r="A295" s="165">
        <v>531</v>
      </c>
      <c r="B295" s="156" t="str">
        <f t="shared" si="66"/>
        <v>2.86, Plant &amp; Pre-Rigid 11R-15</v>
      </c>
      <c r="C295" s="124">
        <v>2.86</v>
      </c>
      <c r="D295" s="120" t="s">
        <v>434</v>
      </c>
      <c r="E295" s="120" t="s">
        <v>290</v>
      </c>
      <c r="F295" s="120" t="s">
        <v>54</v>
      </c>
      <c r="G295" s="120" t="str">
        <f t="shared" si="67"/>
        <v>Plant &amp; Pre-Rigid 11R-15</v>
      </c>
      <c r="H295" s="236">
        <v>59900</v>
      </c>
      <c r="I295" s="156">
        <v>13.7</v>
      </c>
      <c r="J295" s="156">
        <v>6.25</v>
      </c>
      <c r="K295" s="156">
        <v>65</v>
      </c>
      <c r="L295" s="157">
        <f t="shared" si="68"/>
        <v>0.14823133071308253</v>
      </c>
      <c r="M295" s="156">
        <v>45</v>
      </c>
      <c r="N295" s="156">
        <v>45</v>
      </c>
      <c r="O295" s="156">
        <v>8</v>
      </c>
      <c r="P295" s="156">
        <v>150</v>
      </c>
      <c r="Q295" s="156">
        <v>0</v>
      </c>
      <c r="R295" s="9">
        <f t="shared" si="69"/>
        <v>1200</v>
      </c>
      <c r="S295" s="9">
        <v>1</v>
      </c>
      <c r="T295" s="9">
        <v>0.27</v>
      </c>
      <c r="U295" s="9">
        <v>1.4</v>
      </c>
      <c r="V295" s="8">
        <f t="shared" si="70"/>
        <v>1135.8431133286094</v>
      </c>
      <c r="W295" s="7">
        <f t="shared" si="71"/>
        <v>7.5722874221907297</v>
      </c>
      <c r="X295" s="6">
        <f t="shared" si="72"/>
        <v>3369.375</v>
      </c>
      <c r="Y295" s="5">
        <f t="shared" si="73"/>
        <v>22.462499999999999</v>
      </c>
      <c r="Z295" s="1">
        <f t="shared" si="74"/>
        <v>26955</v>
      </c>
      <c r="AA295" s="1">
        <f t="shared" si="75"/>
        <v>4118.125</v>
      </c>
      <c r="AB295" s="1">
        <f t="shared" si="76"/>
        <v>43427.5</v>
      </c>
      <c r="AC295" s="4">
        <f t="shared" si="77"/>
        <v>3908.4749999999999</v>
      </c>
      <c r="AD295" s="4">
        <f t="shared" si="78"/>
        <v>1042.26</v>
      </c>
      <c r="AE295" s="4">
        <f t="shared" si="79"/>
        <v>9068.86</v>
      </c>
      <c r="AF295" s="3">
        <f t="shared" si="80"/>
        <v>60.459066666666672</v>
      </c>
    </row>
    <row r="296" spans="1:32" x14ac:dyDescent="0.2">
      <c r="A296" s="165">
        <v>156</v>
      </c>
      <c r="B296" s="156" t="str">
        <f t="shared" si="66"/>
        <v>2.87, Plant &amp; Pre-Rigid  6R-30</v>
      </c>
      <c r="C296" s="124">
        <v>2.87</v>
      </c>
      <c r="D296" s="120" t="s">
        <v>434</v>
      </c>
      <c r="E296" s="120" t="s">
        <v>290</v>
      </c>
      <c r="F296" s="120" t="s">
        <v>53</v>
      </c>
      <c r="G296" s="120" t="str">
        <f t="shared" si="67"/>
        <v>Plant &amp; Pre-Rigid  6R-30</v>
      </c>
      <c r="H296" s="236">
        <v>46800</v>
      </c>
      <c r="I296" s="156">
        <v>15</v>
      </c>
      <c r="J296" s="156">
        <v>6.25</v>
      </c>
      <c r="K296" s="156">
        <v>65</v>
      </c>
      <c r="L296" s="157">
        <f t="shared" si="68"/>
        <v>0.13538461538461538</v>
      </c>
      <c r="M296" s="156">
        <v>45</v>
      </c>
      <c r="N296" s="156">
        <v>45</v>
      </c>
      <c r="O296" s="156">
        <v>8</v>
      </c>
      <c r="P296" s="156">
        <v>150</v>
      </c>
      <c r="Q296" s="156">
        <v>0</v>
      </c>
      <c r="R296" s="9">
        <f t="shared" si="69"/>
        <v>1200</v>
      </c>
      <c r="S296" s="9">
        <v>1</v>
      </c>
      <c r="T296" s="9">
        <v>0.27</v>
      </c>
      <c r="U296" s="9">
        <v>1.4</v>
      </c>
      <c r="V296" s="8">
        <f t="shared" si="70"/>
        <v>887.4366895455579</v>
      </c>
      <c r="W296" s="7">
        <f t="shared" si="71"/>
        <v>5.9162445969703858</v>
      </c>
      <c r="X296" s="6">
        <f t="shared" si="72"/>
        <v>2632.5</v>
      </c>
      <c r="Y296" s="5">
        <f t="shared" si="73"/>
        <v>17.55</v>
      </c>
      <c r="Z296" s="1">
        <f t="shared" si="74"/>
        <v>21060</v>
      </c>
      <c r="AA296" s="1">
        <f t="shared" si="75"/>
        <v>3217.5</v>
      </c>
      <c r="AB296" s="1">
        <f t="shared" si="76"/>
        <v>33930</v>
      </c>
      <c r="AC296" s="4">
        <f t="shared" si="77"/>
        <v>3053.7</v>
      </c>
      <c r="AD296" s="4">
        <f t="shared" si="78"/>
        <v>814.32</v>
      </c>
      <c r="AE296" s="4">
        <f t="shared" si="79"/>
        <v>7085.5199999999995</v>
      </c>
      <c r="AF296" s="3">
        <f t="shared" si="80"/>
        <v>47.236799999999995</v>
      </c>
    </row>
    <row r="297" spans="1:32" x14ac:dyDescent="0.2">
      <c r="A297" s="165">
        <v>157</v>
      </c>
      <c r="B297" s="156" t="str">
        <f t="shared" si="66"/>
        <v>2.88, Plant &amp; Pre-Rigid  6R-36</v>
      </c>
      <c r="C297" s="124">
        <v>2.88</v>
      </c>
      <c r="D297" s="120" t="s">
        <v>434</v>
      </c>
      <c r="E297" s="120" t="s">
        <v>290</v>
      </c>
      <c r="F297" s="120" t="s">
        <v>201</v>
      </c>
      <c r="G297" s="120" t="str">
        <f t="shared" si="67"/>
        <v>Plant &amp; Pre-Rigid  6R-36</v>
      </c>
      <c r="H297" s="236">
        <v>42800</v>
      </c>
      <c r="I297" s="156">
        <v>18</v>
      </c>
      <c r="J297" s="156">
        <v>6.25</v>
      </c>
      <c r="K297" s="156">
        <v>65</v>
      </c>
      <c r="L297" s="157">
        <f t="shared" si="68"/>
        <v>0.11282051282051282</v>
      </c>
      <c r="M297" s="156">
        <v>45</v>
      </c>
      <c r="N297" s="156">
        <v>45</v>
      </c>
      <c r="O297" s="156">
        <v>8</v>
      </c>
      <c r="P297" s="156">
        <v>150</v>
      </c>
      <c r="Q297" s="156">
        <v>0</v>
      </c>
      <c r="R297" s="9">
        <f t="shared" si="69"/>
        <v>1200</v>
      </c>
      <c r="S297" s="9">
        <v>1</v>
      </c>
      <c r="T297" s="9">
        <v>0.27</v>
      </c>
      <c r="U297" s="9">
        <v>1.4</v>
      </c>
      <c r="V297" s="8">
        <f t="shared" si="70"/>
        <v>811.58739984080933</v>
      </c>
      <c r="W297" s="7">
        <f t="shared" si="71"/>
        <v>5.4105826656053955</v>
      </c>
      <c r="X297" s="6">
        <f t="shared" si="72"/>
        <v>2407.5</v>
      </c>
      <c r="Y297" s="5">
        <f t="shared" si="73"/>
        <v>16.05</v>
      </c>
      <c r="Z297" s="1">
        <f t="shared" si="74"/>
        <v>19260</v>
      </c>
      <c r="AA297" s="1">
        <f t="shared" si="75"/>
        <v>2942.5</v>
      </c>
      <c r="AB297" s="1">
        <f t="shared" si="76"/>
        <v>31030</v>
      </c>
      <c r="AC297" s="4">
        <f t="shared" si="77"/>
        <v>2792.7</v>
      </c>
      <c r="AD297" s="4">
        <f t="shared" si="78"/>
        <v>744.72</v>
      </c>
      <c r="AE297" s="4">
        <f t="shared" si="79"/>
        <v>6479.92</v>
      </c>
      <c r="AF297" s="3">
        <f t="shared" si="80"/>
        <v>43.199466666666666</v>
      </c>
    </row>
    <row r="298" spans="1:32" x14ac:dyDescent="0.2">
      <c r="A298" s="165">
        <v>535</v>
      </c>
      <c r="B298" s="156" t="str">
        <f t="shared" si="66"/>
        <v>2.89, Plant &amp; Pre-Rigid 11R-20</v>
      </c>
      <c r="C298" s="124">
        <v>2.89</v>
      </c>
      <c r="D298" s="120" t="s">
        <v>434</v>
      </c>
      <c r="E298" s="120" t="s">
        <v>290</v>
      </c>
      <c r="F298" s="120" t="s">
        <v>52</v>
      </c>
      <c r="G298" s="120" t="str">
        <f t="shared" si="67"/>
        <v>Plant &amp; Pre-Rigid 11R-20</v>
      </c>
      <c r="H298" s="236">
        <v>64600</v>
      </c>
      <c r="I298" s="156">
        <v>18.3</v>
      </c>
      <c r="J298" s="156">
        <v>6.25</v>
      </c>
      <c r="K298" s="156">
        <v>65</v>
      </c>
      <c r="L298" s="157">
        <f t="shared" si="68"/>
        <v>0.11097099621689785</v>
      </c>
      <c r="M298" s="156">
        <v>45</v>
      </c>
      <c r="N298" s="156">
        <v>45</v>
      </c>
      <c r="O298" s="156">
        <v>8</v>
      </c>
      <c r="P298" s="156">
        <v>150</v>
      </c>
      <c r="Q298" s="156">
        <v>0</v>
      </c>
      <c r="R298" s="9">
        <f t="shared" si="69"/>
        <v>1200</v>
      </c>
      <c r="S298" s="9">
        <v>1</v>
      </c>
      <c r="T298" s="9">
        <v>0.27</v>
      </c>
      <c r="U298" s="9">
        <v>1.4</v>
      </c>
      <c r="V298" s="8">
        <f t="shared" si="70"/>
        <v>1224.966028731689</v>
      </c>
      <c r="W298" s="7">
        <f t="shared" si="71"/>
        <v>8.1664401915445932</v>
      </c>
      <c r="X298" s="6">
        <f t="shared" si="72"/>
        <v>3633.75</v>
      </c>
      <c r="Y298" s="5">
        <f t="shared" si="73"/>
        <v>24.225000000000001</v>
      </c>
      <c r="Z298" s="1">
        <f t="shared" si="74"/>
        <v>29070</v>
      </c>
      <c r="AA298" s="1">
        <f t="shared" si="75"/>
        <v>4441.25</v>
      </c>
      <c r="AB298" s="1">
        <f t="shared" si="76"/>
        <v>46835</v>
      </c>
      <c r="AC298" s="4">
        <f t="shared" si="77"/>
        <v>4215.1499999999996</v>
      </c>
      <c r="AD298" s="4">
        <f t="shared" si="78"/>
        <v>1124.04</v>
      </c>
      <c r="AE298" s="4">
        <f t="shared" si="79"/>
        <v>9780.4399999999987</v>
      </c>
      <c r="AF298" s="3">
        <f t="shared" si="80"/>
        <v>65.20293333333332</v>
      </c>
    </row>
    <row r="299" spans="1:32" x14ac:dyDescent="0.2">
      <c r="A299" s="165">
        <v>621</v>
      </c>
      <c r="B299" s="156" t="str">
        <f t="shared" si="66"/>
        <v>2.9, Plant &amp; Pre-Rigid 15R-15</v>
      </c>
      <c r="C299" s="124">
        <v>2.9</v>
      </c>
      <c r="D299" s="120" t="s">
        <v>434</v>
      </c>
      <c r="E299" s="120" t="s">
        <v>290</v>
      </c>
      <c r="F299" s="120" t="s">
        <v>51</v>
      </c>
      <c r="G299" s="120" t="str">
        <f t="shared" si="67"/>
        <v>Plant &amp; Pre-Rigid 15R-15</v>
      </c>
      <c r="H299" s="236">
        <v>83600</v>
      </c>
      <c r="I299" s="156">
        <v>18.7</v>
      </c>
      <c r="J299" s="156">
        <v>6.25</v>
      </c>
      <c r="K299" s="156">
        <v>65</v>
      </c>
      <c r="L299" s="157">
        <f t="shared" si="68"/>
        <v>0.10859728506787329</v>
      </c>
      <c r="M299" s="156">
        <v>45</v>
      </c>
      <c r="N299" s="156">
        <v>45</v>
      </c>
      <c r="O299" s="156">
        <v>8</v>
      </c>
      <c r="P299" s="156">
        <v>150</v>
      </c>
      <c r="Q299" s="156">
        <v>0</v>
      </c>
      <c r="R299" s="9">
        <f t="shared" si="69"/>
        <v>1200</v>
      </c>
      <c r="S299" s="9">
        <v>1</v>
      </c>
      <c r="T299" s="9">
        <v>0.27</v>
      </c>
      <c r="U299" s="9">
        <v>1.4</v>
      </c>
      <c r="V299" s="8">
        <f t="shared" si="70"/>
        <v>1585.2501548292446</v>
      </c>
      <c r="W299" s="7">
        <f t="shared" si="71"/>
        <v>10.568334365528298</v>
      </c>
      <c r="X299" s="6">
        <f t="shared" si="72"/>
        <v>4702.5</v>
      </c>
      <c r="Y299" s="5">
        <f t="shared" si="73"/>
        <v>31.35</v>
      </c>
      <c r="Z299" s="1">
        <f t="shared" si="74"/>
        <v>37620</v>
      </c>
      <c r="AA299" s="1">
        <f t="shared" si="75"/>
        <v>5747.5</v>
      </c>
      <c r="AB299" s="1">
        <f t="shared" si="76"/>
        <v>60610</v>
      </c>
      <c r="AC299" s="4">
        <f t="shared" si="77"/>
        <v>5454.9</v>
      </c>
      <c r="AD299" s="4">
        <f t="shared" si="78"/>
        <v>1454.64</v>
      </c>
      <c r="AE299" s="4">
        <f t="shared" si="79"/>
        <v>12657.039999999999</v>
      </c>
      <c r="AF299" s="3">
        <f t="shared" si="80"/>
        <v>84.380266666666657</v>
      </c>
    </row>
    <row r="300" spans="1:32" x14ac:dyDescent="0.2">
      <c r="A300" s="165">
        <v>159</v>
      </c>
      <c r="B300" s="156" t="str">
        <f t="shared" si="66"/>
        <v>2.91, Plant &amp; Pre-Rigid  8R-30</v>
      </c>
      <c r="C300" s="124">
        <v>2.91</v>
      </c>
      <c r="D300" s="120" t="s">
        <v>434</v>
      </c>
      <c r="E300" s="120" t="s">
        <v>290</v>
      </c>
      <c r="F300" s="120" t="s">
        <v>25</v>
      </c>
      <c r="G300" s="120" t="str">
        <f t="shared" si="67"/>
        <v>Plant &amp; Pre-Rigid  8R-30</v>
      </c>
      <c r="H300" s="236">
        <v>61200</v>
      </c>
      <c r="I300" s="156">
        <v>20</v>
      </c>
      <c r="J300" s="156">
        <v>6.25</v>
      </c>
      <c r="K300" s="156">
        <v>65</v>
      </c>
      <c r="L300" s="157">
        <f t="shared" si="68"/>
        <v>0.10153846153846155</v>
      </c>
      <c r="M300" s="156">
        <v>45</v>
      </c>
      <c r="N300" s="156">
        <v>45</v>
      </c>
      <c r="O300" s="156">
        <v>8</v>
      </c>
      <c r="P300" s="156">
        <v>150</v>
      </c>
      <c r="Q300" s="156">
        <v>0</v>
      </c>
      <c r="R300" s="9">
        <f t="shared" si="69"/>
        <v>1200</v>
      </c>
      <c r="S300" s="9">
        <v>1</v>
      </c>
      <c r="T300" s="9">
        <v>0.27</v>
      </c>
      <c r="U300" s="9">
        <v>1.4</v>
      </c>
      <c r="V300" s="8">
        <f t="shared" si="70"/>
        <v>1160.4941324826527</v>
      </c>
      <c r="W300" s="7">
        <f t="shared" si="71"/>
        <v>7.7366275498843518</v>
      </c>
      <c r="X300" s="6">
        <f t="shared" si="72"/>
        <v>3442.5</v>
      </c>
      <c r="Y300" s="5">
        <f t="shared" si="73"/>
        <v>22.95</v>
      </c>
      <c r="Z300" s="1">
        <f t="shared" si="74"/>
        <v>27540</v>
      </c>
      <c r="AA300" s="1">
        <f t="shared" si="75"/>
        <v>4207.5</v>
      </c>
      <c r="AB300" s="1">
        <f t="shared" si="76"/>
        <v>44370</v>
      </c>
      <c r="AC300" s="4">
        <f t="shared" si="77"/>
        <v>3993.2999999999997</v>
      </c>
      <c r="AD300" s="4">
        <f t="shared" si="78"/>
        <v>1064.8800000000001</v>
      </c>
      <c r="AE300" s="4">
        <f t="shared" si="79"/>
        <v>9265.68</v>
      </c>
      <c r="AF300" s="3">
        <f t="shared" si="80"/>
        <v>61.7712</v>
      </c>
    </row>
    <row r="301" spans="1:32" x14ac:dyDescent="0.2">
      <c r="A301" s="165">
        <v>163</v>
      </c>
      <c r="B301" s="156" t="str">
        <f t="shared" si="66"/>
        <v>2.92, Plant &amp; Pre-Rigid 12R-20</v>
      </c>
      <c r="C301" s="124">
        <v>2.92</v>
      </c>
      <c r="D301" s="120" t="s">
        <v>434</v>
      </c>
      <c r="E301" s="120" t="s">
        <v>290</v>
      </c>
      <c r="F301" s="120" t="s">
        <v>50</v>
      </c>
      <c r="G301" s="120" t="str">
        <f t="shared" si="67"/>
        <v>Plant &amp; Pre-Rigid 12R-20</v>
      </c>
      <c r="H301" s="236">
        <v>68600</v>
      </c>
      <c r="I301" s="156">
        <v>20</v>
      </c>
      <c r="J301" s="156">
        <v>6.25</v>
      </c>
      <c r="K301" s="156">
        <v>65</v>
      </c>
      <c r="L301" s="157">
        <f t="shared" si="68"/>
        <v>0.10153846153846155</v>
      </c>
      <c r="M301" s="156">
        <v>45</v>
      </c>
      <c r="N301" s="156">
        <v>45</v>
      </c>
      <c r="O301" s="156">
        <v>8</v>
      </c>
      <c r="P301" s="156">
        <v>150</v>
      </c>
      <c r="Q301" s="156">
        <v>0</v>
      </c>
      <c r="R301" s="9">
        <f t="shared" si="69"/>
        <v>1200</v>
      </c>
      <c r="S301" s="9">
        <v>1</v>
      </c>
      <c r="T301" s="9">
        <v>0.27</v>
      </c>
      <c r="U301" s="9">
        <v>1.4</v>
      </c>
      <c r="V301" s="8">
        <f t="shared" si="70"/>
        <v>1300.8153184364376</v>
      </c>
      <c r="W301" s="7">
        <f t="shared" si="71"/>
        <v>8.6721021229095836</v>
      </c>
      <c r="X301" s="6">
        <f t="shared" si="72"/>
        <v>3858.75</v>
      </c>
      <c r="Y301" s="5">
        <f t="shared" si="73"/>
        <v>25.725000000000001</v>
      </c>
      <c r="Z301" s="1">
        <f t="shared" si="74"/>
        <v>30870</v>
      </c>
      <c r="AA301" s="1">
        <f t="shared" si="75"/>
        <v>4716.25</v>
      </c>
      <c r="AB301" s="1">
        <f t="shared" si="76"/>
        <v>49735</v>
      </c>
      <c r="AC301" s="4">
        <f t="shared" si="77"/>
        <v>4476.1499999999996</v>
      </c>
      <c r="AD301" s="4">
        <f t="shared" si="78"/>
        <v>1193.6400000000001</v>
      </c>
      <c r="AE301" s="4">
        <f t="shared" si="79"/>
        <v>10386.039999999999</v>
      </c>
      <c r="AF301" s="3">
        <f t="shared" si="80"/>
        <v>69.240266666666656</v>
      </c>
    </row>
    <row r="302" spans="1:32" x14ac:dyDescent="0.2">
      <c r="A302" s="165">
        <v>644</v>
      </c>
      <c r="B302" s="156" t="str">
        <f t="shared" si="66"/>
        <v>2.93, Plant &amp; Pre-Rigid 13R-18/20</v>
      </c>
      <c r="C302" s="124">
        <v>2.93</v>
      </c>
      <c r="D302" s="120" t="s">
        <v>434</v>
      </c>
      <c r="E302" s="120" t="s">
        <v>290</v>
      </c>
      <c r="F302" s="120" t="s">
        <v>49</v>
      </c>
      <c r="G302" s="120" t="str">
        <f t="shared" si="67"/>
        <v>Plant &amp; Pre-Rigid 13R-18/20</v>
      </c>
      <c r="H302" s="237">
        <v>70600</v>
      </c>
      <c r="I302" s="156">
        <v>21.7</v>
      </c>
      <c r="J302" s="156">
        <v>6.25</v>
      </c>
      <c r="K302" s="156">
        <v>65</v>
      </c>
      <c r="L302" s="157">
        <f t="shared" si="68"/>
        <v>9.3583835519319397E-2</v>
      </c>
      <c r="M302" s="156">
        <v>45</v>
      </c>
      <c r="N302" s="156">
        <v>45</v>
      </c>
      <c r="O302" s="156">
        <v>8</v>
      </c>
      <c r="P302" s="156">
        <v>150</v>
      </c>
      <c r="Q302" s="156">
        <v>0</v>
      </c>
      <c r="R302" s="9">
        <f t="shared" si="69"/>
        <v>1200</v>
      </c>
      <c r="S302" s="9">
        <v>1</v>
      </c>
      <c r="T302" s="9">
        <v>0.27</v>
      </c>
      <c r="U302" s="9">
        <v>1.4</v>
      </c>
      <c r="V302" s="8">
        <f t="shared" si="70"/>
        <v>1338.7399632888119</v>
      </c>
      <c r="W302" s="7">
        <f t="shared" si="71"/>
        <v>8.9249330885920788</v>
      </c>
      <c r="X302" s="6">
        <f t="shared" si="72"/>
        <v>3971.25</v>
      </c>
      <c r="Y302" s="5">
        <f t="shared" si="73"/>
        <v>26.475000000000001</v>
      </c>
      <c r="Z302" s="1">
        <f t="shared" si="74"/>
        <v>31770</v>
      </c>
      <c r="AA302" s="1">
        <f t="shared" si="75"/>
        <v>4853.75</v>
      </c>
      <c r="AB302" s="1">
        <f t="shared" si="76"/>
        <v>51185</v>
      </c>
      <c r="AC302" s="4">
        <f t="shared" si="77"/>
        <v>4606.6499999999996</v>
      </c>
      <c r="AD302" s="4">
        <f t="shared" si="78"/>
        <v>1228.44</v>
      </c>
      <c r="AE302" s="4">
        <f t="shared" si="79"/>
        <v>10688.84</v>
      </c>
      <c r="AF302" s="3">
        <f t="shared" si="80"/>
        <v>71.258933333333331</v>
      </c>
    </row>
    <row r="303" spans="1:32" x14ac:dyDescent="0.2">
      <c r="A303" s="165">
        <v>160</v>
      </c>
      <c r="B303" s="156" t="str">
        <f t="shared" si="66"/>
        <v>2.94, Plant &amp; Pre-Rigid  8R-36</v>
      </c>
      <c r="C303" s="124">
        <v>2.94</v>
      </c>
      <c r="D303" s="120" t="s">
        <v>434</v>
      </c>
      <c r="E303" s="120" t="s">
        <v>290</v>
      </c>
      <c r="F303" s="120" t="s">
        <v>198</v>
      </c>
      <c r="G303" s="120" t="str">
        <f t="shared" si="67"/>
        <v>Plant &amp; Pre-Rigid  8R-36</v>
      </c>
      <c r="H303" s="236">
        <v>57700</v>
      </c>
      <c r="I303" s="156">
        <v>24</v>
      </c>
      <c r="J303" s="156">
        <v>6.25</v>
      </c>
      <c r="K303" s="156">
        <v>65</v>
      </c>
      <c r="L303" s="157">
        <f t="shared" si="68"/>
        <v>8.461538461538462E-2</v>
      </c>
      <c r="M303" s="156">
        <v>45</v>
      </c>
      <c r="N303" s="156">
        <v>45</v>
      </c>
      <c r="O303" s="156">
        <v>8</v>
      </c>
      <c r="P303" s="156">
        <v>150</v>
      </c>
      <c r="Q303" s="156">
        <v>0</v>
      </c>
      <c r="R303" s="9">
        <f t="shared" si="69"/>
        <v>1200</v>
      </c>
      <c r="S303" s="9">
        <v>1</v>
      </c>
      <c r="T303" s="9">
        <v>0.27</v>
      </c>
      <c r="U303" s="9">
        <v>1.4</v>
      </c>
      <c r="V303" s="8">
        <f t="shared" si="70"/>
        <v>1094.1260039909978</v>
      </c>
      <c r="W303" s="7">
        <f t="shared" si="71"/>
        <v>7.2941733599399852</v>
      </c>
      <c r="X303" s="6">
        <f t="shared" si="72"/>
        <v>3245.625</v>
      </c>
      <c r="Y303" s="5">
        <f t="shared" si="73"/>
        <v>21.637499999999999</v>
      </c>
      <c r="Z303" s="1">
        <f t="shared" si="74"/>
        <v>25965</v>
      </c>
      <c r="AA303" s="1">
        <f t="shared" si="75"/>
        <v>3966.875</v>
      </c>
      <c r="AB303" s="1">
        <f t="shared" si="76"/>
        <v>41832.5</v>
      </c>
      <c r="AC303" s="4">
        <f t="shared" si="77"/>
        <v>3764.9249999999997</v>
      </c>
      <c r="AD303" s="4">
        <f t="shared" si="78"/>
        <v>1003.98</v>
      </c>
      <c r="AE303" s="4">
        <f t="shared" si="79"/>
        <v>8735.7799999999988</v>
      </c>
      <c r="AF303" s="3">
        <f t="shared" si="80"/>
        <v>58.238533333333322</v>
      </c>
    </row>
    <row r="304" spans="1:32" x14ac:dyDescent="0.2">
      <c r="A304" s="165">
        <v>161</v>
      </c>
      <c r="B304" s="156" t="str">
        <f t="shared" si="66"/>
        <v>2.95, Plant &amp; Pre-Rigid 10R-30</v>
      </c>
      <c r="C304" s="124">
        <v>2.95</v>
      </c>
      <c r="D304" s="120" t="s">
        <v>434</v>
      </c>
      <c r="E304" s="120" t="s">
        <v>290</v>
      </c>
      <c r="F304" s="120" t="s">
        <v>24</v>
      </c>
      <c r="G304" s="120" t="str">
        <f t="shared" si="67"/>
        <v>Plant &amp; Pre-Rigid 10R-30</v>
      </c>
      <c r="H304" s="237">
        <v>75000</v>
      </c>
      <c r="I304" s="156">
        <v>25</v>
      </c>
      <c r="J304" s="156">
        <v>6.25</v>
      </c>
      <c r="K304" s="156">
        <v>65</v>
      </c>
      <c r="L304" s="157">
        <f t="shared" si="68"/>
        <v>8.1230769230769231E-2</v>
      </c>
      <c r="M304" s="156">
        <v>45</v>
      </c>
      <c r="N304" s="156">
        <v>45</v>
      </c>
      <c r="O304" s="156">
        <v>8</v>
      </c>
      <c r="P304" s="156">
        <v>150</v>
      </c>
      <c r="Q304" s="156">
        <v>0</v>
      </c>
      <c r="R304" s="9">
        <f t="shared" si="69"/>
        <v>1200</v>
      </c>
      <c r="S304" s="9">
        <v>1</v>
      </c>
      <c r="T304" s="9">
        <v>0.27</v>
      </c>
      <c r="U304" s="9">
        <v>1.4</v>
      </c>
      <c r="V304" s="8">
        <f t="shared" si="70"/>
        <v>1422.1741819640351</v>
      </c>
      <c r="W304" s="7">
        <f t="shared" si="71"/>
        <v>9.4811612130935679</v>
      </c>
      <c r="X304" s="6">
        <f t="shared" si="72"/>
        <v>4218.75</v>
      </c>
      <c r="Y304" s="5">
        <f t="shared" si="73"/>
        <v>28.125</v>
      </c>
      <c r="Z304" s="1">
        <f t="shared" si="74"/>
        <v>33750</v>
      </c>
      <c r="AA304" s="1">
        <f t="shared" si="75"/>
        <v>5156.25</v>
      </c>
      <c r="AB304" s="1">
        <f t="shared" si="76"/>
        <v>54375</v>
      </c>
      <c r="AC304" s="4">
        <f t="shared" si="77"/>
        <v>4893.75</v>
      </c>
      <c r="AD304" s="4">
        <f t="shared" si="78"/>
        <v>1305</v>
      </c>
      <c r="AE304" s="4">
        <f t="shared" si="79"/>
        <v>11355</v>
      </c>
      <c r="AF304" s="3">
        <f t="shared" si="80"/>
        <v>75.7</v>
      </c>
    </row>
    <row r="305" spans="1:32" x14ac:dyDescent="0.2">
      <c r="A305" s="165">
        <v>347</v>
      </c>
      <c r="B305" s="156" t="str">
        <f t="shared" si="66"/>
        <v>2.96, Plant &amp; Pre-Rigid 12R-30</v>
      </c>
      <c r="C305" s="124">
        <v>2.96</v>
      </c>
      <c r="D305" s="120" t="s">
        <v>434</v>
      </c>
      <c r="E305" s="120" t="s">
        <v>290</v>
      </c>
      <c r="F305" s="120" t="s">
        <v>6</v>
      </c>
      <c r="G305" s="120" t="str">
        <f t="shared" si="67"/>
        <v>Plant &amp; Pre-Rigid 12R-30</v>
      </c>
      <c r="H305" s="236">
        <v>88100</v>
      </c>
      <c r="I305" s="156">
        <v>30</v>
      </c>
      <c r="J305" s="156">
        <v>6.25</v>
      </c>
      <c r="K305" s="156">
        <v>65</v>
      </c>
      <c r="L305" s="157">
        <f t="shared" si="68"/>
        <v>6.7692307692307691E-2</v>
      </c>
      <c r="M305" s="156">
        <v>45</v>
      </c>
      <c r="N305" s="156">
        <v>45</v>
      </c>
      <c r="O305" s="156">
        <v>8</v>
      </c>
      <c r="P305" s="156">
        <v>150</v>
      </c>
      <c r="Q305" s="156">
        <v>0</v>
      </c>
      <c r="R305" s="9">
        <f t="shared" si="69"/>
        <v>1200</v>
      </c>
      <c r="S305" s="9">
        <v>1</v>
      </c>
      <c r="T305" s="9">
        <v>0.27</v>
      </c>
      <c r="U305" s="9">
        <v>1.4</v>
      </c>
      <c r="V305" s="8">
        <f t="shared" si="70"/>
        <v>1670.5806057470866</v>
      </c>
      <c r="W305" s="7">
        <f t="shared" si="71"/>
        <v>11.137204038313911</v>
      </c>
      <c r="X305" s="6">
        <f t="shared" si="72"/>
        <v>4955.625</v>
      </c>
      <c r="Y305" s="5">
        <f t="shared" si="73"/>
        <v>33.037500000000001</v>
      </c>
      <c r="Z305" s="1">
        <f t="shared" si="74"/>
        <v>39645</v>
      </c>
      <c r="AA305" s="1">
        <f t="shared" si="75"/>
        <v>6056.875</v>
      </c>
      <c r="AB305" s="1">
        <f t="shared" si="76"/>
        <v>63872.5</v>
      </c>
      <c r="AC305" s="4">
        <f t="shared" si="77"/>
        <v>5748.5249999999996</v>
      </c>
      <c r="AD305" s="4">
        <f t="shared" si="78"/>
        <v>1532.94</v>
      </c>
      <c r="AE305" s="4">
        <f t="shared" si="79"/>
        <v>13338.34</v>
      </c>
      <c r="AF305" s="3">
        <f t="shared" si="80"/>
        <v>88.922266666666673</v>
      </c>
    </row>
    <row r="306" spans="1:32" x14ac:dyDescent="0.2">
      <c r="A306" s="165">
        <v>645</v>
      </c>
      <c r="B306" s="156" t="str">
        <f t="shared" si="66"/>
        <v>2.97, Plant &amp; Pre-Twin Row 8R-36</v>
      </c>
      <c r="C306" s="124">
        <v>2.97</v>
      </c>
      <c r="D306" s="120" t="s">
        <v>434</v>
      </c>
      <c r="E306" s="120" t="s">
        <v>291</v>
      </c>
      <c r="F306" s="120" t="s">
        <v>204</v>
      </c>
      <c r="G306" s="120" t="str">
        <f t="shared" si="67"/>
        <v>Plant &amp; Pre-Twin Row 8R-36</v>
      </c>
      <c r="H306" s="236">
        <v>127000</v>
      </c>
      <c r="I306" s="156">
        <v>24</v>
      </c>
      <c r="J306" s="156">
        <v>6.25</v>
      </c>
      <c r="K306" s="156">
        <v>65</v>
      </c>
      <c r="L306" s="157">
        <f t="shared" si="68"/>
        <v>8.461538461538462E-2</v>
      </c>
      <c r="M306" s="156">
        <v>45</v>
      </c>
      <c r="N306" s="156">
        <v>45</v>
      </c>
      <c r="O306" s="156">
        <v>8</v>
      </c>
      <c r="P306" s="156">
        <v>150</v>
      </c>
      <c r="Q306" s="156">
        <v>0</v>
      </c>
      <c r="R306" s="9">
        <f t="shared" si="69"/>
        <v>1200</v>
      </c>
      <c r="S306" s="9">
        <v>1</v>
      </c>
      <c r="T306" s="9">
        <v>0.27</v>
      </c>
      <c r="U306" s="9">
        <v>1.4</v>
      </c>
      <c r="V306" s="8">
        <f t="shared" si="70"/>
        <v>2408.2149481257661</v>
      </c>
      <c r="W306" s="7">
        <f t="shared" si="71"/>
        <v>16.054766320838439</v>
      </c>
      <c r="X306" s="6">
        <f t="shared" si="72"/>
        <v>7143.75</v>
      </c>
      <c r="Y306" s="5">
        <f t="shared" si="73"/>
        <v>47.625</v>
      </c>
      <c r="Z306" s="1">
        <f t="shared" si="74"/>
        <v>57150</v>
      </c>
      <c r="AA306" s="1">
        <f t="shared" si="75"/>
        <v>8731.25</v>
      </c>
      <c r="AB306" s="1">
        <f t="shared" si="76"/>
        <v>92075</v>
      </c>
      <c r="AC306" s="4">
        <f t="shared" si="77"/>
        <v>8286.75</v>
      </c>
      <c r="AD306" s="4">
        <f t="shared" si="78"/>
        <v>2209.8000000000002</v>
      </c>
      <c r="AE306" s="4">
        <f t="shared" si="79"/>
        <v>19227.8</v>
      </c>
      <c r="AF306" s="3">
        <f t="shared" si="80"/>
        <v>128.18533333333332</v>
      </c>
    </row>
    <row r="307" spans="1:32" x14ac:dyDescent="0.2">
      <c r="A307" s="165">
        <v>604</v>
      </c>
      <c r="B307" s="156" t="str">
        <f t="shared" si="66"/>
        <v>2.98, Plant &amp; Pre-Twin Row 12R-36</v>
      </c>
      <c r="C307" s="124">
        <v>2.98</v>
      </c>
      <c r="D307" s="120" t="s">
        <v>434</v>
      </c>
      <c r="E307" s="120" t="s">
        <v>291</v>
      </c>
      <c r="F307" s="120" t="s">
        <v>199</v>
      </c>
      <c r="G307" s="120" t="str">
        <f t="shared" si="67"/>
        <v>Plant &amp; Pre-Twin Row 12R-36</v>
      </c>
      <c r="H307" s="236">
        <v>161000</v>
      </c>
      <c r="I307" s="156">
        <v>36</v>
      </c>
      <c r="J307" s="156">
        <v>6.25</v>
      </c>
      <c r="K307" s="156">
        <v>65</v>
      </c>
      <c r="L307" s="157">
        <f t="shared" si="68"/>
        <v>5.6410256410256411E-2</v>
      </c>
      <c r="M307" s="156">
        <v>45</v>
      </c>
      <c r="N307" s="156">
        <v>45</v>
      </c>
      <c r="O307" s="156">
        <v>8</v>
      </c>
      <c r="P307" s="156">
        <v>150</v>
      </c>
      <c r="Q307" s="156">
        <v>0</v>
      </c>
      <c r="R307" s="9">
        <f t="shared" si="69"/>
        <v>1200</v>
      </c>
      <c r="S307" s="9">
        <v>1</v>
      </c>
      <c r="T307" s="9">
        <v>0.27</v>
      </c>
      <c r="U307" s="9">
        <v>1.4</v>
      </c>
      <c r="V307" s="8">
        <f t="shared" si="70"/>
        <v>3052.9339106161287</v>
      </c>
      <c r="W307" s="7">
        <f t="shared" si="71"/>
        <v>20.352892737440857</v>
      </c>
      <c r="X307" s="6">
        <f t="shared" si="72"/>
        <v>9056.25</v>
      </c>
      <c r="Y307" s="5">
        <f t="shared" si="73"/>
        <v>60.375</v>
      </c>
      <c r="Z307" s="1">
        <f t="shared" si="74"/>
        <v>72450</v>
      </c>
      <c r="AA307" s="1">
        <f t="shared" si="75"/>
        <v>11068.75</v>
      </c>
      <c r="AB307" s="1">
        <f t="shared" si="76"/>
        <v>116725</v>
      </c>
      <c r="AC307" s="4">
        <f t="shared" si="77"/>
        <v>10505.25</v>
      </c>
      <c r="AD307" s="4">
        <f t="shared" si="78"/>
        <v>2801.4</v>
      </c>
      <c r="AE307" s="4">
        <f t="shared" si="79"/>
        <v>24375.4</v>
      </c>
      <c r="AF307" s="3">
        <f t="shared" si="80"/>
        <v>162.50266666666667</v>
      </c>
    </row>
    <row r="308" spans="1:32" x14ac:dyDescent="0.2">
      <c r="A308" s="165"/>
      <c r="B308" s="156" t="str">
        <f t="shared" si="66"/>
        <v>2.99, Plow 4 Bottom Switch</v>
      </c>
      <c r="C308" s="124">
        <v>2.99</v>
      </c>
      <c r="D308" s="120" t="s">
        <v>434</v>
      </c>
      <c r="E308" s="120" t="s">
        <v>419</v>
      </c>
      <c r="F308" s="120" t="s">
        <v>420</v>
      </c>
      <c r="G308" s="120" t="str">
        <f t="shared" si="67"/>
        <v>Plow 4 Bottom Switch</v>
      </c>
      <c r="H308" s="237">
        <v>16500</v>
      </c>
      <c r="I308" s="156">
        <v>6</v>
      </c>
      <c r="J308" s="156">
        <v>4</v>
      </c>
      <c r="K308" s="156">
        <v>80</v>
      </c>
      <c r="L308" s="157">
        <f t="shared" si="68"/>
        <v>0.4296875</v>
      </c>
      <c r="M308" s="156">
        <v>30</v>
      </c>
      <c r="N308" s="156">
        <v>40</v>
      </c>
      <c r="O308" s="156">
        <v>8</v>
      </c>
      <c r="P308" s="156">
        <v>150</v>
      </c>
      <c r="Q308" s="156">
        <v>0</v>
      </c>
      <c r="R308" s="9">
        <f t="shared" si="69"/>
        <v>1200</v>
      </c>
      <c r="S308" s="9">
        <v>1</v>
      </c>
      <c r="T308" s="9">
        <v>0.27</v>
      </c>
      <c r="U308" s="9">
        <v>1.4</v>
      </c>
      <c r="V308" s="8">
        <f t="shared" si="70"/>
        <v>312.87832003208774</v>
      </c>
      <c r="W308" s="7">
        <f t="shared" si="71"/>
        <v>2.0858554668805849</v>
      </c>
      <c r="X308" s="6">
        <f t="shared" si="72"/>
        <v>825</v>
      </c>
      <c r="Y308" s="5">
        <f t="shared" si="73"/>
        <v>5.5</v>
      </c>
      <c r="Z308" s="1">
        <f t="shared" si="74"/>
        <v>4950</v>
      </c>
      <c r="AA308" s="1">
        <f t="shared" si="75"/>
        <v>1443.75</v>
      </c>
      <c r="AB308" s="1">
        <f t="shared" si="76"/>
        <v>10725</v>
      </c>
      <c r="AC308" s="4">
        <f t="shared" si="77"/>
        <v>965.25</v>
      </c>
      <c r="AD308" s="4">
        <f t="shared" si="78"/>
        <v>257.39999999999998</v>
      </c>
      <c r="AE308" s="4">
        <f t="shared" si="79"/>
        <v>2666.4</v>
      </c>
      <c r="AF308" s="3">
        <f t="shared" si="80"/>
        <v>17.776</v>
      </c>
    </row>
    <row r="309" spans="1:32" x14ac:dyDescent="0.2">
      <c r="A309" s="165"/>
      <c r="B309" s="156" t="str">
        <f t="shared" si="66"/>
        <v>3, Plow 5 Bottom Switch</v>
      </c>
      <c r="C309" s="124">
        <v>3</v>
      </c>
      <c r="D309" s="120" t="s">
        <v>434</v>
      </c>
      <c r="E309" s="120" t="s">
        <v>419</v>
      </c>
      <c r="F309" s="120" t="s">
        <v>421</v>
      </c>
      <c r="G309" s="120" t="str">
        <f t="shared" si="67"/>
        <v>Plow 5 Bottom Switch</v>
      </c>
      <c r="H309" s="237">
        <v>18500</v>
      </c>
      <c r="I309" s="156">
        <v>7.5</v>
      </c>
      <c r="J309" s="156">
        <v>4</v>
      </c>
      <c r="K309" s="156">
        <v>80</v>
      </c>
      <c r="L309" s="157">
        <f t="shared" si="68"/>
        <v>0.34375</v>
      </c>
      <c r="M309" s="156">
        <v>30</v>
      </c>
      <c r="N309" s="156">
        <v>40</v>
      </c>
      <c r="O309" s="156">
        <v>8</v>
      </c>
      <c r="P309" s="156">
        <v>150</v>
      </c>
      <c r="Q309" s="156">
        <v>0</v>
      </c>
      <c r="R309" s="9">
        <f t="shared" si="69"/>
        <v>1200</v>
      </c>
      <c r="S309" s="9">
        <v>1</v>
      </c>
      <c r="T309" s="9">
        <v>0.27</v>
      </c>
      <c r="U309" s="9">
        <v>1.4</v>
      </c>
      <c r="V309" s="8">
        <f t="shared" si="70"/>
        <v>350.80296488446197</v>
      </c>
      <c r="W309" s="7">
        <f t="shared" si="71"/>
        <v>2.3386864325630796</v>
      </c>
      <c r="X309" s="6">
        <f t="shared" si="72"/>
        <v>925</v>
      </c>
      <c r="Y309" s="5">
        <f t="shared" si="73"/>
        <v>6.166666666666667</v>
      </c>
      <c r="Z309" s="1">
        <f t="shared" si="74"/>
        <v>5550</v>
      </c>
      <c r="AA309" s="1">
        <f t="shared" si="75"/>
        <v>1618.75</v>
      </c>
      <c r="AB309" s="1">
        <f t="shared" si="76"/>
        <v>12025</v>
      </c>
      <c r="AC309" s="4">
        <f t="shared" si="77"/>
        <v>1082.25</v>
      </c>
      <c r="AD309" s="4">
        <f t="shared" si="78"/>
        <v>288.60000000000002</v>
      </c>
      <c r="AE309" s="4">
        <f t="shared" si="79"/>
        <v>2989.6</v>
      </c>
      <c r="AF309" s="3">
        <f t="shared" si="80"/>
        <v>19.930666666666667</v>
      </c>
    </row>
    <row r="310" spans="1:32" x14ac:dyDescent="0.2">
      <c r="A310" s="165">
        <v>29</v>
      </c>
      <c r="B310" s="156" t="str">
        <f t="shared" si="66"/>
        <v>3.01, Roller/Cultipacker 12'</v>
      </c>
      <c r="C310" s="124">
        <v>3.01</v>
      </c>
      <c r="D310" s="120" t="s">
        <v>434</v>
      </c>
      <c r="E310" s="120" t="s">
        <v>292</v>
      </c>
      <c r="F310" s="120" t="s">
        <v>11</v>
      </c>
      <c r="G310" s="120" t="str">
        <f t="shared" si="67"/>
        <v>Roller/Cultipacker 12'</v>
      </c>
      <c r="H310" s="236">
        <v>8000</v>
      </c>
      <c r="I310" s="156">
        <v>12</v>
      </c>
      <c r="J310" s="156">
        <v>6.5</v>
      </c>
      <c r="K310" s="156">
        <v>85</v>
      </c>
      <c r="L310" s="157">
        <f t="shared" si="68"/>
        <v>0.12443438914027148</v>
      </c>
      <c r="M310" s="156">
        <v>25</v>
      </c>
      <c r="N310" s="156">
        <v>85</v>
      </c>
      <c r="O310" s="156">
        <v>12</v>
      </c>
      <c r="P310" s="156">
        <v>300</v>
      </c>
      <c r="Q310" s="156">
        <v>0</v>
      </c>
      <c r="R310" s="9">
        <f t="shared" si="69"/>
        <v>3600</v>
      </c>
      <c r="S310" s="9">
        <v>1</v>
      </c>
      <c r="T310" s="9">
        <v>0.27</v>
      </c>
      <c r="U310" s="9">
        <v>1.4</v>
      </c>
      <c r="V310" s="8">
        <f t="shared" si="70"/>
        <v>400.3349511676829</v>
      </c>
      <c r="W310" s="7">
        <f t="shared" si="71"/>
        <v>1.3344498372256097</v>
      </c>
      <c r="X310" s="6">
        <f t="shared" si="72"/>
        <v>566.66666666666663</v>
      </c>
      <c r="Y310" s="5">
        <f t="shared" si="73"/>
        <v>1.8888888888888888</v>
      </c>
      <c r="Z310" s="1">
        <f t="shared" si="74"/>
        <v>2000</v>
      </c>
      <c r="AA310" s="1">
        <f t="shared" si="75"/>
        <v>500</v>
      </c>
      <c r="AB310" s="1">
        <f t="shared" si="76"/>
        <v>5000</v>
      </c>
      <c r="AC310" s="4">
        <f t="shared" si="77"/>
        <v>450</v>
      </c>
      <c r="AD310" s="4">
        <f t="shared" si="78"/>
        <v>120</v>
      </c>
      <c r="AE310" s="4">
        <f t="shared" si="79"/>
        <v>1070</v>
      </c>
      <c r="AF310" s="3">
        <f t="shared" si="80"/>
        <v>3.5666666666666669</v>
      </c>
    </row>
    <row r="311" spans="1:32" x14ac:dyDescent="0.2">
      <c r="A311" s="165">
        <v>30</v>
      </c>
      <c r="B311" s="156" t="str">
        <f t="shared" si="66"/>
        <v>3.02, Roller/Cultipacker 20'</v>
      </c>
      <c r="C311" s="124">
        <v>3.02</v>
      </c>
      <c r="D311" s="120" t="s">
        <v>434</v>
      </c>
      <c r="E311" s="120" t="s">
        <v>292</v>
      </c>
      <c r="F311" s="120" t="s">
        <v>8</v>
      </c>
      <c r="G311" s="120" t="str">
        <f t="shared" si="67"/>
        <v>Roller/Cultipacker 20'</v>
      </c>
      <c r="H311" s="236">
        <v>14000</v>
      </c>
      <c r="I311" s="156">
        <v>20</v>
      </c>
      <c r="J311" s="156">
        <v>6.5</v>
      </c>
      <c r="K311" s="156">
        <v>85</v>
      </c>
      <c r="L311" s="157">
        <f t="shared" si="68"/>
        <v>7.4660633484162894E-2</v>
      </c>
      <c r="M311" s="156">
        <v>25</v>
      </c>
      <c r="N311" s="156">
        <v>85</v>
      </c>
      <c r="O311" s="156">
        <v>12</v>
      </c>
      <c r="P311" s="156">
        <v>300</v>
      </c>
      <c r="Q311" s="156">
        <v>0</v>
      </c>
      <c r="R311" s="9">
        <f t="shared" si="69"/>
        <v>3600</v>
      </c>
      <c r="S311" s="9">
        <v>1</v>
      </c>
      <c r="T311" s="9">
        <v>0.27</v>
      </c>
      <c r="U311" s="9">
        <v>1.4</v>
      </c>
      <c r="V311" s="8">
        <f t="shared" si="70"/>
        <v>700.58616454344519</v>
      </c>
      <c r="W311" s="7">
        <f t="shared" si="71"/>
        <v>2.3352872151448172</v>
      </c>
      <c r="X311" s="6">
        <f t="shared" si="72"/>
        <v>991.66666666666663</v>
      </c>
      <c r="Y311" s="5">
        <f t="shared" si="73"/>
        <v>3.3055555555555554</v>
      </c>
      <c r="Z311" s="1">
        <f t="shared" si="74"/>
        <v>3500</v>
      </c>
      <c r="AA311" s="1">
        <f t="shared" si="75"/>
        <v>875</v>
      </c>
      <c r="AB311" s="1">
        <f t="shared" si="76"/>
        <v>8750</v>
      </c>
      <c r="AC311" s="4">
        <f t="shared" si="77"/>
        <v>787.5</v>
      </c>
      <c r="AD311" s="4">
        <f t="shared" si="78"/>
        <v>210</v>
      </c>
      <c r="AE311" s="4">
        <f t="shared" si="79"/>
        <v>1872.5</v>
      </c>
      <c r="AF311" s="3">
        <f t="shared" si="80"/>
        <v>6.2416666666666663</v>
      </c>
    </row>
    <row r="312" spans="1:32" x14ac:dyDescent="0.2">
      <c r="A312" s="165">
        <v>172</v>
      </c>
      <c r="B312" s="156" t="str">
        <f t="shared" si="66"/>
        <v>3.03, Roller/Cultipacker 30'</v>
      </c>
      <c r="C312" s="124">
        <v>3.03</v>
      </c>
      <c r="D312" s="120" t="s">
        <v>434</v>
      </c>
      <c r="E312" s="120" t="s">
        <v>292</v>
      </c>
      <c r="F312" s="120" t="s">
        <v>44</v>
      </c>
      <c r="G312" s="120" t="str">
        <f t="shared" si="67"/>
        <v>Roller/Cultipacker 30'</v>
      </c>
      <c r="H312" s="236">
        <v>22000</v>
      </c>
      <c r="I312" s="156">
        <v>30</v>
      </c>
      <c r="J312" s="156">
        <v>6.5</v>
      </c>
      <c r="K312" s="156">
        <v>85</v>
      </c>
      <c r="L312" s="157">
        <f t="shared" si="68"/>
        <v>4.9773755656108601E-2</v>
      </c>
      <c r="M312" s="156">
        <v>25</v>
      </c>
      <c r="N312" s="156">
        <v>85</v>
      </c>
      <c r="O312" s="156">
        <v>12</v>
      </c>
      <c r="P312" s="156">
        <v>300</v>
      </c>
      <c r="Q312" s="156">
        <v>0</v>
      </c>
      <c r="R312" s="9">
        <f t="shared" si="69"/>
        <v>3600</v>
      </c>
      <c r="S312" s="9">
        <v>1</v>
      </c>
      <c r="T312" s="9">
        <v>0.27</v>
      </c>
      <c r="U312" s="9">
        <v>1.4</v>
      </c>
      <c r="V312" s="8">
        <f t="shared" si="70"/>
        <v>1100.9211157111281</v>
      </c>
      <c r="W312" s="7">
        <f t="shared" si="71"/>
        <v>3.6697370523704271</v>
      </c>
      <c r="X312" s="6">
        <f t="shared" si="72"/>
        <v>1558.3333333333333</v>
      </c>
      <c r="Y312" s="5">
        <f t="shared" si="73"/>
        <v>5.1944444444444438</v>
      </c>
      <c r="Z312" s="1">
        <f t="shared" si="74"/>
        <v>5500</v>
      </c>
      <c r="AA312" s="1">
        <f t="shared" si="75"/>
        <v>1375</v>
      </c>
      <c r="AB312" s="1">
        <f t="shared" si="76"/>
        <v>13750</v>
      </c>
      <c r="AC312" s="4">
        <f t="shared" si="77"/>
        <v>1237.5</v>
      </c>
      <c r="AD312" s="4">
        <f t="shared" si="78"/>
        <v>330</v>
      </c>
      <c r="AE312" s="4">
        <f t="shared" si="79"/>
        <v>2942.5</v>
      </c>
      <c r="AF312" s="3">
        <f t="shared" si="80"/>
        <v>9.8083333333333336</v>
      </c>
    </row>
    <row r="313" spans="1:32" x14ac:dyDescent="0.2">
      <c r="A313" s="165">
        <v>717</v>
      </c>
      <c r="B313" s="156" t="str">
        <f t="shared" si="66"/>
        <v>3.04, Roller/Cultipacker 38'</v>
      </c>
      <c r="C313" s="124">
        <v>3.04</v>
      </c>
      <c r="D313" s="120" t="s">
        <v>434</v>
      </c>
      <c r="E313" s="120" t="s">
        <v>292</v>
      </c>
      <c r="F313" s="120" t="s">
        <v>41</v>
      </c>
      <c r="G313" s="120" t="str">
        <f t="shared" si="67"/>
        <v>Roller/Cultipacker 38'</v>
      </c>
      <c r="H313" s="236">
        <v>28000</v>
      </c>
      <c r="I313" s="156">
        <v>38</v>
      </c>
      <c r="J313" s="156">
        <v>6.5</v>
      </c>
      <c r="K313" s="156">
        <v>85</v>
      </c>
      <c r="L313" s="157">
        <f t="shared" si="68"/>
        <v>3.9295070254822574E-2</v>
      </c>
      <c r="M313" s="156">
        <v>25</v>
      </c>
      <c r="N313" s="156">
        <v>85</v>
      </c>
      <c r="O313" s="156">
        <v>12</v>
      </c>
      <c r="P313" s="156">
        <v>300</v>
      </c>
      <c r="Q313" s="156">
        <v>0</v>
      </c>
      <c r="R313" s="9">
        <f t="shared" si="69"/>
        <v>3600</v>
      </c>
      <c r="S313" s="9">
        <v>1</v>
      </c>
      <c r="T313" s="9">
        <v>0.27</v>
      </c>
      <c r="U313" s="9">
        <v>1.4</v>
      </c>
      <c r="V313" s="8">
        <f t="shared" si="70"/>
        <v>1401.1723290868904</v>
      </c>
      <c r="W313" s="7">
        <f t="shared" si="71"/>
        <v>4.6705744302896344</v>
      </c>
      <c r="X313" s="6">
        <f t="shared" si="72"/>
        <v>1983.3333333333333</v>
      </c>
      <c r="Y313" s="5">
        <f t="shared" si="73"/>
        <v>6.6111111111111107</v>
      </c>
      <c r="Z313" s="1">
        <f t="shared" si="74"/>
        <v>7000</v>
      </c>
      <c r="AA313" s="1">
        <f t="shared" si="75"/>
        <v>1750</v>
      </c>
      <c r="AB313" s="1">
        <f t="shared" si="76"/>
        <v>17500</v>
      </c>
      <c r="AC313" s="4">
        <f t="shared" si="77"/>
        <v>1575</v>
      </c>
      <c r="AD313" s="4">
        <f t="shared" si="78"/>
        <v>420</v>
      </c>
      <c r="AE313" s="4">
        <f t="shared" si="79"/>
        <v>3745</v>
      </c>
      <c r="AF313" s="3">
        <f t="shared" si="80"/>
        <v>12.483333333333333</v>
      </c>
    </row>
    <row r="314" spans="1:32" x14ac:dyDescent="0.2">
      <c r="A314" s="165">
        <v>718</v>
      </c>
      <c r="B314" s="156" t="str">
        <f t="shared" si="66"/>
        <v>3.05, Roller/Stubble 20'</v>
      </c>
      <c r="C314" s="124">
        <v>3.05</v>
      </c>
      <c r="D314" s="120" t="s">
        <v>434</v>
      </c>
      <c r="E314" s="120" t="s">
        <v>293</v>
      </c>
      <c r="F314" s="120" t="s">
        <v>8</v>
      </c>
      <c r="G314" s="120" t="str">
        <f t="shared" si="67"/>
        <v>Roller/Stubble 20'</v>
      </c>
      <c r="H314" s="236">
        <v>16000</v>
      </c>
      <c r="I314" s="156">
        <v>20</v>
      </c>
      <c r="J314" s="156">
        <v>6.5</v>
      </c>
      <c r="K314" s="156">
        <v>85</v>
      </c>
      <c r="L314" s="157">
        <f t="shared" si="68"/>
        <v>7.4660633484162894E-2</v>
      </c>
      <c r="M314" s="156">
        <v>25</v>
      </c>
      <c r="N314" s="156">
        <v>85</v>
      </c>
      <c r="O314" s="156">
        <v>12</v>
      </c>
      <c r="P314" s="156">
        <v>300</v>
      </c>
      <c r="Q314" s="156">
        <v>0</v>
      </c>
      <c r="R314" s="9">
        <f t="shared" si="69"/>
        <v>3600</v>
      </c>
      <c r="S314" s="9">
        <v>1</v>
      </c>
      <c r="T314" s="9">
        <v>0.27</v>
      </c>
      <c r="U314" s="9">
        <v>1.4</v>
      </c>
      <c r="V314" s="8">
        <f t="shared" si="70"/>
        <v>800.6699023353658</v>
      </c>
      <c r="W314" s="7">
        <f t="shared" si="71"/>
        <v>2.6688996744512195</v>
      </c>
      <c r="X314" s="6">
        <f t="shared" si="72"/>
        <v>1133.3333333333333</v>
      </c>
      <c r="Y314" s="5">
        <f t="shared" si="73"/>
        <v>3.7777777777777777</v>
      </c>
      <c r="Z314" s="1">
        <f t="shared" si="74"/>
        <v>4000</v>
      </c>
      <c r="AA314" s="1">
        <f t="shared" si="75"/>
        <v>1000</v>
      </c>
      <c r="AB314" s="1">
        <f t="shared" si="76"/>
        <v>10000</v>
      </c>
      <c r="AC314" s="4">
        <f t="shared" si="77"/>
        <v>900</v>
      </c>
      <c r="AD314" s="4">
        <f t="shared" si="78"/>
        <v>240</v>
      </c>
      <c r="AE314" s="4">
        <f t="shared" si="79"/>
        <v>2140</v>
      </c>
      <c r="AF314" s="3">
        <f t="shared" si="80"/>
        <v>7.1333333333333337</v>
      </c>
    </row>
    <row r="315" spans="1:32" x14ac:dyDescent="0.2">
      <c r="A315" s="165">
        <v>719</v>
      </c>
      <c r="B315" s="156" t="str">
        <f t="shared" si="66"/>
        <v>3.06, Roller/Stubble 32'</v>
      </c>
      <c r="C315" s="124">
        <v>3.06</v>
      </c>
      <c r="D315" s="120" t="s">
        <v>434</v>
      </c>
      <c r="E315" s="120" t="s">
        <v>293</v>
      </c>
      <c r="F315" s="120" t="s">
        <v>43</v>
      </c>
      <c r="G315" s="120" t="str">
        <f t="shared" si="67"/>
        <v>Roller/Stubble 32'</v>
      </c>
      <c r="H315" s="236">
        <v>24000</v>
      </c>
      <c r="I315" s="156">
        <v>32</v>
      </c>
      <c r="J315" s="156">
        <v>6.5</v>
      </c>
      <c r="K315" s="156">
        <v>85</v>
      </c>
      <c r="L315" s="157">
        <f t="shared" si="68"/>
        <v>4.6662895927601804E-2</v>
      </c>
      <c r="M315" s="156">
        <v>25</v>
      </c>
      <c r="N315" s="156">
        <v>85</v>
      </c>
      <c r="O315" s="156">
        <v>12</v>
      </c>
      <c r="P315" s="156">
        <v>300</v>
      </c>
      <c r="Q315" s="156">
        <v>0</v>
      </c>
      <c r="R315" s="9">
        <f t="shared" si="69"/>
        <v>3600</v>
      </c>
      <c r="S315" s="9">
        <v>1</v>
      </c>
      <c r="T315" s="9">
        <v>0.27</v>
      </c>
      <c r="U315" s="9">
        <v>1.4</v>
      </c>
      <c r="V315" s="8">
        <f t="shared" si="70"/>
        <v>1201.0048535030487</v>
      </c>
      <c r="W315" s="7">
        <f t="shared" si="71"/>
        <v>4.003349511676829</v>
      </c>
      <c r="X315" s="6">
        <f t="shared" si="72"/>
        <v>1700</v>
      </c>
      <c r="Y315" s="5">
        <f t="shared" si="73"/>
        <v>5.666666666666667</v>
      </c>
      <c r="Z315" s="1">
        <f t="shared" si="74"/>
        <v>6000</v>
      </c>
      <c r="AA315" s="1">
        <f t="shared" si="75"/>
        <v>1500</v>
      </c>
      <c r="AB315" s="1">
        <f t="shared" si="76"/>
        <v>15000</v>
      </c>
      <c r="AC315" s="4">
        <f t="shared" si="77"/>
        <v>1350</v>
      </c>
      <c r="AD315" s="4">
        <f t="shared" si="78"/>
        <v>360</v>
      </c>
      <c r="AE315" s="4">
        <f t="shared" si="79"/>
        <v>3210</v>
      </c>
      <c r="AF315" s="3">
        <f t="shared" si="80"/>
        <v>10.7</v>
      </c>
    </row>
    <row r="316" spans="1:32" x14ac:dyDescent="0.2">
      <c r="A316" s="165">
        <v>485</v>
      </c>
      <c r="B316" s="156" t="str">
        <f t="shared" si="66"/>
        <v>3.07, Rotary Cutter  7'</v>
      </c>
      <c r="C316" s="124">
        <v>3.07</v>
      </c>
      <c r="D316" s="120" t="s">
        <v>434</v>
      </c>
      <c r="E316" s="120" t="s">
        <v>294</v>
      </c>
      <c r="F316" s="120" t="s">
        <v>42</v>
      </c>
      <c r="G316" s="120" t="str">
        <f t="shared" si="67"/>
        <v>Rotary Cutter  7'</v>
      </c>
      <c r="H316" s="236">
        <v>6580</v>
      </c>
      <c r="I316" s="156">
        <v>7</v>
      </c>
      <c r="J316" s="156">
        <v>8.75</v>
      </c>
      <c r="K316" s="156">
        <v>80</v>
      </c>
      <c r="L316" s="157">
        <f t="shared" si="68"/>
        <v>0.1683673469387755</v>
      </c>
      <c r="M316" s="156">
        <v>30</v>
      </c>
      <c r="N316" s="156">
        <v>150</v>
      </c>
      <c r="O316" s="156">
        <v>10</v>
      </c>
      <c r="P316" s="156">
        <v>185</v>
      </c>
      <c r="Q316" s="156">
        <v>0</v>
      </c>
      <c r="R316" s="9">
        <f t="shared" si="69"/>
        <v>1850</v>
      </c>
      <c r="S316" s="9">
        <v>1</v>
      </c>
      <c r="T316" s="9">
        <v>0.27</v>
      </c>
      <c r="U316" s="9">
        <v>1.4</v>
      </c>
      <c r="V316" s="8">
        <f t="shared" si="70"/>
        <v>167.35168040542013</v>
      </c>
      <c r="W316" s="7">
        <f t="shared" si="71"/>
        <v>0.9046036778671358</v>
      </c>
      <c r="X316" s="6">
        <f t="shared" si="72"/>
        <v>987</v>
      </c>
      <c r="Y316" s="5">
        <f t="shared" si="73"/>
        <v>5.3351351351351353</v>
      </c>
      <c r="Z316" s="1">
        <f t="shared" si="74"/>
        <v>1974</v>
      </c>
      <c r="AA316" s="1">
        <f t="shared" si="75"/>
        <v>460.6</v>
      </c>
      <c r="AB316" s="1">
        <f t="shared" si="76"/>
        <v>4277</v>
      </c>
      <c r="AC316" s="4">
        <f t="shared" si="77"/>
        <v>384.93</v>
      </c>
      <c r="AD316" s="4">
        <f t="shared" si="78"/>
        <v>102.648</v>
      </c>
      <c r="AE316" s="4">
        <f t="shared" si="79"/>
        <v>948.178</v>
      </c>
      <c r="AF316" s="3">
        <f t="shared" si="80"/>
        <v>5.1252864864864867</v>
      </c>
    </row>
    <row r="317" spans="1:32" x14ac:dyDescent="0.2">
      <c r="A317" s="165">
        <v>199</v>
      </c>
      <c r="B317" s="156" t="str">
        <f t="shared" si="66"/>
        <v>3.08, Rotary Cutter 12'</v>
      </c>
      <c r="C317" s="124">
        <v>3.08</v>
      </c>
      <c r="D317" s="120" t="s">
        <v>434</v>
      </c>
      <c r="E317" s="120" t="s">
        <v>294</v>
      </c>
      <c r="F317" s="120" t="s">
        <v>11</v>
      </c>
      <c r="G317" s="120" t="str">
        <f t="shared" si="67"/>
        <v>Rotary Cutter 12'</v>
      </c>
      <c r="H317" s="236">
        <v>21500</v>
      </c>
      <c r="I317" s="156">
        <v>12</v>
      </c>
      <c r="J317" s="156">
        <v>8.75</v>
      </c>
      <c r="K317" s="156">
        <v>80</v>
      </c>
      <c r="L317" s="157">
        <f t="shared" si="68"/>
        <v>9.8214285714285712E-2</v>
      </c>
      <c r="M317" s="156">
        <v>30</v>
      </c>
      <c r="N317" s="156">
        <v>150</v>
      </c>
      <c r="O317" s="156">
        <v>10</v>
      </c>
      <c r="P317" s="156">
        <v>185</v>
      </c>
      <c r="Q317" s="156">
        <v>0</v>
      </c>
      <c r="R317" s="9">
        <f t="shared" si="69"/>
        <v>1850</v>
      </c>
      <c r="S317" s="9">
        <v>1</v>
      </c>
      <c r="T317" s="9">
        <v>0.27</v>
      </c>
      <c r="U317" s="9">
        <v>1.4</v>
      </c>
      <c r="V317" s="8">
        <f t="shared" si="70"/>
        <v>546.81780071679827</v>
      </c>
      <c r="W317" s="7">
        <f t="shared" si="71"/>
        <v>2.9557718957664774</v>
      </c>
      <c r="X317" s="6">
        <f t="shared" si="72"/>
        <v>3225</v>
      </c>
      <c r="Y317" s="5">
        <f t="shared" si="73"/>
        <v>17.432432432432432</v>
      </c>
      <c r="Z317" s="1">
        <f t="shared" si="74"/>
        <v>6450</v>
      </c>
      <c r="AA317" s="1">
        <f t="shared" si="75"/>
        <v>1505</v>
      </c>
      <c r="AB317" s="1">
        <f t="shared" si="76"/>
        <v>13975</v>
      </c>
      <c r="AC317" s="4">
        <f t="shared" si="77"/>
        <v>1257.75</v>
      </c>
      <c r="AD317" s="4">
        <f t="shared" si="78"/>
        <v>335.40000000000003</v>
      </c>
      <c r="AE317" s="4">
        <f t="shared" si="79"/>
        <v>3098.15</v>
      </c>
      <c r="AF317" s="3">
        <f t="shared" si="80"/>
        <v>16.746756756756756</v>
      </c>
    </row>
    <row r="318" spans="1:32" x14ac:dyDescent="0.2">
      <c r="A318" s="165">
        <v>484</v>
      </c>
      <c r="B318" s="156" t="str">
        <f t="shared" si="66"/>
        <v>3.09, Rotary Cutter-Flex 15'</v>
      </c>
      <c r="C318" s="124">
        <v>3.09</v>
      </c>
      <c r="D318" s="120" t="s">
        <v>434</v>
      </c>
      <c r="E318" s="120" t="s">
        <v>295</v>
      </c>
      <c r="F318" s="120" t="s">
        <v>10</v>
      </c>
      <c r="G318" s="120" t="str">
        <f t="shared" si="67"/>
        <v>Rotary Cutter-Flex 15'</v>
      </c>
      <c r="H318" s="236">
        <v>24600</v>
      </c>
      <c r="I318" s="156">
        <v>15</v>
      </c>
      <c r="J318" s="156">
        <v>8.75</v>
      </c>
      <c r="K318" s="156">
        <v>80</v>
      </c>
      <c r="L318" s="157">
        <f t="shared" si="68"/>
        <v>7.857142857142857E-2</v>
      </c>
      <c r="M318" s="156">
        <v>30</v>
      </c>
      <c r="N318" s="156">
        <v>150</v>
      </c>
      <c r="O318" s="156">
        <v>10</v>
      </c>
      <c r="P318" s="156">
        <v>185</v>
      </c>
      <c r="Q318" s="156">
        <v>0</v>
      </c>
      <c r="R318" s="9">
        <f t="shared" si="69"/>
        <v>1850</v>
      </c>
      <c r="S318" s="9">
        <v>1</v>
      </c>
      <c r="T318" s="9">
        <v>0.27</v>
      </c>
      <c r="U318" s="9">
        <v>1.4</v>
      </c>
      <c r="V318" s="8">
        <f t="shared" si="70"/>
        <v>625.66129756433668</v>
      </c>
      <c r="W318" s="7">
        <f t="shared" si="71"/>
        <v>3.3819529598072253</v>
      </c>
      <c r="X318" s="6">
        <f t="shared" si="72"/>
        <v>3690</v>
      </c>
      <c r="Y318" s="5">
        <f t="shared" si="73"/>
        <v>19.945945945945947</v>
      </c>
      <c r="Z318" s="1">
        <f t="shared" si="74"/>
        <v>7380</v>
      </c>
      <c r="AA318" s="1">
        <f t="shared" si="75"/>
        <v>1722</v>
      </c>
      <c r="AB318" s="1">
        <f t="shared" si="76"/>
        <v>15990</v>
      </c>
      <c r="AC318" s="4">
        <f t="shared" si="77"/>
        <v>1439.1</v>
      </c>
      <c r="AD318" s="4">
        <f t="shared" si="78"/>
        <v>383.76</v>
      </c>
      <c r="AE318" s="4">
        <f t="shared" si="79"/>
        <v>3544.8599999999997</v>
      </c>
      <c r="AF318" s="3">
        <f t="shared" si="80"/>
        <v>19.161405405405404</v>
      </c>
    </row>
    <row r="319" spans="1:32" x14ac:dyDescent="0.2">
      <c r="A319" s="165">
        <v>562</v>
      </c>
      <c r="B319" s="156" t="str">
        <f t="shared" si="66"/>
        <v>3.1, Rotary Cutter-Flex 20'</v>
      </c>
      <c r="C319" s="124">
        <v>3.1</v>
      </c>
      <c r="D319" s="120" t="s">
        <v>434</v>
      </c>
      <c r="E319" s="120" t="s">
        <v>295</v>
      </c>
      <c r="F319" s="120" t="s">
        <v>8</v>
      </c>
      <c r="G319" s="120" t="str">
        <f t="shared" si="67"/>
        <v>Rotary Cutter-Flex 20'</v>
      </c>
      <c r="H319" s="236">
        <v>42400</v>
      </c>
      <c r="I319" s="156">
        <v>20</v>
      </c>
      <c r="J319" s="156">
        <v>8.75</v>
      </c>
      <c r="K319" s="156">
        <v>80</v>
      </c>
      <c r="L319" s="157">
        <f t="shared" si="68"/>
        <v>5.8928571428571434E-2</v>
      </c>
      <c r="M319" s="156">
        <v>30</v>
      </c>
      <c r="N319" s="156">
        <v>150</v>
      </c>
      <c r="O319" s="156">
        <v>10</v>
      </c>
      <c r="P319" s="156">
        <v>185</v>
      </c>
      <c r="Q319" s="156">
        <v>0</v>
      </c>
      <c r="R319" s="9">
        <f t="shared" si="69"/>
        <v>1850</v>
      </c>
      <c r="S319" s="9">
        <v>1</v>
      </c>
      <c r="T319" s="9">
        <v>0.27</v>
      </c>
      <c r="U319" s="9">
        <v>1.4</v>
      </c>
      <c r="V319" s="8">
        <f t="shared" si="70"/>
        <v>1078.3755697856859</v>
      </c>
      <c r="W319" s="7">
        <f t="shared" si="71"/>
        <v>5.829057133976681</v>
      </c>
      <c r="X319" s="6">
        <f t="shared" si="72"/>
        <v>6360</v>
      </c>
      <c r="Y319" s="5">
        <f t="shared" si="73"/>
        <v>34.378378378378379</v>
      </c>
      <c r="Z319" s="1">
        <f t="shared" si="74"/>
        <v>12720</v>
      </c>
      <c r="AA319" s="1">
        <f t="shared" si="75"/>
        <v>2968</v>
      </c>
      <c r="AB319" s="1">
        <f t="shared" si="76"/>
        <v>27560</v>
      </c>
      <c r="AC319" s="4">
        <f t="shared" si="77"/>
        <v>2480.4</v>
      </c>
      <c r="AD319" s="4">
        <f t="shared" si="78"/>
        <v>661.44</v>
      </c>
      <c r="AE319" s="4">
        <f t="shared" si="79"/>
        <v>6109.84</v>
      </c>
      <c r="AF319" s="3">
        <f t="shared" si="80"/>
        <v>33.026162162162166</v>
      </c>
    </row>
    <row r="320" spans="1:32" x14ac:dyDescent="0.2">
      <c r="A320" s="165">
        <v>626</v>
      </c>
      <c r="B320" s="156" t="str">
        <f t="shared" si="66"/>
        <v>3.11, Row Cond &amp; Inc-Fold. 26'</v>
      </c>
      <c r="C320" s="124">
        <v>3.11</v>
      </c>
      <c r="D320" s="120" t="s">
        <v>434</v>
      </c>
      <c r="E320" s="120" t="s">
        <v>296</v>
      </c>
      <c r="F320" s="120" t="s">
        <v>38</v>
      </c>
      <c r="G320" s="120" t="str">
        <f t="shared" si="67"/>
        <v>Row Cond &amp; Inc-Fold. 26'</v>
      </c>
      <c r="H320" s="236">
        <v>39600</v>
      </c>
      <c r="I320" s="156">
        <v>26</v>
      </c>
      <c r="J320" s="156">
        <v>6.25</v>
      </c>
      <c r="K320" s="156">
        <v>80</v>
      </c>
      <c r="L320" s="157">
        <f t="shared" si="68"/>
        <v>6.3461538461538458E-2</v>
      </c>
      <c r="M320" s="156">
        <v>30</v>
      </c>
      <c r="N320" s="156">
        <v>25</v>
      </c>
      <c r="O320" s="156">
        <v>10</v>
      </c>
      <c r="P320" s="156">
        <v>100</v>
      </c>
      <c r="Q320" s="156">
        <v>0</v>
      </c>
      <c r="R320" s="9">
        <f t="shared" si="69"/>
        <v>1000</v>
      </c>
      <c r="S320" s="9">
        <v>1</v>
      </c>
      <c r="T320" s="9">
        <v>0.27</v>
      </c>
      <c r="U320" s="9">
        <v>1.4</v>
      </c>
      <c r="V320" s="8">
        <f t="shared" si="70"/>
        <v>425.65618675579952</v>
      </c>
      <c r="W320" s="7">
        <f t="shared" si="71"/>
        <v>4.2565618675579948</v>
      </c>
      <c r="X320" s="6">
        <f t="shared" si="72"/>
        <v>990</v>
      </c>
      <c r="Y320" s="5">
        <f t="shared" si="73"/>
        <v>9.9</v>
      </c>
      <c r="Z320" s="1">
        <f t="shared" si="74"/>
        <v>11880</v>
      </c>
      <c r="AA320" s="1">
        <f t="shared" si="75"/>
        <v>2772</v>
      </c>
      <c r="AB320" s="1">
        <f t="shared" si="76"/>
        <v>25740</v>
      </c>
      <c r="AC320" s="4">
        <f t="shared" si="77"/>
        <v>2316.6</v>
      </c>
      <c r="AD320" s="4">
        <f t="shared" si="78"/>
        <v>617.76</v>
      </c>
      <c r="AE320" s="4">
        <f t="shared" si="79"/>
        <v>5706.3600000000006</v>
      </c>
      <c r="AF320" s="3">
        <f t="shared" si="80"/>
        <v>57.063600000000008</v>
      </c>
    </row>
    <row r="321" spans="1:32" x14ac:dyDescent="0.2">
      <c r="A321" s="165">
        <v>176</v>
      </c>
      <c r="B321" s="156" t="str">
        <f t="shared" si="66"/>
        <v>3.12, Row Cond &amp; Inc-Fold. 38'</v>
      </c>
      <c r="C321" s="124">
        <v>3.12</v>
      </c>
      <c r="D321" s="120" t="s">
        <v>434</v>
      </c>
      <c r="E321" s="120" t="s">
        <v>296</v>
      </c>
      <c r="F321" s="120" t="s">
        <v>41</v>
      </c>
      <c r="G321" s="120" t="str">
        <f t="shared" si="67"/>
        <v>Row Cond &amp; Inc-Fold. 38'</v>
      </c>
      <c r="H321" s="236">
        <v>51800</v>
      </c>
      <c r="I321" s="156">
        <v>38</v>
      </c>
      <c r="J321" s="156">
        <v>6.25</v>
      </c>
      <c r="K321" s="156">
        <v>80</v>
      </c>
      <c r="L321" s="157">
        <f t="shared" si="68"/>
        <v>4.3421052631578944E-2</v>
      </c>
      <c r="M321" s="156">
        <v>30</v>
      </c>
      <c r="N321" s="156">
        <v>25</v>
      </c>
      <c r="O321" s="156">
        <v>10</v>
      </c>
      <c r="P321" s="156">
        <v>100</v>
      </c>
      <c r="Q321" s="156">
        <v>0</v>
      </c>
      <c r="R321" s="9">
        <f t="shared" si="69"/>
        <v>1000</v>
      </c>
      <c r="S321" s="9">
        <v>1</v>
      </c>
      <c r="T321" s="9">
        <v>0.27</v>
      </c>
      <c r="U321" s="9">
        <v>1.4</v>
      </c>
      <c r="V321" s="8">
        <f t="shared" si="70"/>
        <v>556.7926887361217</v>
      </c>
      <c r="W321" s="7">
        <f t="shared" si="71"/>
        <v>5.5679268873612173</v>
      </c>
      <c r="X321" s="6">
        <f t="shared" si="72"/>
        <v>1295</v>
      </c>
      <c r="Y321" s="5">
        <f t="shared" si="73"/>
        <v>12.95</v>
      </c>
      <c r="Z321" s="1">
        <f t="shared" si="74"/>
        <v>15540</v>
      </c>
      <c r="AA321" s="1">
        <f t="shared" si="75"/>
        <v>3626</v>
      </c>
      <c r="AB321" s="1">
        <f t="shared" si="76"/>
        <v>33670</v>
      </c>
      <c r="AC321" s="4">
        <f t="shared" si="77"/>
        <v>3030.2999999999997</v>
      </c>
      <c r="AD321" s="4">
        <f t="shared" si="78"/>
        <v>808.08</v>
      </c>
      <c r="AE321" s="4">
        <f t="shared" si="79"/>
        <v>7464.3799999999992</v>
      </c>
      <c r="AF321" s="3">
        <f t="shared" si="80"/>
        <v>74.643799999999999</v>
      </c>
    </row>
    <row r="322" spans="1:32" x14ac:dyDescent="0.2">
      <c r="A322" s="165">
        <v>173</v>
      </c>
      <c r="B322" s="156" t="str">
        <f t="shared" si="66"/>
        <v>3.13, Row Cond &amp; Inc-Rigid 13'</v>
      </c>
      <c r="C322" s="124">
        <v>3.13</v>
      </c>
      <c r="D322" s="120" t="s">
        <v>434</v>
      </c>
      <c r="E322" s="120" t="s">
        <v>297</v>
      </c>
      <c r="F322" s="120" t="s">
        <v>40</v>
      </c>
      <c r="G322" s="120" t="str">
        <f t="shared" si="67"/>
        <v>Row Cond &amp; Inc-Rigid 13'</v>
      </c>
      <c r="H322" s="236">
        <v>20700</v>
      </c>
      <c r="I322" s="156">
        <v>13</v>
      </c>
      <c r="J322" s="156">
        <v>6.25</v>
      </c>
      <c r="K322" s="156">
        <v>80</v>
      </c>
      <c r="L322" s="157">
        <f t="shared" si="68"/>
        <v>0.12692307692307692</v>
      </c>
      <c r="M322" s="156">
        <v>30</v>
      </c>
      <c r="N322" s="156">
        <v>25</v>
      </c>
      <c r="O322" s="156">
        <v>10</v>
      </c>
      <c r="P322" s="156">
        <v>100</v>
      </c>
      <c r="Q322" s="156">
        <v>0</v>
      </c>
      <c r="R322" s="9">
        <f t="shared" si="69"/>
        <v>1000</v>
      </c>
      <c r="S322" s="9">
        <v>1</v>
      </c>
      <c r="T322" s="9">
        <v>0.27</v>
      </c>
      <c r="U322" s="9">
        <v>1.4</v>
      </c>
      <c r="V322" s="8">
        <f t="shared" si="70"/>
        <v>222.50209762234974</v>
      </c>
      <c r="W322" s="7">
        <f t="shared" si="71"/>
        <v>2.2250209762234974</v>
      </c>
      <c r="X322" s="6">
        <f t="shared" si="72"/>
        <v>517.5</v>
      </c>
      <c r="Y322" s="5">
        <f t="shared" si="73"/>
        <v>5.1749999999999998</v>
      </c>
      <c r="Z322" s="1">
        <f t="shared" si="74"/>
        <v>6210</v>
      </c>
      <c r="AA322" s="1">
        <f t="shared" si="75"/>
        <v>1449</v>
      </c>
      <c r="AB322" s="1">
        <f t="shared" si="76"/>
        <v>13455</v>
      </c>
      <c r="AC322" s="4">
        <f t="shared" si="77"/>
        <v>1210.95</v>
      </c>
      <c r="AD322" s="4">
        <f t="shared" si="78"/>
        <v>322.92</v>
      </c>
      <c r="AE322" s="4">
        <f t="shared" si="79"/>
        <v>2982.87</v>
      </c>
      <c r="AF322" s="3">
        <f t="shared" si="80"/>
        <v>29.828699999999998</v>
      </c>
    </row>
    <row r="323" spans="1:32" x14ac:dyDescent="0.2">
      <c r="A323" s="165">
        <v>174</v>
      </c>
      <c r="B323" s="156" t="str">
        <f t="shared" si="66"/>
        <v>3.14, Row Cond &amp; Inc-Rigid 21'</v>
      </c>
      <c r="C323" s="124">
        <v>3.14</v>
      </c>
      <c r="D323" s="120" t="s">
        <v>434</v>
      </c>
      <c r="E323" s="120" t="s">
        <v>297</v>
      </c>
      <c r="F323" s="120" t="s">
        <v>39</v>
      </c>
      <c r="G323" s="120" t="str">
        <f t="shared" si="67"/>
        <v>Row Cond &amp; Inc-Rigid 21'</v>
      </c>
      <c r="H323" s="236">
        <v>28900</v>
      </c>
      <c r="I323" s="156">
        <v>21</v>
      </c>
      <c r="J323" s="156">
        <v>6.25</v>
      </c>
      <c r="K323" s="156">
        <v>80</v>
      </c>
      <c r="L323" s="157">
        <f t="shared" si="68"/>
        <v>7.857142857142857E-2</v>
      </c>
      <c r="M323" s="156">
        <v>30</v>
      </c>
      <c r="N323" s="156">
        <v>25</v>
      </c>
      <c r="O323" s="156">
        <v>10</v>
      </c>
      <c r="P323" s="156">
        <v>100</v>
      </c>
      <c r="Q323" s="156">
        <v>0</v>
      </c>
      <c r="R323" s="9">
        <f t="shared" si="69"/>
        <v>1000</v>
      </c>
      <c r="S323" s="9">
        <v>1</v>
      </c>
      <c r="T323" s="9">
        <v>0.27</v>
      </c>
      <c r="U323" s="9">
        <v>1.4</v>
      </c>
      <c r="V323" s="8">
        <f t="shared" si="70"/>
        <v>310.64302518289412</v>
      </c>
      <c r="W323" s="7">
        <f t="shared" si="71"/>
        <v>3.1064302518289413</v>
      </c>
      <c r="X323" s="6">
        <f t="shared" si="72"/>
        <v>722.5</v>
      </c>
      <c r="Y323" s="5">
        <f t="shared" si="73"/>
        <v>7.2249999999999996</v>
      </c>
      <c r="Z323" s="1">
        <f t="shared" si="74"/>
        <v>8670</v>
      </c>
      <c r="AA323" s="1">
        <f t="shared" si="75"/>
        <v>2023</v>
      </c>
      <c r="AB323" s="1">
        <f t="shared" si="76"/>
        <v>18785</v>
      </c>
      <c r="AC323" s="4">
        <f t="shared" si="77"/>
        <v>1690.6499999999999</v>
      </c>
      <c r="AD323" s="4">
        <f t="shared" si="78"/>
        <v>450.84000000000003</v>
      </c>
      <c r="AE323" s="4">
        <f t="shared" si="79"/>
        <v>4164.49</v>
      </c>
      <c r="AF323" s="3">
        <f t="shared" si="80"/>
        <v>41.6449</v>
      </c>
    </row>
    <row r="324" spans="1:32" x14ac:dyDescent="0.2">
      <c r="A324" s="165">
        <v>175</v>
      </c>
      <c r="B324" s="156" t="str">
        <f t="shared" si="66"/>
        <v>3.15, Row Cond &amp; Inc-Rigid 26'</v>
      </c>
      <c r="C324" s="124">
        <v>3.15</v>
      </c>
      <c r="D324" s="120" t="s">
        <v>434</v>
      </c>
      <c r="E324" s="120" t="s">
        <v>297</v>
      </c>
      <c r="F324" s="120" t="s">
        <v>38</v>
      </c>
      <c r="G324" s="120" t="str">
        <f t="shared" si="67"/>
        <v>Row Cond &amp; Inc-Rigid 26'</v>
      </c>
      <c r="H324" s="236">
        <v>31300</v>
      </c>
      <c r="I324" s="156">
        <v>62</v>
      </c>
      <c r="J324" s="156">
        <v>6.25</v>
      </c>
      <c r="K324" s="156">
        <v>80</v>
      </c>
      <c r="L324" s="157">
        <f t="shared" si="68"/>
        <v>2.661290322580645E-2</v>
      </c>
      <c r="M324" s="156">
        <v>30</v>
      </c>
      <c r="N324" s="156">
        <v>25</v>
      </c>
      <c r="O324" s="156">
        <v>10</v>
      </c>
      <c r="P324" s="156">
        <v>100</v>
      </c>
      <c r="Q324" s="156">
        <v>0</v>
      </c>
      <c r="R324" s="9">
        <f t="shared" si="69"/>
        <v>1000</v>
      </c>
      <c r="S324" s="9">
        <v>1</v>
      </c>
      <c r="T324" s="9">
        <v>0.27</v>
      </c>
      <c r="U324" s="9">
        <v>1.4</v>
      </c>
      <c r="V324" s="8">
        <f t="shared" si="70"/>
        <v>336.4403698347607</v>
      </c>
      <c r="W324" s="7">
        <f t="shared" si="71"/>
        <v>3.3644036983476071</v>
      </c>
      <c r="X324" s="6">
        <f t="shared" si="72"/>
        <v>782.5</v>
      </c>
      <c r="Y324" s="5">
        <f t="shared" si="73"/>
        <v>7.8250000000000002</v>
      </c>
      <c r="Z324" s="1">
        <f t="shared" si="74"/>
        <v>9390</v>
      </c>
      <c r="AA324" s="1">
        <f t="shared" si="75"/>
        <v>2191</v>
      </c>
      <c r="AB324" s="1">
        <f t="shared" si="76"/>
        <v>20345</v>
      </c>
      <c r="AC324" s="4">
        <f t="shared" si="77"/>
        <v>1831.05</v>
      </c>
      <c r="AD324" s="4">
        <f t="shared" si="78"/>
        <v>488.28000000000003</v>
      </c>
      <c r="AE324" s="4">
        <f t="shared" si="79"/>
        <v>4510.33</v>
      </c>
      <c r="AF324" s="3">
        <f t="shared" si="80"/>
        <v>45.103299999999997</v>
      </c>
    </row>
    <row r="325" spans="1:32" x14ac:dyDescent="0.2">
      <c r="A325" s="165">
        <v>654</v>
      </c>
      <c r="B325" s="156" t="str">
        <f t="shared" si="66"/>
        <v>3.16, Row Cond Folding 26'</v>
      </c>
      <c r="C325" s="124">
        <v>3.16</v>
      </c>
      <c r="D325" s="120" t="s">
        <v>434</v>
      </c>
      <c r="E325" s="120" t="s">
        <v>298</v>
      </c>
      <c r="F325" s="120" t="s">
        <v>38</v>
      </c>
      <c r="G325" s="120" t="str">
        <f t="shared" si="67"/>
        <v>Row Cond Folding 26'</v>
      </c>
      <c r="H325" s="236">
        <v>33900</v>
      </c>
      <c r="I325" s="156">
        <v>26</v>
      </c>
      <c r="J325" s="156">
        <v>6.25</v>
      </c>
      <c r="K325" s="156">
        <v>85</v>
      </c>
      <c r="L325" s="157">
        <f t="shared" si="68"/>
        <v>5.972850678733032E-2</v>
      </c>
      <c r="M325" s="156">
        <v>30</v>
      </c>
      <c r="N325" s="156">
        <v>25</v>
      </c>
      <c r="O325" s="156">
        <v>10</v>
      </c>
      <c r="P325" s="156">
        <v>100</v>
      </c>
      <c r="Q325" s="156">
        <v>0</v>
      </c>
      <c r="R325" s="9">
        <f t="shared" si="69"/>
        <v>1000</v>
      </c>
      <c r="S325" s="9">
        <v>1</v>
      </c>
      <c r="T325" s="9">
        <v>0.27</v>
      </c>
      <c r="U325" s="9">
        <v>1.4</v>
      </c>
      <c r="V325" s="8">
        <f t="shared" si="70"/>
        <v>364.38749320761622</v>
      </c>
      <c r="W325" s="7">
        <f t="shared" si="71"/>
        <v>3.6438749320761623</v>
      </c>
      <c r="X325" s="6">
        <f t="shared" si="72"/>
        <v>847.5</v>
      </c>
      <c r="Y325" s="5">
        <f t="shared" si="73"/>
        <v>8.4749999999999996</v>
      </c>
      <c r="Z325" s="1">
        <f t="shared" si="74"/>
        <v>10170</v>
      </c>
      <c r="AA325" s="1">
        <f t="shared" si="75"/>
        <v>2373</v>
      </c>
      <c r="AB325" s="1">
        <f t="shared" si="76"/>
        <v>22035</v>
      </c>
      <c r="AC325" s="4">
        <f t="shared" si="77"/>
        <v>1983.1499999999999</v>
      </c>
      <c r="AD325" s="4">
        <f t="shared" si="78"/>
        <v>528.84</v>
      </c>
      <c r="AE325" s="4">
        <f t="shared" si="79"/>
        <v>4884.99</v>
      </c>
      <c r="AF325" s="3">
        <f t="shared" si="80"/>
        <v>48.849899999999998</v>
      </c>
    </row>
    <row r="326" spans="1:32" x14ac:dyDescent="0.2">
      <c r="A326" s="165">
        <v>180</v>
      </c>
      <c r="B326" s="156" t="str">
        <f t="shared" si="66"/>
        <v>3.17, Row Cond Folding 38'</v>
      </c>
      <c r="C326" s="124">
        <v>3.17</v>
      </c>
      <c r="D326" s="120" t="s">
        <v>434</v>
      </c>
      <c r="E326" s="120" t="s">
        <v>298</v>
      </c>
      <c r="F326" s="120" t="s">
        <v>41</v>
      </c>
      <c r="G326" s="120" t="str">
        <f t="shared" si="67"/>
        <v>Row Cond Folding 38'</v>
      </c>
      <c r="H326" s="236">
        <v>42100</v>
      </c>
      <c r="I326" s="156">
        <v>38</v>
      </c>
      <c r="J326" s="156">
        <v>6.25</v>
      </c>
      <c r="K326" s="156">
        <v>85</v>
      </c>
      <c r="L326" s="157">
        <f t="shared" si="68"/>
        <v>4.0866873065015484E-2</v>
      </c>
      <c r="M326" s="156">
        <v>30</v>
      </c>
      <c r="N326" s="156">
        <v>25</v>
      </c>
      <c r="O326" s="156">
        <v>10</v>
      </c>
      <c r="P326" s="156">
        <v>100</v>
      </c>
      <c r="Q326" s="156">
        <v>0</v>
      </c>
      <c r="R326" s="9">
        <f t="shared" si="69"/>
        <v>1000</v>
      </c>
      <c r="S326" s="9">
        <v>1</v>
      </c>
      <c r="T326" s="9">
        <v>0.27</v>
      </c>
      <c r="U326" s="9">
        <v>1.4</v>
      </c>
      <c r="V326" s="8">
        <f t="shared" si="70"/>
        <v>452.52842076816057</v>
      </c>
      <c r="W326" s="7">
        <f t="shared" si="71"/>
        <v>4.5252842076816053</v>
      </c>
      <c r="X326" s="6">
        <f t="shared" si="72"/>
        <v>1052.5</v>
      </c>
      <c r="Y326" s="5">
        <f t="shared" si="73"/>
        <v>10.525</v>
      </c>
      <c r="Z326" s="1">
        <f t="shared" si="74"/>
        <v>12630</v>
      </c>
      <c r="AA326" s="1">
        <f t="shared" si="75"/>
        <v>2947</v>
      </c>
      <c r="AB326" s="1">
        <f t="shared" si="76"/>
        <v>27365</v>
      </c>
      <c r="AC326" s="4">
        <f t="shared" si="77"/>
        <v>2462.85</v>
      </c>
      <c r="AD326" s="4">
        <f t="shared" si="78"/>
        <v>656.76</v>
      </c>
      <c r="AE326" s="4">
        <f t="shared" si="79"/>
        <v>6066.6100000000006</v>
      </c>
      <c r="AF326" s="3">
        <f t="shared" si="80"/>
        <v>60.666100000000007</v>
      </c>
    </row>
    <row r="327" spans="1:32" x14ac:dyDescent="0.2">
      <c r="A327" s="165">
        <v>177</v>
      </c>
      <c r="B327" s="156" t="str">
        <f t="shared" si="66"/>
        <v>3.18, Row Cond Rigid 13'</v>
      </c>
      <c r="C327" s="124">
        <v>3.18</v>
      </c>
      <c r="D327" s="120" t="s">
        <v>434</v>
      </c>
      <c r="E327" s="120" t="s">
        <v>299</v>
      </c>
      <c r="F327" s="120" t="s">
        <v>40</v>
      </c>
      <c r="G327" s="120" t="str">
        <f t="shared" si="67"/>
        <v>Row Cond Rigid 13'</v>
      </c>
      <c r="H327" s="236">
        <v>14900</v>
      </c>
      <c r="I327" s="156">
        <v>13</v>
      </c>
      <c r="J327" s="156">
        <v>6.25</v>
      </c>
      <c r="K327" s="156">
        <v>85</v>
      </c>
      <c r="L327" s="157">
        <f t="shared" si="68"/>
        <v>0.11945701357466064</v>
      </c>
      <c r="M327" s="156">
        <v>30</v>
      </c>
      <c r="N327" s="156">
        <v>25</v>
      </c>
      <c r="O327" s="156">
        <v>10</v>
      </c>
      <c r="P327" s="156">
        <v>100</v>
      </c>
      <c r="Q327" s="156">
        <v>0</v>
      </c>
      <c r="R327" s="9">
        <f t="shared" si="69"/>
        <v>1000</v>
      </c>
      <c r="S327" s="9">
        <v>1</v>
      </c>
      <c r="T327" s="9">
        <v>0.27</v>
      </c>
      <c r="U327" s="9">
        <v>1.4</v>
      </c>
      <c r="V327" s="8">
        <f t="shared" si="70"/>
        <v>160.15851471367205</v>
      </c>
      <c r="W327" s="7">
        <f t="shared" si="71"/>
        <v>1.6015851471367204</v>
      </c>
      <c r="X327" s="6">
        <f t="shared" si="72"/>
        <v>372.5</v>
      </c>
      <c r="Y327" s="5">
        <f t="shared" si="73"/>
        <v>3.7250000000000001</v>
      </c>
      <c r="Z327" s="1">
        <f t="shared" si="74"/>
        <v>4470</v>
      </c>
      <c r="AA327" s="1">
        <f t="shared" si="75"/>
        <v>1043</v>
      </c>
      <c r="AB327" s="1">
        <f t="shared" si="76"/>
        <v>9685</v>
      </c>
      <c r="AC327" s="4">
        <f t="shared" si="77"/>
        <v>871.65</v>
      </c>
      <c r="AD327" s="4">
        <f t="shared" si="78"/>
        <v>232.44</v>
      </c>
      <c r="AE327" s="4">
        <f t="shared" si="79"/>
        <v>2147.09</v>
      </c>
      <c r="AF327" s="3">
        <f t="shared" si="80"/>
        <v>21.4709</v>
      </c>
    </row>
    <row r="328" spans="1:32" x14ac:dyDescent="0.2">
      <c r="A328" s="165">
        <v>178</v>
      </c>
      <c r="B328" s="156" t="str">
        <f t="shared" si="66"/>
        <v>3.19, Row Cond Rigid 21'</v>
      </c>
      <c r="C328" s="124">
        <v>3.19</v>
      </c>
      <c r="D328" s="120" t="s">
        <v>434</v>
      </c>
      <c r="E328" s="120" t="s">
        <v>299</v>
      </c>
      <c r="F328" s="120" t="s">
        <v>39</v>
      </c>
      <c r="G328" s="120" t="str">
        <f t="shared" si="67"/>
        <v>Row Cond Rigid 21'</v>
      </c>
      <c r="H328" s="236">
        <v>23200</v>
      </c>
      <c r="I328" s="156">
        <v>21</v>
      </c>
      <c r="J328" s="156">
        <v>6.25</v>
      </c>
      <c r="K328" s="156">
        <v>85</v>
      </c>
      <c r="L328" s="157">
        <f t="shared" si="68"/>
        <v>7.3949579831932774E-2</v>
      </c>
      <c r="M328" s="156">
        <v>30</v>
      </c>
      <c r="N328" s="156">
        <v>25</v>
      </c>
      <c r="O328" s="156">
        <v>10</v>
      </c>
      <c r="P328" s="156">
        <v>100</v>
      </c>
      <c r="Q328" s="156">
        <v>0</v>
      </c>
      <c r="R328" s="9">
        <f t="shared" si="69"/>
        <v>1000</v>
      </c>
      <c r="S328" s="9">
        <v>1</v>
      </c>
      <c r="T328" s="9">
        <v>0.27</v>
      </c>
      <c r="U328" s="9">
        <v>1.4</v>
      </c>
      <c r="V328" s="8">
        <f t="shared" si="70"/>
        <v>249.37433163471081</v>
      </c>
      <c r="W328" s="7">
        <f t="shared" si="71"/>
        <v>2.4937433163471083</v>
      </c>
      <c r="X328" s="6">
        <f t="shared" si="72"/>
        <v>580</v>
      </c>
      <c r="Y328" s="5">
        <f t="shared" si="73"/>
        <v>5.8</v>
      </c>
      <c r="Z328" s="1">
        <f t="shared" si="74"/>
        <v>6960</v>
      </c>
      <c r="AA328" s="1">
        <f t="shared" si="75"/>
        <v>1624</v>
      </c>
      <c r="AB328" s="1">
        <f t="shared" si="76"/>
        <v>15080</v>
      </c>
      <c r="AC328" s="4">
        <f t="shared" si="77"/>
        <v>1357.2</v>
      </c>
      <c r="AD328" s="4">
        <f t="shared" si="78"/>
        <v>361.92</v>
      </c>
      <c r="AE328" s="4">
        <f t="shared" si="79"/>
        <v>3343.12</v>
      </c>
      <c r="AF328" s="3">
        <f t="shared" si="80"/>
        <v>33.431199999999997</v>
      </c>
    </row>
    <row r="329" spans="1:32" x14ac:dyDescent="0.2">
      <c r="A329" s="165">
        <v>179</v>
      </c>
      <c r="B329" s="156" t="str">
        <f t="shared" si="66"/>
        <v>3.2, Row Cond Rigid 26'</v>
      </c>
      <c r="C329" s="124">
        <v>3.2</v>
      </c>
      <c r="D329" s="120" t="s">
        <v>434</v>
      </c>
      <c r="E329" s="120" t="s">
        <v>299</v>
      </c>
      <c r="F329" s="120" t="s">
        <v>38</v>
      </c>
      <c r="G329" s="120" t="str">
        <f t="shared" si="67"/>
        <v>Row Cond Rigid 26'</v>
      </c>
      <c r="H329" s="236">
        <v>25600</v>
      </c>
      <c r="I329" s="156">
        <v>26</v>
      </c>
      <c r="J329" s="156">
        <v>6.25</v>
      </c>
      <c r="K329" s="156">
        <v>85</v>
      </c>
      <c r="L329" s="157">
        <f t="shared" si="68"/>
        <v>5.972850678733032E-2</v>
      </c>
      <c r="M329" s="156">
        <v>30</v>
      </c>
      <c r="N329" s="156">
        <v>25</v>
      </c>
      <c r="O329" s="156">
        <v>10</v>
      </c>
      <c r="P329" s="156">
        <v>100</v>
      </c>
      <c r="Q329" s="156">
        <v>0</v>
      </c>
      <c r="R329" s="9">
        <f t="shared" si="69"/>
        <v>1000</v>
      </c>
      <c r="S329" s="9">
        <v>1</v>
      </c>
      <c r="T329" s="9">
        <v>0.27</v>
      </c>
      <c r="U329" s="9">
        <v>1.4</v>
      </c>
      <c r="V329" s="8">
        <f t="shared" si="70"/>
        <v>275.17167628657745</v>
      </c>
      <c r="W329" s="7">
        <f t="shared" si="71"/>
        <v>2.7517167628657746</v>
      </c>
      <c r="X329" s="6">
        <f t="shared" si="72"/>
        <v>640</v>
      </c>
      <c r="Y329" s="5">
        <f t="shared" si="73"/>
        <v>6.4</v>
      </c>
      <c r="Z329" s="1">
        <f t="shared" si="74"/>
        <v>7680</v>
      </c>
      <c r="AA329" s="1">
        <f t="shared" si="75"/>
        <v>1792</v>
      </c>
      <c r="AB329" s="1">
        <f t="shared" si="76"/>
        <v>16640</v>
      </c>
      <c r="AC329" s="4">
        <f t="shared" si="77"/>
        <v>1497.6</v>
      </c>
      <c r="AD329" s="4">
        <f t="shared" si="78"/>
        <v>399.36</v>
      </c>
      <c r="AE329" s="4">
        <f t="shared" si="79"/>
        <v>3688.96</v>
      </c>
      <c r="AF329" s="3">
        <f t="shared" si="80"/>
        <v>36.889600000000002</v>
      </c>
    </row>
    <row r="330" spans="1:32" x14ac:dyDescent="0.2">
      <c r="A330" s="165">
        <v>615</v>
      </c>
      <c r="B330" s="156" t="str">
        <f t="shared" ref="B330:B390" si="81">CONCATENATE(C330,D330,E330,F330)</f>
        <v>3.21, Row Cond./Roll-Fold. 26'</v>
      </c>
      <c r="C330" s="124">
        <v>3.21</v>
      </c>
      <c r="D330" s="120" t="s">
        <v>434</v>
      </c>
      <c r="E330" s="120" t="s">
        <v>466</v>
      </c>
      <c r="F330" s="120" t="s">
        <v>38</v>
      </c>
      <c r="G330" s="120" t="str">
        <f t="shared" ref="G330:G390" si="82">CONCATENATE(E330,F330)</f>
        <v>Row Cond./Roll-Fold. 26'</v>
      </c>
      <c r="H330" s="236">
        <v>40000</v>
      </c>
      <c r="I330" s="156">
        <v>26</v>
      </c>
      <c r="J330" s="156">
        <v>5.5</v>
      </c>
      <c r="K330" s="156">
        <v>80</v>
      </c>
      <c r="L330" s="157">
        <f t="shared" ref="L330:L390" si="83">1/((I330*J330*K330/100*5280)/43560)</f>
        <v>7.2115384615384609E-2</v>
      </c>
      <c r="M330" s="156">
        <v>30</v>
      </c>
      <c r="N330" s="156">
        <v>40</v>
      </c>
      <c r="O330" s="156">
        <v>10</v>
      </c>
      <c r="P330" s="156">
        <v>160</v>
      </c>
      <c r="Q330" s="156">
        <v>0</v>
      </c>
      <c r="R330" s="9">
        <f t="shared" ref="R330:R390" si="84">P330*O330</f>
        <v>1600</v>
      </c>
      <c r="S330" s="9">
        <v>1</v>
      </c>
      <c r="T330" s="9">
        <v>0.27</v>
      </c>
      <c r="U330" s="9">
        <v>1.4</v>
      </c>
      <c r="V330" s="8">
        <f t="shared" ref="V330:V390" si="85">(T330*H330)*((S330*P330/1000)^U330)</f>
        <v>830.2172087679653</v>
      </c>
      <c r="W330" s="7">
        <f t="shared" ref="W330:W390" si="86">V330/P330</f>
        <v>5.1888575547997835</v>
      </c>
      <c r="X330" s="6">
        <f t="shared" ref="X330:X390" si="87">(H330*N330/100)/O330</f>
        <v>1600</v>
      </c>
      <c r="Y330" s="5">
        <f t="shared" ref="Y330:Y390" si="88">X330/P330</f>
        <v>10</v>
      </c>
      <c r="Z330" s="1">
        <f t="shared" ref="Z330:Z390" si="89">H330*M330/100</f>
        <v>12000</v>
      </c>
      <c r="AA330" s="1">
        <f t="shared" ref="AA330:AA390" si="90">(H330-Z330)/O330</f>
        <v>2800</v>
      </c>
      <c r="AB330" s="1">
        <f t="shared" ref="AB330:AB390" si="91">(Z330+H330)/2</f>
        <v>26000</v>
      </c>
      <c r="AC330" s="4">
        <f t="shared" ref="AC330:AC390" si="92">AB330*intir</f>
        <v>2340</v>
      </c>
      <c r="AD330" s="4">
        <f t="shared" ref="AD330:AD390" si="93">AB330*itr</f>
        <v>624</v>
      </c>
      <c r="AE330" s="4">
        <f t="shared" ref="AE330:AE390" si="94">AA330+AC330+AD330</f>
        <v>5764</v>
      </c>
      <c r="AF330" s="3">
        <f t="shared" ref="AF330:AF390" si="95">AE330/P330</f>
        <v>36.024999999999999</v>
      </c>
    </row>
    <row r="331" spans="1:32" x14ac:dyDescent="0.2">
      <c r="A331" s="165">
        <v>617</v>
      </c>
      <c r="B331" s="156" t="str">
        <f t="shared" si="81"/>
        <v>3.22, Row Cond./Roll-Fold. 30'</v>
      </c>
      <c r="C331" s="124">
        <v>3.22</v>
      </c>
      <c r="D331" s="120" t="s">
        <v>434</v>
      </c>
      <c r="E331" s="120" t="s">
        <v>466</v>
      </c>
      <c r="F331" s="120" t="s">
        <v>44</v>
      </c>
      <c r="G331" s="120" t="str">
        <f t="shared" si="82"/>
        <v>Row Cond./Roll-Fold. 30'</v>
      </c>
      <c r="H331" s="236">
        <v>71000</v>
      </c>
      <c r="I331" s="156">
        <v>30</v>
      </c>
      <c r="J331" s="156">
        <v>5.5</v>
      </c>
      <c r="K331" s="156">
        <v>80</v>
      </c>
      <c r="L331" s="157">
        <f t="shared" si="83"/>
        <v>6.25E-2</v>
      </c>
      <c r="M331" s="156">
        <v>30</v>
      </c>
      <c r="N331" s="156">
        <v>40</v>
      </c>
      <c r="O331" s="156">
        <v>10</v>
      </c>
      <c r="P331" s="156">
        <v>160</v>
      </c>
      <c r="Q331" s="156">
        <v>0</v>
      </c>
      <c r="R331" s="9">
        <f t="shared" si="84"/>
        <v>1600</v>
      </c>
      <c r="S331" s="9">
        <v>1</v>
      </c>
      <c r="T331" s="9">
        <v>0.27</v>
      </c>
      <c r="U331" s="9">
        <v>1.4</v>
      </c>
      <c r="V331" s="8">
        <f t="shared" si="85"/>
        <v>1473.6355455631385</v>
      </c>
      <c r="W331" s="7">
        <f t="shared" si="86"/>
        <v>9.2102221597696161</v>
      </c>
      <c r="X331" s="6">
        <f t="shared" si="87"/>
        <v>2840</v>
      </c>
      <c r="Y331" s="5">
        <f t="shared" si="88"/>
        <v>17.75</v>
      </c>
      <c r="Z331" s="1">
        <f t="shared" si="89"/>
        <v>21300</v>
      </c>
      <c r="AA331" s="1">
        <f t="shared" si="90"/>
        <v>4970</v>
      </c>
      <c r="AB331" s="1">
        <f t="shared" si="91"/>
        <v>46150</v>
      </c>
      <c r="AC331" s="4">
        <f t="shared" si="92"/>
        <v>4153.5</v>
      </c>
      <c r="AD331" s="4">
        <f t="shared" si="93"/>
        <v>1107.6000000000001</v>
      </c>
      <c r="AE331" s="4">
        <f t="shared" si="94"/>
        <v>10231.1</v>
      </c>
      <c r="AF331" s="3">
        <f t="shared" si="95"/>
        <v>63.944375000000001</v>
      </c>
    </row>
    <row r="332" spans="1:32" x14ac:dyDescent="0.2">
      <c r="A332" s="165">
        <v>619</v>
      </c>
      <c r="B332" s="156" t="str">
        <f t="shared" si="81"/>
        <v>3.23, Row Cond./Roll-Fold. 40'</v>
      </c>
      <c r="C332" s="124">
        <v>3.23</v>
      </c>
      <c r="D332" s="120" t="s">
        <v>434</v>
      </c>
      <c r="E332" s="120" t="s">
        <v>466</v>
      </c>
      <c r="F332" s="120" t="s">
        <v>16</v>
      </c>
      <c r="G332" s="120" t="str">
        <f t="shared" si="82"/>
        <v>Row Cond./Roll-Fold. 40'</v>
      </c>
      <c r="H332" s="236">
        <v>59100</v>
      </c>
      <c r="I332" s="156">
        <v>40</v>
      </c>
      <c r="J332" s="156">
        <v>5.5</v>
      </c>
      <c r="K332" s="156">
        <v>80</v>
      </c>
      <c r="L332" s="157">
        <f t="shared" si="83"/>
        <v>4.6875E-2</v>
      </c>
      <c r="M332" s="156">
        <v>30</v>
      </c>
      <c r="N332" s="156">
        <v>40</v>
      </c>
      <c r="O332" s="156">
        <v>10</v>
      </c>
      <c r="P332" s="156">
        <v>160</v>
      </c>
      <c r="Q332" s="156">
        <v>0</v>
      </c>
      <c r="R332" s="9">
        <f t="shared" si="84"/>
        <v>1600</v>
      </c>
      <c r="S332" s="9">
        <v>1</v>
      </c>
      <c r="T332" s="9">
        <v>0.27</v>
      </c>
      <c r="U332" s="9">
        <v>1.4</v>
      </c>
      <c r="V332" s="8">
        <f t="shared" si="85"/>
        <v>1226.6459259546689</v>
      </c>
      <c r="W332" s="7">
        <f t="shared" si="86"/>
        <v>7.6665370372166803</v>
      </c>
      <c r="X332" s="6">
        <f t="shared" si="87"/>
        <v>2364</v>
      </c>
      <c r="Y332" s="5">
        <f t="shared" si="88"/>
        <v>14.775</v>
      </c>
      <c r="Z332" s="1">
        <f t="shared" si="89"/>
        <v>17730</v>
      </c>
      <c r="AA332" s="1">
        <f t="shared" si="90"/>
        <v>4137</v>
      </c>
      <c r="AB332" s="1">
        <f t="shared" si="91"/>
        <v>38415</v>
      </c>
      <c r="AC332" s="4">
        <f t="shared" si="92"/>
        <v>3457.35</v>
      </c>
      <c r="AD332" s="4">
        <f t="shared" si="93"/>
        <v>921.96</v>
      </c>
      <c r="AE332" s="4">
        <f t="shared" si="94"/>
        <v>8516.3100000000013</v>
      </c>
      <c r="AF332" s="3">
        <f t="shared" si="95"/>
        <v>53.226937500000005</v>
      </c>
    </row>
    <row r="333" spans="1:32" x14ac:dyDescent="0.2">
      <c r="A333" s="165">
        <v>612</v>
      </c>
      <c r="B333" s="156" t="str">
        <f t="shared" si="81"/>
        <v>3.24, Row Cond./Roll-Rigid 21'</v>
      </c>
      <c r="C333" s="124">
        <v>3.24</v>
      </c>
      <c r="D333" s="120" t="s">
        <v>434</v>
      </c>
      <c r="E333" s="120" t="s">
        <v>467</v>
      </c>
      <c r="F333" s="120" t="s">
        <v>39</v>
      </c>
      <c r="G333" s="120" t="str">
        <f t="shared" si="82"/>
        <v>Row Cond./Roll-Rigid 21'</v>
      </c>
      <c r="H333" s="236">
        <v>40400</v>
      </c>
      <c r="I333" s="156">
        <v>21</v>
      </c>
      <c r="J333" s="156">
        <v>5.5</v>
      </c>
      <c r="K333" s="156">
        <v>80</v>
      </c>
      <c r="L333" s="157">
        <f t="shared" si="83"/>
        <v>8.9285714285714274E-2</v>
      </c>
      <c r="M333" s="156">
        <v>30</v>
      </c>
      <c r="N333" s="156">
        <v>40</v>
      </c>
      <c r="O333" s="156">
        <v>10</v>
      </c>
      <c r="P333" s="156">
        <v>160</v>
      </c>
      <c r="Q333" s="156">
        <v>0</v>
      </c>
      <c r="R333" s="9">
        <f t="shared" si="84"/>
        <v>1600</v>
      </c>
      <c r="S333" s="9">
        <v>1</v>
      </c>
      <c r="T333" s="9">
        <v>0.27</v>
      </c>
      <c r="U333" s="9">
        <v>1.4</v>
      </c>
      <c r="V333" s="8">
        <f t="shared" si="85"/>
        <v>838.51938085564495</v>
      </c>
      <c r="W333" s="7">
        <f t="shared" si="86"/>
        <v>5.2407461303477811</v>
      </c>
      <c r="X333" s="6">
        <f t="shared" si="87"/>
        <v>1616</v>
      </c>
      <c r="Y333" s="5">
        <f t="shared" si="88"/>
        <v>10.1</v>
      </c>
      <c r="Z333" s="1">
        <f t="shared" si="89"/>
        <v>12120</v>
      </c>
      <c r="AA333" s="1">
        <f t="shared" si="90"/>
        <v>2828</v>
      </c>
      <c r="AB333" s="1">
        <f t="shared" si="91"/>
        <v>26260</v>
      </c>
      <c r="AC333" s="4">
        <f t="shared" si="92"/>
        <v>2363.4</v>
      </c>
      <c r="AD333" s="4">
        <f t="shared" si="93"/>
        <v>630.24</v>
      </c>
      <c r="AE333" s="4">
        <f t="shared" si="94"/>
        <v>5821.6399999999994</v>
      </c>
      <c r="AF333" s="3">
        <f t="shared" si="95"/>
        <v>36.385249999999999</v>
      </c>
    </row>
    <row r="334" spans="1:32" x14ac:dyDescent="0.2">
      <c r="A334" s="165">
        <v>614</v>
      </c>
      <c r="B334" s="156" t="str">
        <f t="shared" si="81"/>
        <v>3.25, Row Cond./Roll-Rigid 26'</v>
      </c>
      <c r="C334" s="124">
        <v>3.25</v>
      </c>
      <c r="D334" s="120" t="s">
        <v>434</v>
      </c>
      <c r="E334" s="120" t="s">
        <v>467</v>
      </c>
      <c r="F334" s="120" t="s">
        <v>38</v>
      </c>
      <c r="G334" s="120" t="str">
        <f t="shared" si="82"/>
        <v>Row Cond./Roll-Rigid 26'</v>
      </c>
      <c r="H334" s="236">
        <v>44300</v>
      </c>
      <c r="I334" s="156">
        <v>26</v>
      </c>
      <c r="J334" s="156">
        <v>5.5</v>
      </c>
      <c r="K334" s="156">
        <v>80</v>
      </c>
      <c r="L334" s="157">
        <f t="shared" si="83"/>
        <v>7.2115384615384609E-2</v>
      </c>
      <c r="M334" s="156">
        <v>30</v>
      </c>
      <c r="N334" s="156">
        <v>40</v>
      </c>
      <c r="O334" s="156">
        <v>10</v>
      </c>
      <c r="P334" s="156">
        <v>160</v>
      </c>
      <c r="Q334" s="156">
        <v>0</v>
      </c>
      <c r="R334" s="9">
        <f t="shared" si="84"/>
        <v>1600</v>
      </c>
      <c r="S334" s="9">
        <v>1</v>
      </c>
      <c r="T334" s="9">
        <v>0.27</v>
      </c>
      <c r="U334" s="9">
        <v>1.4</v>
      </c>
      <c r="V334" s="8">
        <f t="shared" si="85"/>
        <v>919.46555871052158</v>
      </c>
      <c r="W334" s="7">
        <f t="shared" si="86"/>
        <v>5.7466597419407597</v>
      </c>
      <c r="X334" s="6">
        <f t="shared" si="87"/>
        <v>1772</v>
      </c>
      <c r="Y334" s="5">
        <f t="shared" si="88"/>
        <v>11.074999999999999</v>
      </c>
      <c r="Z334" s="1">
        <f t="shared" si="89"/>
        <v>13290</v>
      </c>
      <c r="AA334" s="1">
        <f t="shared" si="90"/>
        <v>3101</v>
      </c>
      <c r="AB334" s="1">
        <f t="shared" si="91"/>
        <v>28795</v>
      </c>
      <c r="AC334" s="4">
        <f t="shared" si="92"/>
        <v>2591.5499999999997</v>
      </c>
      <c r="AD334" s="4">
        <f t="shared" si="93"/>
        <v>691.08</v>
      </c>
      <c r="AE334" s="4">
        <f t="shared" si="94"/>
        <v>6383.6299999999992</v>
      </c>
      <c r="AF334" s="3">
        <f t="shared" si="95"/>
        <v>39.897687499999996</v>
      </c>
    </row>
    <row r="335" spans="1:32" x14ac:dyDescent="0.2">
      <c r="A335" s="165">
        <v>187</v>
      </c>
      <c r="B335" s="156" t="str">
        <f t="shared" si="81"/>
        <v>3.26, Spin Spreader 5 ton</v>
      </c>
      <c r="C335" s="124">
        <v>3.26</v>
      </c>
      <c r="D335" s="120" t="s">
        <v>434</v>
      </c>
      <c r="E335" s="120" t="s">
        <v>300</v>
      </c>
      <c r="F335" s="120" t="s">
        <v>37</v>
      </c>
      <c r="G335" s="120" t="str">
        <f t="shared" si="82"/>
        <v>Spin Spreader 5 ton</v>
      </c>
      <c r="H335" s="236">
        <v>16500</v>
      </c>
      <c r="I335" s="156">
        <v>40</v>
      </c>
      <c r="J335" s="156">
        <v>7</v>
      </c>
      <c r="K335" s="156">
        <v>70</v>
      </c>
      <c r="L335" s="157">
        <f t="shared" si="83"/>
        <v>4.2091836734693876E-2</v>
      </c>
      <c r="M335" s="156">
        <v>40</v>
      </c>
      <c r="N335" s="156">
        <v>45</v>
      </c>
      <c r="O335" s="156">
        <v>8</v>
      </c>
      <c r="P335" s="156">
        <v>100</v>
      </c>
      <c r="Q335" s="156">
        <v>0</v>
      </c>
      <c r="R335" s="9">
        <f t="shared" si="84"/>
        <v>800</v>
      </c>
      <c r="S335" s="9">
        <v>1</v>
      </c>
      <c r="T335" s="9">
        <v>0.27</v>
      </c>
      <c r="U335" s="9">
        <v>1.4</v>
      </c>
      <c r="V335" s="8">
        <f t="shared" si="85"/>
        <v>177.35674448158312</v>
      </c>
      <c r="W335" s="7">
        <f t="shared" si="86"/>
        <v>1.7735674448158312</v>
      </c>
      <c r="X335" s="6">
        <f t="shared" si="87"/>
        <v>928.125</v>
      </c>
      <c r="Y335" s="5">
        <f t="shared" si="88"/>
        <v>9.28125</v>
      </c>
      <c r="Z335" s="1">
        <f t="shared" si="89"/>
        <v>6600</v>
      </c>
      <c r="AA335" s="1">
        <f t="shared" si="90"/>
        <v>1237.5</v>
      </c>
      <c r="AB335" s="1">
        <f t="shared" si="91"/>
        <v>11550</v>
      </c>
      <c r="AC335" s="4">
        <f t="shared" si="92"/>
        <v>1039.5</v>
      </c>
      <c r="AD335" s="4">
        <f t="shared" si="93"/>
        <v>277.2</v>
      </c>
      <c r="AE335" s="4">
        <f t="shared" si="94"/>
        <v>2554.1999999999998</v>
      </c>
      <c r="AF335" s="3">
        <f t="shared" si="95"/>
        <v>25.541999999999998</v>
      </c>
    </row>
    <row r="336" spans="1:32" x14ac:dyDescent="0.2">
      <c r="A336" s="165">
        <v>735</v>
      </c>
      <c r="B336" s="156" t="str">
        <f t="shared" si="81"/>
        <v>3.27, Spray (ATV Ropewick) 75"</v>
      </c>
      <c r="C336" s="124">
        <v>3.27</v>
      </c>
      <c r="D336" s="120" t="s">
        <v>434</v>
      </c>
      <c r="E336" s="120" t="s">
        <v>301</v>
      </c>
      <c r="F336" s="120" t="s">
        <v>36</v>
      </c>
      <c r="G336" s="120" t="str">
        <f t="shared" si="82"/>
        <v>Spray (ATV Ropewick) 75"</v>
      </c>
      <c r="H336" s="236">
        <v>780</v>
      </c>
      <c r="I336" s="156">
        <v>6.5</v>
      </c>
      <c r="J336" s="156">
        <v>7.5</v>
      </c>
      <c r="K336" s="156">
        <v>65</v>
      </c>
      <c r="L336" s="157">
        <f t="shared" si="83"/>
        <v>0.26035502958579881</v>
      </c>
      <c r="M336" s="156">
        <v>40</v>
      </c>
      <c r="N336" s="156">
        <v>75</v>
      </c>
      <c r="O336" s="156">
        <v>8</v>
      </c>
      <c r="P336" s="156">
        <v>200</v>
      </c>
      <c r="Q336" s="156">
        <v>0</v>
      </c>
      <c r="R336" s="9">
        <f t="shared" si="84"/>
        <v>1600</v>
      </c>
      <c r="S336" s="9">
        <v>1</v>
      </c>
      <c r="T336" s="9">
        <v>0.27</v>
      </c>
      <c r="U336" s="9">
        <v>1.4</v>
      </c>
      <c r="V336" s="8">
        <f t="shared" si="85"/>
        <v>22.125870224297341</v>
      </c>
      <c r="W336" s="7">
        <f t="shared" si="86"/>
        <v>0.1106293511214867</v>
      </c>
      <c r="X336" s="6">
        <f t="shared" si="87"/>
        <v>73.125</v>
      </c>
      <c r="Y336" s="5">
        <f t="shared" si="88"/>
        <v>0.36562499999999998</v>
      </c>
      <c r="Z336" s="1">
        <f t="shared" si="89"/>
        <v>312</v>
      </c>
      <c r="AA336" s="1">
        <f t="shared" si="90"/>
        <v>58.5</v>
      </c>
      <c r="AB336" s="1">
        <f t="shared" si="91"/>
        <v>546</v>
      </c>
      <c r="AC336" s="4">
        <f t="shared" si="92"/>
        <v>49.14</v>
      </c>
      <c r="AD336" s="4">
        <f t="shared" si="93"/>
        <v>13.104000000000001</v>
      </c>
      <c r="AE336" s="4">
        <f t="shared" si="94"/>
        <v>120.744</v>
      </c>
      <c r="AF336" s="3">
        <f t="shared" si="95"/>
        <v>0.60372000000000003</v>
      </c>
    </row>
    <row r="337" spans="1:32" x14ac:dyDescent="0.2">
      <c r="A337" s="165">
        <v>734</v>
      </c>
      <c r="B337" s="156" t="str">
        <f t="shared" si="81"/>
        <v>3.28, Spray (ATV) 12'/17'</v>
      </c>
      <c r="C337" s="124">
        <v>3.28</v>
      </c>
      <c r="D337" s="120" t="s">
        <v>434</v>
      </c>
      <c r="E337" s="120" t="s">
        <v>302</v>
      </c>
      <c r="F337" s="120" t="s">
        <v>35</v>
      </c>
      <c r="G337" s="120" t="str">
        <f t="shared" si="82"/>
        <v>Spray (ATV) 12'/17'</v>
      </c>
      <c r="H337" s="237">
        <v>1490</v>
      </c>
      <c r="I337" s="156">
        <v>15</v>
      </c>
      <c r="J337" s="156">
        <v>7.5</v>
      </c>
      <c r="K337" s="156">
        <v>65</v>
      </c>
      <c r="L337" s="157">
        <f t="shared" si="83"/>
        <v>0.11282051282051282</v>
      </c>
      <c r="M337" s="156">
        <v>40</v>
      </c>
      <c r="N337" s="156">
        <v>75</v>
      </c>
      <c r="O337" s="156">
        <v>8</v>
      </c>
      <c r="P337" s="156">
        <v>200</v>
      </c>
      <c r="Q337" s="156">
        <v>0</v>
      </c>
      <c r="R337" s="9">
        <f t="shared" si="84"/>
        <v>1600</v>
      </c>
      <c r="S337" s="9">
        <v>1</v>
      </c>
      <c r="T337" s="9">
        <v>0.27</v>
      </c>
      <c r="U337" s="9">
        <v>1.4</v>
      </c>
      <c r="V337" s="8">
        <f t="shared" si="85"/>
        <v>42.266085428465431</v>
      </c>
      <c r="W337" s="7">
        <f t="shared" si="86"/>
        <v>0.21133042714232717</v>
      </c>
      <c r="X337" s="6">
        <f t="shared" si="87"/>
        <v>139.6875</v>
      </c>
      <c r="Y337" s="5">
        <f t="shared" si="88"/>
        <v>0.69843750000000004</v>
      </c>
      <c r="Z337" s="1">
        <f t="shared" si="89"/>
        <v>596</v>
      </c>
      <c r="AA337" s="1">
        <f t="shared" si="90"/>
        <v>111.75</v>
      </c>
      <c r="AB337" s="1">
        <f t="shared" si="91"/>
        <v>1043</v>
      </c>
      <c r="AC337" s="4">
        <f t="shared" si="92"/>
        <v>93.86999999999999</v>
      </c>
      <c r="AD337" s="4">
        <f t="shared" si="93"/>
        <v>25.032</v>
      </c>
      <c r="AE337" s="4">
        <f t="shared" si="94"/>
        <v>230.65200000000002</v>
      </c>
      <c r="AF337" s="3">
        <f t="shared" si="95"/>
        <v>1.1532600000000002</v>
      </c>
    </row>
    <row r="338" spans="1:32" x14ac:dyDescent="0.2">
      <c r="A338" s="165">
        <v>733</v>
      </c>
      <c r="B338" s="156" t="str">
        <f t="shared" si="81"/>
        <v>3.29, Spray (ATV) 20'</v>
      </c>
      <c r="C338" s="124">
        <v>3.29</v>
      </c>
      <c r="D338" s="120" t="s">
        <v>434</v>
      </c>
      <c r="E338" s="120" t="s">
        <v>302</v>
      </c>
      <c r="F338" s="120" t="s">
        <v>8</v>
      </c>
      <c r="G338" s="120" t="str">
        <f t="shared" si="82"/>
        <v>Spray (ATV) 20'</v>
      </c>
      <c r="H338" s="236">
        <v>1530</v>
      </c>
      <c r="I338" s="156">
        <v>20</v>
      </c>
      <c r="J338" s="156">
        <v>7.5</v>
      </c>
      <c r="K338" s="156">
        <v>65</v>
      </c>
      <c r="L338" s="157">
        <f t="shared" si="83"/>
        <v>8.461538461538462E-2</v>
      </c>
      <c r="M338" s="156">
        <v>40</v>
      </c>
      <c r="N338" s="156">
        <v>75</v>
      </c>
      <c r="O338" s="156">
        <v>8</v>
      </c>
      <c r="P338" s="156">
        <v>200</v>
      </c>
      <c r="Q338" s="156">
        <v>0</v>
      </c>
      <c r="R338" s="9">
        <f t="shared" si="84"/>
        <v>1600</v>
      </c>
      <c r="S338" s="9">
        <v>1</v>
      </c>
      <c r="T338" s="9">
        <v>0.27</v>
      </c>
      <c r="U338" s="9">
        <v>1.4</v>
      </c>
      <c r="V338" s="8">
        <f t="shared" si="85"/>
        <v>43.400745439967856</v>
      </c>
      <c r="W338" s="7">
        <f t="shared" si="86"/>
        <v>0.21700372719983929</v>
      </c>
      <c r="X338" s="6">
        <f t="shared" si="87"/>
        <v>143.4375</v>
      </c>
      <c r="Y338" s="5">
        <f t="shared" si="88"/>
        <v>0.71718749999999998</v>
      </c>
      <c r="Z338" s="1">
        <f t="shared" si="89"/>
        <v>612</v>
      </c>
      <c r="AA338" s="1">
        <f t="shared" si="90"/>
        <v>114.75</v>
      </c>
      <c r="AB338" s="1">
        <f t="shared" si="91"/>
        <v>1071</v>
      </c>
      <c r="AC338" s="4">
        <f t="shared" si="92"/>
        <v>96.39</v>
      </c>
      <c r="AD338" s="4">
        <f t="shared" si="93"/>
        <v>25.704000000000001</v>
      </c>
      <c r="AE338" s="4">
        <f t="shared" si="94"/>
        <v>236.84399999999999</v>
      </c>
      <c r="AF338" s="3">
        <f t="shared" si="95"/>
        <v>1.1842200000000001</v>
      </c>
    </row>
    <row r="339" spans="1:32" x14ac:dyDescent="0.2">
      <c r="A339" s="165">
        <v>188</v>
      </c>
      <c r="B339" s="156" t="str">
        <f t="shared" si="81"/>
        <v>3.3, Spray (Band) 27' Fold</v>
      </c>
      <c r="C339" s="124">
        <v>3.3</v>
      </c>
      <c r="D339" s="120" t="s">
        <v>434</v>
      </c>
      <c r="E339" s="120" t="s">
        <v>303</v>
      </c>
      <c r="F339" s="120" t="s">
        <v>29</v>
      </c>
      <c r="G339" s="120" t="str">
        <f t="shared" si="82"/>
        <v>Spray (Band) 27' Fold</v>
      </c>
      <c r="H339" s="236">
        <v>6100</v>
      </c>
      <c r="I339" s="156">
        <v>27</v>
      </c>
      <c r="J339" s="156">
        <v>7.5</v>
      </c>
      <c r="K339" s="156">
        <v>65</v>
      </c>
      <c r="L339" s="157">
        <f t="shared" si="83"/>
        <v>6.2678062678062682E-2</v>
      </c>
      <c r="M339" s="156">
        <v>40</v>
      </c>
      <c r="N339" s="156">
        <v>75</v>
      </c>
      <c r="O339" s="156">
        <v>8</v>
      </c>
      <c r="P339" s="156">
        <v>200</v>
      </c>
      <c r="Q339" s="156">
        <v>0</v>
      </c>
      <c r="R339" s="9">
        <f t="shared" si="84"/>
        <v>1600</v>
      </c>
      <c r="S339" s="9">
        <v>1</v>
      </c>
      <c r="T339" s="9">
        <v>0.27</v>
      </c>
      <c r="U339" s="9">
        <v>1.4</v>
      </c>
      <c r="V339" s="8">
        <f t="shared" si="85"/>
        <v>173.03565175412021</v>
      </c>
      <c r="W339" s="7">
        <f t="shared" si="86"/>
        <v>0.86517825877060106</v>
      </c>
      <c r="X339" s="6">
        <f t="shared" si="87"/>
        <v>571.875</v>
      </c>
      <c r="Y339" s="5">
        <f t="shared" si="88"/>
        <v>2.859375</v>
      </c>
      <c r="Z339" s="1">
        <f t="shared" si="89"/>
        <v>2440</v>
      </c>
      <c r="AA339" s="1">
        <f t="shared" si="90"/>
        <v>457.5</v>
      </c>
      <c r="AB339" s="1">
        <f t="shared" si="91"/>
        <v>4270</v>
      </c>
      <c r="AC339" s="4">
        <f t="shared" si="92"/>
        <v>384.3</v>
      </c>
      <c r="AD339" s="4">
        <f t="shared" si="93"/>
        <v>102.48</v>
      </c>
      <c r="AE339" s="4">
        <f t="shared" si="94"/>
        <v>944.28</v>
      </c>
      <c r="AF339" s="3">
        <f t="shared" si="95"/>
        <v>4.7214</v>
      </c>
    </row>
    <row r="340" spans="1:32" x14ac:dyDescent="0.2">
      <c r="A340" s="165">
        <v>189</v>
      </c>
      <c r="B340" s="156" t="str">
        <f t="shared" si="81"/>
        <v>3.31, Spray (Band) 40' Fold</v>
      </c>
      <c r="C340" s="124">
        <v>3.31</v>
      </c>
      <c r="D340" s="120" t="s">
        <v>434</v>
      </c>
      <c r="E340" s="120" t="s">
        <v>303</v>
      </c>
      <c r="F340" s="120" t="s">
        <v>26</v>
      </c>
      <c r="G340" s="120" t="str">
        <f t="shared" si="82"/>
        <v>Spray (Band) 40' Fold</v>
      </c>
      <c r="H340" s="236">
        <v>10700</v>
      </c>
      <c r="I340" s="156">
        <v>40</v>
      </c>
      <c r="J340" s="156">
        <v>7.5</v>
      </c>
      <c r="K340" s="156">
        <v>65</v>
      </c>
      <c r="L340" s="157">
        <f t="shared" si="83"/>
        <v>4.230769230769231E-2</v>
      </c>
      <c r="M340" s="156">
        <v>40</v>
      </c>
      <c r="N340" s="156">
        <v>75</v>
      </c>
      <c r="O340" s="156">
        <v>8</v>
      </c>
      <c r="P340" s="156">
        <v>200</v>
      </c>
      <c r="Q340" s="156">
        <v>0</v>
      </c>
      <c r="R340" s="9">
        <f t="shared" si="84"/>
        <v>1600</v>
      </c>
      <c r="S340" s="9">
        <v>1</v>
      </c>
      <c r="T340" s="9">
        <v>0.27</v>
      </c>
      <c r="U340" s="9">
        <v>1.4</v>
      </c>
      <c r="V340" s="8">
        <f t="shared" si="85"/>
        <v>303.52155307689941</v>
      </c>
      <c r="W340" s="7">
        <f t="shared" si="86"/>
        <v>1.517607765384497</v>
      </c>
      <c r="X340" s="6">
        <f t="shared" si="87"/>
        <v>1003.125</v>
      </c>
      <c r="Y340" s="5">
        <f t="shared" si="88"/>
        <v>5.015625</v>
      </c>
      <c r="Z340" s="1">
        <f t="shared" si="89"/>
        <v>4280</v>
      </c>
      <c r="AA340" s="1">
        <f t="shared" si="90"/>
        <v>802.5</v>
      </c>
      <c r="AB340" s="1">
        <f t="shared" si="91"/>
        <v>7490</v>
      </c>
      <c r="AC340" s="4">
        <f t="shared" si="92"/>
        <v>674.1</v>
      </c>
      <c r="AD340" s="4">
        <f t="shared" si="93"/>
        <v>179.76</v>
      </c>
      <c r="AE340" s="4">
        <f t="shared" si="94"/>
        <v>1656.36</v>
      </c>
      <c r="AF340" s="3">
        <f t="shared" si="95"/>
        <v>8.2817999999999987</v>
      </c>
    </row>
    <row r="341" spans="1:32" x14ac:dyDescent="0.2">
      <c r="A341" s="165">
        <v>354</v>
      </c>
      <c r="B341" s="156" t="str">
        <f t="shared" si="81"/>
        <v>3.32, Spray (Band) 50' Fold</v>
      </c>
      <c r="C341" s="124">
        <v>3.32</v>
      </c>
      <c r="D341" s="120" t="s">
        <v>434</v>
      </c>
      <c r="E341" s="120" t="s">
        <v>303</v>
      </c>
      <c r="F341" s="120" t="s">
        <v>34</v>
      </c>
      <c r="G341" s="120" t="str">
        <f t="shared" si="82"/>
        <v>Spray (Band) 50' Fold</v>
      </c>
      <c r="H341" s="236">
        <v>9900</v>
      </c>
      <c r="I341" s="156">
        <v>50</v>
      </c>
      <c r="J341" s="156">
        <v>7.5</v>
      </c>
      <c r="K341" s="156">
        <v>65</v>
      </c>
      <c r="L341" s="157">
        <f t="shared" si="83"/>
        <v>3.3846153846153845E-2</v>
      </c>
      <c r="M341" s="156">
        <v>40</v>
      </c>
      <c r="N341" s="156">
        <v>75</v>
      </c>
      <c r="O341" s="156">
        <v>8</v>
      </c>
      <c r="P341" s="156">
        <v>200</v>
      </c>
      <c r="Q341" s="156">
        <v>0</v>
      </c>
      <c r="R341" s="9">
        <f t="shared" si="84"/>
        <v>1600</v>
      </c>
      <c r="S341" s="9">
        <v>1</v>
      </c>
      <c r="T341" s="9">
        <v>0.27</v>
      </c>
      <c r="U341" s="9">
        <v>1.4</v>
      </c>
      <c r="V341" s="8">
        <f t="shared" si="85"/>
        <v>280.82835284685081</v>
      </c>
      <c r="W341" s="7">
        <f t="shared" si="86"/>
        <v>1.404141764234254</v>
      </c>
      <c r="X341" s="6">
        <f t="shared" si="87"/>
        <v>928.125</v>
      </c>
      <c r="Y341" s="5">
        <f t="shared" si="88"/>
        <v>4.640625</v>
      </c>
      <c r="Z341" s="1">
        <f t="shared" si="89"/>
        <v>3960</v>
      </c>
      <c r="AA341" s="1">
        <f t="shared" si="90"/>
        <v>742.5</v>
      </c>
      <c r="AB341" s="1">
        <f t="shared" si="91"/>
        <v>6930</v>
      </c>
      <c r="AC341" s="4">
        <f t="shared" si="92"/>
        <v>623.69999999999993</v>
      </c>
      <c r="AD341" s="4">
        <f t="shared" si="93"/>
        <v>166.32</v>
      </c>
      <c r="AE341" s="4">
        <f t="shared" si="94"/>
        <v>1532.5199999999998</v>
      </c>
      <c r="AF341" s="3">
        <f t="shared" si="95"/>
        <v>7.6625999999999985</v>
      </c>
    </row>
    <row r="342" spans="1:32" x14ac:dyDescent="0.2">
      <c r="A342" s="165">
        <v>355</v>
      </c>
      <c r="B342" s="156" t="str">
        <f t="shared" si="81"/>
        <v>3.33, Spray (Band) 53' Fold</v>
      </c>
      <c r="C342" s="124">
        <v>3.33</v>
      </c>
      <c r="D342" s="120" t="s">
        <v>434</v>
      </c>
      <c r="E342" s="120" t="s">
        <v>303</v>
      </c>
      <c r="F342" s="120" t="s">
        <v>33</v>
      </c>
      <c r="G342" s="120" t="str">
        <f t="shared" si="82"/>
        <v>Spray (Band) 53' Fold</v>
      </c>
      <c r="H342" s="236">
        <v>12000</v>
      </c>
      <c r="I342" s="156">
        <v>53</v>
      </c>
      <c r="J342" s="156">
        <v>7.5</v>
      </c>
      <c r="K342" s="156">
        <v>65</v>
      </c>
      <c r="L342" s="157">
        <f t="shared" si="83"/>
        <v>3.1930333817126275E-2</v>
      </c>
      <c r="M342" s="156">
        <v>40</v>
      </c>
      <c r="N342" s="156">
        <v>75</v>
      </c>
      <c r="O342" s="156">
        <v>8</v>
      </c>
      <c r="P342" s="156">
        <v>200</v>
      </c>
      <c r="Q342" s="156">
        <v>0</v>
      </c>
      <c r="R342" s="9">
        <f t="shared" si="84"/>
        <v>1600</v>
      </c>
      <c r="S342" s="9">
        <v>1</v>
      </c>
      <c r="T342" s="9">
        <v>0.27</v>
      </c>
      <c r="U342" s="9">
        <v>1.4</v>
      </c>
      <c r="V342" s="8">
        <f t="shared" si="85"/>
        <v>340.39800345072825</v>
      </c>
      <c r="W342" s="7">
        <f t="shared" si="86"/>
        <v>1.7019900172536413</v>
      </c>
      <c r="X342" s="6">
        <f t="shared" si="87"/>
        <v>1125</v>
      </c>
      <c r="Y342" s="5">
        <f t="shared" si="88"/>
        <v>5.625</v>
      </c>
      <c r="Z342" s="1">
        <f t="shared" si="89"/>
        <v>4800</v>
      </c>
      <c r="AA342" s="1">
        <f t="shared" si="90"/>
        <v>900</v>
      </c>
      <c r="AB342" s="1">
        <f t="shared" si="91"/>
        <v>8400</v>
      </c>
      <c r="AC342" s="4">
        <f t="shared" si="92"/>
        <v>756</v>
      </c>
      <c r="AD342" s="4">
        <f t="shared" si="93"/>
        <v>201.6</v>
      </c>
      <c r="AE342" s="4">
        <f t="shared" si="94"/>
        <v>1857.6</v>
      </c>
      <c r="AF342" s="3">
        <f t="shared" si="95"/>
        <v>9.2880000000000003</v>
      </c>
    </row>
    <row r="343" spans="1:32" x14ac:dyDescent="0.2">
      <c r="A343" s="165">
        <v>190</v>
      </c>
      <c r="B343" s="156" t="str">
        <f t="shared" si="81"/>
        <v>3.34, Spray (Band) 60' Fold</v>
      </c>
      <c r="C343" s="124">
        <v>3.34</v>
      </c>
      <c r="D343" s="120" t="s">
        <v>434</v>
      </c>
      <c r="E343" s="120" t="s">
        <v>303</v>
      </c>
      <c r="F343" s="120" t="s">
        <v>32</v>
      </c>
      <c r="G343" s="120" t="str">
        <f t="shared" si="82"/>
        <v>Spray (Band) 60' Fold</v>
      </c>
      <c r="H343" s="236">
        <v>18600</v>
      </c>
      <c r="I343" s="156">
        <v>60</v>
      </c>
      <c r="J343" s="156">
        <v>7.5</v>
      </c>
      <c r="K343" s="156">
        <v>65</v>
      </c>
      <c r="L343" s="157">
        <f t="shared" si="83"/>
        <v>2.8205128205128206E-2</v>
      </c>
      <c r="M343" s="156">
        <v>40</v>
      </c>
      <c r="N343" s="156">
        <v>75</v>
      </c>
      <c r="O343" s="156">
        <v>8</v>
      </c>
      <c r="P343" s="156">
        <v>200</v>
      </c>
      <c r="Q343" s="156">
        <v>0</v>
      </c>
      <c r="R343" s="9">
        <f t="shared" si="84"/>
        <v>1600</v>
      </c>
      <c r="S343" s="9">
        <v>1</v>
      </c>
      <c r="T343" s="9">
        <v>0.27</v>
      </c>
      <c r="U343" s="9">
        <v>1.4</v>
      </c>
      <c r="V343" s="8">
        <f t="shared" si="85"/>
        <v>527.61690534862885</v>
      </c>
      <c r="W343" s="7">
        <f t="shared" si="86"/>
        <v>2.6380845267431443</v>
      </c>
      <c r="X343" s="6">
        <f t="shared" si="87"/>
        <v>1743.75</v>
      </c>
      <c r="Y343" s="5">
        <f t="shared" si="88"/>
        <v>8.71875</v>
      </c>
      <c r="Z343" s="1">
        <f t="shared" si="89"/>
        <v>7440</v>
      </c>
      <c r="AA343" s="1">
        <f t="shared" si="90"/>
        <v>1395</v>
      </c>
      <c r="AB343" s="1">
        <f t="shared" si="91"/>
        <v>13020</v>
      </c>
      <c r="AC343" s="4">
        <f t="shared" si="92"/>
        <v>1171.8</v>
      </c>
      <c r="AD343" s="4">
        <f t="shared" si="93"/>
        <v>312.48</v>
      </c>
      <c r="AE343" s="4">
        <f t="shared" si="94"/>
        <v>2879.28</v>
      </c>
      <c r="AF343" s="3">
        <f t="shared" si="95"/>
        <v>14.396400000000002</v>
      </c>
    </row>
    <row r="344" spans="1:32" x14ac:dyDescent="0.2">
      <c r="A344" s="165">
        <v>449</v>
      </c>
      <c r="B344" s="156" t="str">
        <f t="shared" si="81"/>
        <v>3.35, Spray (Bcast/HB) 13' Rigid</v>
      </c>
      <c r="C344" s="124">
        <v>3.35</v>
      </c>
      <c r="D344" s="120" t="s">
        <v>434</v>
      </c>
      <c r="E344" s="120" t="s">
        <v>304</v>
      </c>
      <c r="F344" s="120" t="s">
        <v>31</v>
      </c>
      <c r="G344" s="120" t="str">
        <f t="shared" si="82"/>
        <v>Spray (Bcast/HB) 13' Rigid</v>
      </c>
      <c r="H344" s="236">
        <v>9170</v>
      </c>
      <c r="I344" s="156">
        <v>13</v>
      </c>
      <c r="J344" s="156">
        <v>7.5</v>
      </c>
      <c r="K344" s="156">
        <v>65</v>
      </c>
      <c r="L344" s="157">
        <f t="shared" si="83"/>
        <v>0.13017751479289941</v>
      </c>
      <c r="M344" s="156">
        <v>40</v>
      </c>
      <c r="N344" s="156">
        <v>75</v>
      </c>
      <c r="O344" s="156">
        <v>8</v>
      </c>
      <c r="P344" s="156">
        <v>200</v>
      </c>
      <c r="Q344" s="156">
        <v>0</v>
      </c>
      <c r="R344" s="9">
        <f t="shared" si="84"/>
        <v>1600</v>
      </c>
      <c r="S344" s="9">
        <v>1</v>
      </c>
      <c r="T344" s="9">
        <v>0.27</v>
      </c>
      <c r="U344" s="9">
        <v>1.4</v>
      </c>
      <c r="V344" s="8">
        <f t="shared" si="85"/>
        <v>260.12080763693154</v>
      </c>
      <c r="W344" s="7">
        <f t="shared" si="86"/>
        <v>1.3006040381846578</v>
      </c>
      <c r="X344" s="6">
        <f t="shared" si="87"/>
        <v>859.6875</v>
      </c>
      <c r="Y344" s="5">
        <f t="shared" si="88"/>
        <v>4.2984375000000004</v>
      </c>
      <c r="Z344" s="1">
        <f t="shared" si="89"/>
        <v>3668</v>
      </c>
      <c r="AA344" s="1">
        <f t="shared" si="90"/>
        <v>687.75</v>
      </c>
      <c r="AB344" s="1">
        <f t="shared" si="91"/>
        <v>6419</v>
      </c>
      <c r="AC344" s="4">
        <f t="shared" si="92"/>
        <v>577.70999999999992</v>
      </c>
      <c r="AD344" s="4">
        <f t="shared" si="93"/>
        <v>154.05600000000001</v>
      </c>
      <c r="AE344" s="4">
        <f t="shared" si="94"/>
        <v>1419.5160000000001</v>
      </c>
      <c r="AF344" s="3">
        <f t="shared" si="95"/>
        <v>7.0975800000000007</v>
      </c>
    </row>
    <row r="345" spans="1:32" x14ac:dyDescent="0.2">
      <c r="A345" s="165">
        <v>448</v>
      </c>
      <c r="B345" s="156" t="str">
        <f t="shared" si="81"/>
        <v>3.36, Spray (Bcast/HB) 20' Rigid</v>
      </c>
      <c r="C345" s="124">
        <v>3.36</v>
      </c>
      <c r="D345" s="120" t="s">
        <v>434</v>
      </c>
      <c r="E345" s="120" t="s">
        <v>304</v>
      </c>
      <c r="F345" s="120" t="s">
        <v>30</v>
      </c>
      <c r="G345" s="120" t="str">
        <f t="shared" si="82"/>
        <v>Spray (Bcast/HB) 20' Rigid</v>
      </c>
      <c r="H345" s="236">
        <v>10700</v>
      </c>
      <c r="I345" s="156">
        <v>20</v>
      </c>
      <c r="J345" s="156">
        <v>7.5</v>
      </c>
      <c r="K345" s="156">
        <v>65</v>
      </c>
      <c r="L345" s="157">
        <f t="shared" si="83"/>
        <v>8.461538461538462E-2</v>
      </c>
      <c r="M345" s="156">
        <v>40</v>
      </c>
      <c r="N345" s="156">
        <v>75</v>
      </c>
      <c r="O345" s="156">
        <v>8</v>
      </c>
      <c r="P345" s="156">
        <v>200</v>
      </c>
      <c r="Q345" s="156">
        <v>0</v>
      </c>
      <c r="R345" s="9">
        <f t="shared" si="84"/>
        <v>1600</v>
      </c>
      <c r="S345" s="9">
        <v>1</v>
      </c>
      <c r="T345" s="9">
        <v>0.27</v>
      </c>
      <c r="U345" s="9">
        <v>1.4</v>
      </c>
      <c r="V345" s="8">
        <f t="shared" si="85"/>
        <v>303.52155307689941</v>
      </c>
      <c r="W345" s="7">
        <f t="shared" si="86"/>
        <v>1.517607765384497</v>
      </c>
      <c r="X345" s="6">
        <f t="shared" si="87"/>
        <v>1003.125</v>
      </c>
      <c r="Y345" s="5">
        <f t="shared" si="88"/>
        <v>5.015625</v>
      </c>
      <c r="Z345" s="1">
        <f t="shared" si="89"/>
        <v>4280</v>
      </c>
      <c r="AA345" s="1">
        <f t="shared" si="90"/>
        <v>802.5</v>
      </c>
      <c r="AB345" s="1">
        <f t="shared" si="91"/>
        <v>7490</v>
      </c>
      <c r="AC345" s="4">
        <f t="shared" si="92"/>
        <v>674.1</v>
      </c>
      <c r="AD345" s="4">
        <f t="shared" si="93"/>
        <v>179.76</v>
      </c>
      <c r="AE345" s="4">
        <f t="shared" si="94"/>
        <v>1656.36</v>
      </c>
      <c r="AF345" s="3">
        <f t="shared" si="95"/>
        <v>8.2817999999999987</v>
      </c>
    </row>
    <row r="346" spans="1:32" x14ac:dyDescent="0.2">
      <c r="A346" s="165">
        <v>292</v>
      </c>
      <c r="B346" s="156" t="str">
        <f t="shared" si="81"/>
        <v>3.37, Spray (Bcast/HB) 27' Fold</v>
      </c>
      <c r="C346" s="124">
        <v>3.37</v>
      </c>
      <c r="D346" s="120" t="s">
        <v>434</v>
      </c>
      <c r="E346" s="120" t="s">
        <v>304</v>
      </c>
      <c r="F346" s="120" t="s">
        <v>29</v>
      </c>
      <c r="G346" s="120" t="str">
        <f t="shared" si="82"/>
        <v>Spray (Bcast/HB) 27' Fold</v>
      </c>
      <c r="H346" s="236">
        <v>13600</v>
      </c>
      <c r="I346" s="156">
        <v>27</v>
      </c>
      <c r="J346" s="156">
        <v>7.5</v>
      </c>
      <c r="K346" s="156">
        <v>65</v>
      </c>
      <c r="L346" s="157">
        <f t="shared" si="83"/>
        <v>6.2678062678062682E-2</v>
      </c>
      <c r="M346" s="156">
        <v>40</v>
      </c>
      <c r="N346" s="156">
        <v>75</v>
      </c>
      <c r="O346" s="156">
        <v>8</v>
      </c>
      <c r="P346" s="156">
        <v>200</v>
      </c>
      <c r="Q346" s="156">
        <v>0</v>
      </c>
      <c r="R346" s="9">
        <f t="shared" si="84"/>
        <v>1600</v>
      </c>
      <c r="S346" s="9">
        <v>1</v>
      </c>
      <c r="T346" s="9">
        <v>0.27</v>
      </c>
      <c r="U346" s="9">
        <v>1.4</v>
      </c>
      <c r="V346" s="8">
        <f t="shared" si="85"/>
        <v>385.7844039108254</v>
      </c>
      <c r="W346" s="7">
        <f t="shared" si="86"/>
        <v>1.928922019554127</v>
      </c>
      <c r="X346" s="6">
        <f t="shared" si="87"/>
        <v>1275</v>
      </c>
      <c r="Y346" s="5">
        <f t="shared" si="88"/>
        <v>6.375</v>
      </c>
      <c r="Z346" s="1">
        <f t="shared" si="89"/>
        <v>5440</v>
      </c>
      <c r="AA346" s="1">
        <f t="shared" si="90"/>
        <v>1020</v>
      </c>
      <c r="AB346" s="1">
        <f t="shared" si="91"/>
        <v>9520</v>
      </c>
      <c r="AC346" s="4">
        <f t="shared" si="92"/>
        <v>856.8</v>
      </c>
      <c r="AD346" s="4">
        <f t="shared" si="93"/>
        <v>228.48000000000002</v>
      </c>
      <c r="AE346" s="4">
        <f t="shared" si="94"/>
        <v>2105.2799999999997</v>
      </c>
      <c r="AF346" s="3">
        <f t="shared" si="95"/>
        <v>10.526399999999999</v>
      </c>
    </row>
    <row r="347" spans="1:32" x14ac:dyDescent="0.2">
      <c r="A347" s="165">
        <v>447</v>
      </c>
      <c r="B347" s="156" t="str">
        <f t="shared" si="81"/>
        <v>3.38, Spray (Bcast/HB) 27' Rigid</v>
      </c>
      <c r="C347" s="124">
        <v>3.38</v>
      </c>
      <c r="D347" s="120" t="s">
        <v>434</v>
      </c>
      <c r="E347" s="120" t="s">
        <v>304</v>
      </c>
      <c r="F347" s="120" t="s">
        <v>28</v>
      </c>
      <c r="G347" s="120" t="str">
        <f t="shared" si="82"/>
        <v>Spray (Bcast/HB) 27' Rigid</v>
      </c>
      <c r="H347" s="236">
        <v>12600</v>
      </c>
      <c r="I347" s="156">
        <v>27</v>
      </c>
      <c r="J347" s="156">
        <v>7.5</v>
      </c>
      <c r="K347" s="156">
        <v>65</v>
      </c>
      <c r="L347" s="157">
        <f t="shared" si="83"/>
        <v>6.2678062678062682E-2</v>
      </c>
      <c r="M347" s="156">
        <v>40</v>
      </c>
      <c r="N347" s="156">
        <v>75</v>
      </c>
      <c r="O347" s="156">
        <v>8</v>
      </c>
      <c r="P347" s="156">
        <v>200</v>
      </c>
      <c r="Q347" s="156">
        <v>0</v>
      </c>
      <c r="R347" s="9">
        <f t="shared" si="84"/>
        <v>1600</v>
      </c>
      <c r="S347" s="9">
        <v>1</v>
      </c>
      <c r="T347" s="9">
        <v>0.27</v>
      </c>
      <c r="U347" s="9">
        <v>1.4</v>
      </c>
      <c r="V347" s="8">
        <f t="shared" si="85"/>
        <v>357.41790362326469</v>
      </c>
      <c r="W347" s="7">
        <f t="shared" si="86"/>
        <v>1.7870895181163235</v>
      </c>
      <c r="X347" s="6">
        <f t="shared" si="87"/>
        <v>1181.25</v>
      </c>
      <c r="Y347" s="5">
        <f t="shared" si="88"/>
        <v>5.90625</v>
      </c>
      <c r="Z347" s="1">
        <f t="shared" si="89"/>
        <v>5040</v>
      </c>
      <c r="AA347" s="1">
        <f t="shared" si="90"/>
        <v>945</v>
      </c>
      <c r="AB347" s="1">
        <f t="shared" si="91"/>
        <v>8820</v>
      </c>
      <c r="AC347" s="4">
        <f t="shared" si="92"/>
        <v>793.8</v>
      </c>
      <c r="AD347" s="4">
        <f t="shared" si="93"/>
        <v>211.68</v>
      </c>
      <c r="AE347" s="4">
        <f t="shared" si="94"/>
        <v>1950.48</v>
      </c>
      <c r="AF347" s="3">
        <f t="shared" si="95"/>
        <v>9.7523999999999997</v>
      </c>
    </row>
    <row r="348" spans="1:32" x14ac:dyDescent="0.2">
      <c r="A348" s="165">
        <v>299</v>
      </c>
      <c r="B348" s="156" t="str">
        <f t="shared" si="81"/>
        <v>3.39, Spray (Bcast/HB) 30' Fold</v>
      </c>
      <c r="C348" s="124">
        <v>3.39</v>
      </c>
      <c r="D348" s="120" t="s">
        <v>434</v>
      </c>
      <c r="E348" s="120" t="s">
        <v>304</v>
      </c>
      <c r="F348" s="120" t="s">
        <v>27</v>
      </c>
      <c r="G348" s="120" t="str">
        <f t="shared" si="82"/>
        <v>Spray (Bcast/HB) 30' Fold</v>
      </c>
      <c r="H348" s="236">
        <v>19400</v>
      </c>
      <c r="I348" s="156">
        <v>30</v>
      </c>
      <c r="J348" s="156">
        <v>7.5</v>
      </c>
      <c r="K348" s="156">
        <v>65</v>
      </c>
      <c r="L348" s="157">
        <f t="shared" si="83"/>
        <v>5.6410256410256411E-2</v>
      </c>
      <c r="M348" s="156">
        <v>40</v>
      </c>
      <c r="N348" s="156">
        <v>75</v>
      </c>
      <c r="O348" s="156">
        <v>8</v>
      </c>
      <c r="P348" s="156">
        <v>200</v>
      </c>
      <c r="Q348" s="156">
        <v>0</v>
      </c>
      <c r="R348" s="9">
        <f t="shared" si="84"/>
        <v>1600</v>
      </c>
      <c r="S348" s="9">
        <v>1</v>
      </c>
      <c r="T348" s="9">
        <v>0.27</v>
      </c>
      <c r="U348" s="9">
        <v>1.4</v>
      </c>
      <c r="V348" s="8">
        <f t="shared" si="85"/>
        <v>550.31010557867739</v>
      </c>
      <c r="W348" s="7">
        <f t="shared" si="86"/>
        <v>2.7515505278933872</v>
      </c>
      <c r="X348" s="6">
        <f t="shared" si="87"/>
        <v>1818.75</v>
      </c>
      <c r="Y348" s="5">
        <f t="shared" si="88"/>
        <v>9.09375</v>
      </c>
      <c r="Z348" s="1">
        <f t="shared" si="89"/>
        <v>7760</v>
      </c>
      <c r="AA348" s="1">
        <f t="shared" si="90"/>
        <v>1455</v>
      </c>
      <c r="AB348" s="1">
        <f t="shared" si="91"/>
        <v>13580</v>
      </c>
      <c r="AC348" s="4">
        <f t="shared" si="92"/>
        <v>1222.2</v>
      </c>
      <c r="AD348" s="4">
        <f t="shared" si="93"/>
        <v>325.92</v>
      </c>
      <c r="AE348" s="4">
        <f t="shared" si="94"/>
        <v>3003.12</v>
      </c>
      <c r="AF348" s="3">
        <f t="shared" si="95"/>
        <v>15.015599999999999</v>
      </c>
    </row>
    <row r="349" spans="1:32" x14ac:dyDescent="0.2">
      <c r="A349" s="165">
        <v>297</v>
      </c>
      <c r="B349" s="156" t="str">
        <f t="shared" si="81"/>
        <v>3.4, Spray (Bcast/HB) 40' Fold</v>
      </c>
      <c r="C349" s="124">
        <v>3.4</v>
      </c>
      <c r="D349" s="120" t="s">
        <v>434</v>
      </c>
      <c r="E349" s="120" t="s">
        <v>304</v>
      </c>
      <c r="F349" s="120" t="s">
        <v>26</v>
      </c>
      <c r="G349" s="120" t="str">
        <f t="shared" si="82"/>
        <v>Spray (Bcast/HB) 40' Fold</v>
      </c>
      <c r="H349" s="236">
        <v>23200</v>
      </c>
      <c r="I349" s="156">
        <v>40</v>
      </c>
      <c r="J349" s="156">
        <v>7.5</v>
      </c>
      <c r="K349" s="156">
        <v>65</v>
      </c>
      <c r="L349" s="157">
        <f t="shared" si="83"/>
        <v>4.230769230769231E-2</v>
      </c>
      <c r="M349" s="156">
        <v>40</v>
      </c>
      <c r="N349" s="156">
        <v>75</v>
      </c>
      <c r="O349" s="156">
        <v>8</v>
      </c>
      <c r="P349" s="156">
        <v>200</v>
      </c>
      <c r="Q349" s="156">
        <v>0</v>
      </c>
      <c r="R349" s="9">
        <f t="shared" si="84"/>
        <v>1600</v>
      </c>
      <c r="S349" s="9">
        <v>1</v>
      </c>
      <c r="T349" s="9">
        <v>0.27</v>
      </c>
      <c r="U349" s="9">
        <v>1.4</v>
      </c>
      <c r="V349" s="8">
        <f t="shared" si="85"/>
        <v>658.10280667140796</v>
      </c>
      <c r="W349" s="7">
        <f t="shared" si="86"/>
        <v>3.2905140333570397</v>
      </c>
      <c r="X349" s="6">
        <f t="shared" si="87"/>
        <v>2175</v>
      </c>
      <c r="Y349" s="5">
        <f t="shared" si="88"/>
        <v>10.875</v>
      </c>
      <c r="Z349" s="1">
        <f t="shared" si="89"/>
        <v>9280</v>
      </c>
      <c r="AA349" s="1">
        <f t="shared" si="90"/>
        <v>1740</v>
      </c>
      <c r="AB349" s="1">
        <f t="shared" si="91"/>
        <v>16240</v>
      </c>
      <c r="AC349" s="4">
        <f t="shared" si="92"/>
        <v>1461.6</v>
      </c>
      <c r="AD349" s="4">
        <f t="shared" si="93"/>
        <v>389.76</v>
      </c>
      <c r="AE349" s="4">
        <f t="shared" si="94"/>
        <v>3591.3599999999997</v>
      </c>
      <c r="AF349" s="3">
        <f t="shared" si="95"/>
        <v>17.956799999999998</v>
      </c>
    </row>
    <row r="350" spans="1:32" x14ac:dyDescent="0.2">
      <c r="A350" s="165">
        <v>620</v>
      </c>
      <c r="B350" s="156" t="str">
        <f t="shared" si="81"/>
        <v>3.41, Spray (Bcast/HB/HD) 27'</v>
      </c>
      <c r="C350" s="124">
        <v>3.41</v>
      </c>
      <c r="D350" s="120" t="s">
        <v>434</v>
      </c>
      <c r="E350" s="120" t="s">
        <v>305</v>
      </c>
      <c r="F350" s="120" t="s">
        <v>17</v>
      </c>
      <c r="G350" s="120" t="str">
        <f t="shared" si="82"/>
        <v>Spray (Bcast/HB/HD) 27'</v>
      </c>
      <c r="H350" s="237">
        <v>24200</v>
      </c>
      <c r="I350" s="156">
        <v>27</v>
      </c>
      <c r="J350" s="156">
        <v>7.5</v>
      </c>
      <c r="K350" s="156">
        <v>65</v>
      </c>
      <c r="L350" s="157">
        <f t="shared" si="83"/>
        <v>6.2678062678062682E-2</v>
      </c>
      <c r="M350" s="156">
        <v>40</v>
      </c>
      <c r="N350" s="156">
        <v>75</v>
      </c>
      <c r="O350" s="156">
        <v>8</v>
      </c>
      <c r="P350" s="156">
        <v>200</v>
      </c>
      <c r="Q350" s="156">
        <v>0</v>
      </c>
      <c r="R350" s="9">
        <f t="shared" si="84"/>
        <v>1600</v>
      </c>
      <c r="S350" s="9">
        <v>1</v>
      </c>
      <c r="T350" s="9">
        <v>0.27</v>
      </c>
      <c r="U350" s="9">
        <v>1.4</v>
      </c>
      <c r="V350" s="8">
        <f t="shared" si="85"/>
        <v>686.46930695896867</v>
      </c>
      <c r="W350" s="7">
        <f t="shared" si="86"/>
        <v>3.4323465347948434</v>
      </c>
      <c r="X350" s="6">
        <f t="shared" si="87"/>
        <v>2268.75</v>
      </c>
      <c r="Y350" s="5">
        <f t="shared" si="88"/>
        <v>11.34375</v>
      </c>
      <c r="Z350" s="1">
        <f t="shared" si="89"/>
        <v>9680</v>
      </c>
      <c r="AA350" s="1">
        <f t="shared" si="90"/>
        <v>1815</v>
      </c>
      <c r="AB350" s="1">
        <f t="shared" si="91"/>
        <v>16940</v>
      </c>
      <c r="AC350" s="4">
        <f t="shared" si="92"/>
        <v>1524.6</v>
      </c>
      <c r="AD350" s="4">
        <f t="shared" si="93"/>
        <v>406.56</v>
      </c>
      <c r="AE350" s="4">
        <f t="shared" si="94"/>
        <v>3746.16</v>
      </c>
      <c r="AF350" s="3">
        <f t="shared" si="95"/>
        <v>18.730799999999999</v>
      </c>
    </row>
    <row r="351" spans="1:32" x14ac:dyDescent="0.2">
      <c r="A351" s="165">
        <v>309</v>
      </c>
      <c r="B351" s="156" t="str">
        <f t="shared" si="81"/>
        <v>3.42, Spray (Bcast/HB/HD) 40'</v>
      </c>
      <c r="C351" s="124">
        <v>3.42</v>
      </c>
      <c r="D351" s="120" t="s">
        <v>434</v>
      </c>
      <c r="E351" s="120" t="s">
        <v>305</v>
      </c>
      <c r="F351" s="120" t="s">
        <v>16</v>
      </c>
      <c r="G351" s="120" t="str">
        <f t="shared" si="82"/>
        <v>Spray (Bcast/HB/HD) 40'</v>
      </c>
      <c r="H351" s="237">
        <v>27200</v>
      </c>
      <c r="I351" s="156">
        <v>40</v>
      </c>
      <c r="J351" s="156">
        <v>7.5</v>
      </c>
      <c r="K351" s="156">
        <v>65</v>
      </c>
      <c r="L351" s="157">
        <f t="shared" si="83"/>
        <v>4.230769230769231E-2</v>
      </c>
      <c r="M351" s="156">
        <v>40</v>
      </c>
      <c r="N351" s="156">
        <v>75</v>
      </c>
      <c r="O351" s="156">
        <v>8</v>
      </c>
      <c r="P351" s="156">
        <v>200</v>
      </c>
      <c r="Q351" s="156">
        <v>0</v>
      </c>
      <c r="R351" s="9">
        <f t="shared" si="84"/>
        <v>1600</v>
      </c>
      <c r="S351" s="9">
        <v>1</v>
      </c>
      <c r="T351" s="9">
        <v>0.27</v>
      </c>
      <c r="U351" s="9">
        <v>1.4</v>
      </c>
      <c r="V351" s="8">
        <f t="shared" si="85"/>
        <v>771.56880782165081</v>
      </c>
      <c r="W351" s="7">
        <f t="shared" si="86"/>
        <v>3.857844039108254</v>
      </c>
      <c r="X351" s="6">
        <f t="shared" si="87"/>
        <v>2550</v>
      </c>
      <c r="Y351" s="5">
        <f t="shared" si="88"/>
        <v>12.75</v>
      </c>
      <c r="Z351" s="1">
        <f t="shared" si="89"/>
        <v>10880</v>
      </c>
      <c r="AA351" s="1">
        <f t="shared" si="90"/>
        <v>2040</v>
      </c>
      <c r="AB351" s="1">
        <f t="shared" si="91"/>
        <v>19040</v>
      </c>
      <c r="AC351" s="4">
        <f t="shared" si="92"/>
        <v>1713.6</v>
      </c>
      <c r="AD351" s="4">
        <f t="shared" si="93"/>
        <v>456.96000000000004</v>
      </c>
      <c r="AE351" s="4">
        <f t="shared" si="94"/>
        <v>4210.5599999999995</v>
      </c>
      <c r="AF351" s="3">
        <f t="shared" si="95"/>
        <v>21.052799999999998</v>
      </c>
    </row>
    <row r="352" spans="1:32" x14ac:dyDescent="0.2">
      <c r="A352" s="165">
        <v>191</v>
      </c>
      <c r="B352" s="156" t="str">
        <f t="shared" si="81"/>
        <v>3.43, Spray (Broadcast) 27'</v>
      </c>
      <c r="C352" s="124">
        <v>3.43</v>
      </c>
      <c r="D352" s="120" t="s">
        <v>434</v>
      </c>
      <c r="E352" s="120" t="s">
        <v>306</v>
      </c>
      <c r="F352" s="120" t="s">
        <v>17</v>
      </c>
      <c r="G352" s="120" t="str">
        <f t="shared" si="82"/>
        <v>Spray (Broadcast) 27'</v>
      </c>
      <c r="H352" s="236">
        <v>6100</v>
      </c>
      <c r="I352" s="156">
        <v>27</v>
      </c>
      <c r="J352" s="156">
        <v>7.5</v>
      </c>
      <c r="K352" s="156">
        <v>65</v>
      </c>
      <c r="L352" s="157">
        <f t="shared" si="83"/>
        <v>6.2678062678062682E-2</v>
      </c>
      <c r="M352" s="156">
        <v>40</v>
      </c>
      <c r="N352" s="156">
        <v>75</v>
      </c>
      <c r="O352" s="156">
        <v>8</v>
      </c>
      <c r="P352" s="156">
        <v>200</v>
      </c>
      <c r="Q352" s="156">
        <v>0</v>
      </c>
      <c r="R352" s="9">
        <f t="shared" si="84"/>
        <v>1600</v>
      </c>
      <c r="S352" s="9">
        <v>1</v>
      </c>
      <c r="T352" s="9">
        <v>0.27</v>
      </c>
      <c r="U352" s="9">
        <v>1.4</v>
      </c>
      <c r="V352" s="8">
        <f t="shared" si="85"/>
        <v>173.03565175412021</v>
      </c>
      <c r="W352" s="7">
        <f t="shared" si="86"/>
        <v>0.86517825877060106</v>
      </c>
      <c r="X352" s="6">
        <f t="shared" si="87"/>
        <v>571.875</v>
      </c>
      <c r="Y352" s="5">
        <f t="shared" si="88"/>
        <v>2.859375</v>
      </c>
      <c r="Z352" s="1">
        <f t="shared" si="89"/>
        <v>2440</v>
      </c>
      <c r="AA352" s="1">
        <f t="shared" si="90"/>
        <v>457.5</v>
      </c>
      <c r="AB352" s="1">
        <f t="shared" si="91"/>
        <v>4270</v>
      </c>
      <c r="AC352" s="4">
        <f t="shared" si="92"/>
        <v>384.3</v>
      </c>
      <c r="AD352" s="4">
        <f t="shared" si="93"/>
        <v>102.48</v>
      </c>
      <c r="AE352" s="4">
        <f t="shared" si="94"/>
        <v>944.28</v>
      </c>
      <c r="AF352" s="3">
        <f t="shared" si="95"/>
        <v>4.7214</v>
      </c>
    </row>
    <row r="353" spans="1:32" x14ac:dyDescent="0.2">
      <c r="A353" s="165">
        <v>192</v>
      </c>
      <c r="B353" s="156" t="str">
        <f t="shared" si="81"/>
        <v>3.44, Spray (Broadcast) 40'</v>
      </c>
      <c r="C353" s="124">
        <v>3.44</v>
      </c>
      <c r="D353" s="120" t="s">
        <v>434</v>
      </c>
      <c r="E353" s="120" t="s">
        <v>306</v>
      </c>
      <c r="F353" s="120" t="s">
        <v>16</v>
      </c>
      <c r="G353" s="120" t="str">
        <f t="shared" si="82"/>
        <v>Spray (Broadcast) 40'</v>
      </c>
      <c r="H353" s="236">
        <v>10700</v>
      </c>
      <c r="I353" s="156">
        <v>40</v>
      </c>
      <c r="J353" s="156">
        <v>7.5</v>
      </c>
      <c r="K353" s="156">
        <v>65</v>
      </c>
      <c r="L353" s="157">
        <f t="shared" si="83"/>
        <v>4.230769230769231E-2</v>
      </c>
      <c r="M353" s="156">
        <v>40</v>
      </c>
      <c r="N353" s="156">
        <v>75</v>
      </c>
      <c r="O353" s="156">
        <v>8</v>
      </c>
      <c r="P353" s="156">
        <v>200</v>
      </c>
      <c r="Q353" s="156">
        <v>0</v>
      </c>
      <c r="R353" s="9">
        <f t="shared" si="84"/>
        <v>1600</v>
      </c>
      <c r="S353" s="9">
        <v>1</v>
      </c>
      <c r="T353" s="9">
        <v>0.27</v>
      </c>
      <c r="U353" s="9">
        <v>1.4</v>
      </c>
      <c r="V353" s="8">
        <f t="shared" si="85"/>
        <v>303.52155307689941</v>
      </c>
      <c r="W353" s="7">
        <f t="shared" si="86"/>
        <v>1.517607765384497</v>
      </c>
      <c r="X353" s="6">
        <f t="shared" si="87"/>
        <v>1003.125</v>
      </c>
      <c r="Y353" s="5">
        <f t="shared" si="88"/>
        <v>5.015625</v>
      </c>
      <c r="Z353" s="1">
        <f t="shared" si="89"/>
        <v>4280</v>
      </c>
      <c r="AA353" s="1">
        <f t="shared" si="90"/>
        <v>802.5</v>
      </c>
      <c r="AB353" s="1">
        <f t="shared" si="91"/>
        <v>7490</v>
      </c>
      <c r="AC353" s="4">
        <f t="shared" si="92"/>
        <v>674.1</v>
      </c>
      <c r="AD353" s="4">
        <f t="shared" si="93"/>
        <v>179.76</v>
      </c>
      <c r="AE353" s="4">
        <f t="shared" si="94"/>
        <v>1656.36</v>
      </c>
      <c r="AF353" s="3">
        <f t="shared" si="95"/>
        <v>8.2817999999999987</v>
      </c>
    </row>
    <row r="354" spans="1:32" x14ac:dyDescent="0.2">
      <c r="A354" s="165">
        <v>356</v>
      </c>
      <c r="B354" s="156" t="str">
        <f t="shared" si="81"/>
        <v>3.45, Spray (Broadcast) 50'</v>
      </c>
      <c r="C354" s="124">
        <v>3.45</v>
      </c>
      <c r="D354" s="120" t="s">
        <v>434</v>
      </c>
      <c r="E354" s="120" t="s">
        <v>306</v>
      </c>
      <c r="F354" s="120" t="s">
        <v>15</v>
      </c>
      <c r="G354" s="120" t="str">
        <f t="shared" si="82"/>
        <v>Spray (Broadcast) 50'</v>
      </c>
      <c r="H354" s="236">
        <v>9900</v>
      </c>
      <c r="I354" s="156">
        <v>50</v>
      </c>
      <c r="J354" s="156">
        <v>7.5</v>
      </c>
      <c r="K354" s="156">
        <v>65</v>
      </c>
      <c r="L354" s="157">
        <f t="shared" si="83"/>
        <v>3.3846153846153845E-2</v>
      </c>
      <c r="M354" s="156">
        <v>40</v>
      </c>
      <c r="N354" s="156">
        <v>75</v>
      </c>
      <c r="O354" s="156">
        <v>8</v>
      </c>
      <c r="P354" s="156">
        <v>200</v>
      </c>
      <c r="Q354" s="156">
        <v>0</v>
      </c>
      <c r="R354" s="9">
        <f t="shared" si="84"/>
        <v>1600</v>
      </c>
      <c r="S354" s="9">
        <v>1</v>
      </c>
      <c r="T354" s="9">
        <v>0.27</v>
      </c>
      <c r="U354" s="9">
        <v>1.4</v>
      </c>
      <c r="V354" s="8">
        <f t="shared" si="85"/>
        <v>280.82835284685081</v>
      </c>
      <c r="W354" s="7">
        <f t="shared" si="86"/>
        <v>1.404141764234254</v>
      </c>
      <c r="X354" s="6">
        <f t="shared" si="87"/>
        <v>928.125</v>
      </c>
      <c r="Y354" s="5">
        <f t="shared" si="88"/>
        <v>4.640625</v>
      </c>
      <c r="Z354" s="1">
        <f t="shared" si="89"/>
        <v>3960</v>
      </c>
      <c r="AA354" s="1">
        <f t="shared" si="90"/>
        <v>742.5</v>
      </c>
      <c r="AB354" s="1">
        <f t="shared" si="91"/>
        <v>6930</v>
      </c>
      <c r="AC354" s="4">
        <f t="shared" si="92"/>
        <v>623.69999999999993</v>
      </c>
      <c r="AD354" s="4">
        <f t="shared" si="93"/>
        <v>166.32</v>
      </c>
      <c r="AE354" s="4">
        <f t="shared" si="94"/>
        <v>1532.5199999999998</v>
      </c>
      <c r="AF354" s="3">
        <f t="shared" si="95"/>
        <v>7.6625999999999985</v>
      </c>
    </row>
    <row r="355" spans="1:32" x14ac:dyDescent="0.2">
      <c r="A355" s="165">
        <v>357</v>
      </c>
      <c r="B355" s="156" t="str">
        <f t="shared" si="81"/>
        <v>3.46, Spray (Broadcast) 53'</v>
      </c>
      <c r="C355" s="124">
        <v>3.46</v>
      </c>
      <c r="D355" s="120" t="s">
        <v>434</v>
      </c>
      <c r="E355" s="120" t="s">
        <v>306</v>
      </c>
      <c r="F355" s="120" t="s">
        <v>14</v>
      </c>
      <c r="G355" s="120" t="str">
        <f t="shared" si="82"/>
        <v>Spray (Broadcast) 53'</v>
      </c>
      <c r="H355" s="236">
        <v>18000</v>
      </c>
      <c r="I355" s="156">
        <v>53</v>
      </c>
      <c r="J355" s="156">
        <v>7.5</v>
      </c>
      <c r="K355" s="156">
        <v>65</v>
      </c>
      <c r="L355" s="157">
        <f t="shared" si="83"/>
        <v>3.1930333817126275E-2</v>
      </c>
      <c r="M355" s="156">
        <v>40</v>
      </c>
      <c r="N355" s="156">
        <v>75</v>
      </c>
      <c r="O355" s="156">
        <v>8</v>
      </c>
      <c r="P355" s="156">
        <v>200</v>
      </c>
      <c r="Q355" s="156">
        <v>0</v>
      </c>
      <c r="R355" s="9">
        <f t="shared" si="84"/>
        <v>1600</v>
      </c>
      <c r="S355" s="9">
        <v>1</v>
      </c>
      <c r="T355" s="9">
        <v>0.27</v>
      </c>
      <c r="U355" s="9">
        <v>1.4</v>
      </c>
      <c r="V355" s="8">
        <f t="shared" si="85"/>
        <v>510.59700517609241</v>
      </c>
      <c r="W355" s="7">
        <f t="shared" si="86"/>
        <v>2.5529850258804618</v>
      </c>
      <c r="X355" s="6">
        <f t="shared" si="87"/>
        <v>1687.5</v>
      </c>
      <c r="Y355" s="5">
        <f t="shared" si="88"/>
        <v>8.4375</v>
      </c>
      <c r="Z355" s="1">
        <f t="shared" si="89"/>
        <v>7200</v>
      </c>
      <c r="AA355" s="1">
        <f t="shared" si="90"/>
        <v>1350</v>
      </c>
      <c r="AB355" s="1">
        <f t="shared" si="91"/>
        <v>12600</v>
      </c>
      <c r="AC355" s="4">
        <f t="shared" si="92"/>
        <v>1134</v>
      </c>
      <c r="AD355" s="4">
        <f t="shared" si="93"/>
        <v>302.40000000000003</v>
      </c>
      <c r="AE355" s="4">
        <f t="shared" si="94"/>
        <v>2786.4</v>
      </c>
      <c r="AF355" s="3">
        <f t="shared" si="95"/>
        <v>13.932</v>
      </c>
    </row>
    <row r="356" spans="1:32" x14ac:dyDescent="0.2">
      <c r="A356" s="165">
        <v>193</v>
      </c>
      <c r="B356" s="156" t="str">
        <f t="shared" si="81"/>
        <v>3.47, Spray (Broadcast) 60'</v>
      </c>
      <c r="C356" s="124">
        <v>3.47</v>
      </c>
      <c r="D356" s="120" t="s">
        <v>434</v>
      </c>
      <c r="E356" s="120" t="s">
        <v>306</v>
      </c>
      <c r="F356" s="120" t="s">
        <v>13</v>
      </c>
      <c r="G356" s="120" t="str">
        <f t="shared" si="82"/>
        <v>Spray (Broadcast) 60'</v>
      </c>
      <c r="H356" s="236">
        <v>19000</v>
      </c>
      <c r="I356" s="156">
        <v>60</v>
      </c>
      <c r="J356" s="156">
        <v>7.5</v>
      </c>
      <c r="K356" s="156">
        <v>65</v>
      </c>
      <c r="L356" s="157">
        <f t="shared" si="83"/>
        <v>2.8205128205128206E-2</v>
      </c>
      <c r="M356" s="156">
        <v>40</v>
      </c>
      <c r="N356" s="156">
        <v>75</v>
      </c>
      <c r="O356" s="156">
        <v>8</v>
      </c>
      <c r="P356" s="156">
        <v>200</v>
      </c>
      <c r="Q356" s="156">
        <v>0</v>
      </c>
      <c r="R356" s="9">
        <f t="shared" si="84"/>
        <v>1600</v>
      </c>
      <c r="S356" s="9">
        <v>1</v>
      </c>
      <c r="T356" s="9">
        <v>0.27</v>
      </c>
      <c r="U356" s="9">
        <v>1.4</v>
      </c>
      <c r="V356" s="8">
        <f t="shared" si="85"/>
        <v>538.96350546365306</v>
      </c>
      <c r="W356" s="7">
        <f t="shared" si="86"/>
        <v>2.6948175273182655</v>
      </c>
      <c r="X356" s="6">
        <f t="shared" si="87"/>
        <v>1781.25</v>
      </c>
      <c r="Y356" s="5">
        <f t="shared" si="88"/>
        <v>8.90625</v>
      </c>
      <c r="Z356" s="1">
        <f t="shared" si="89"/>
        <v>7600</v>
      </c>
      <c r="AA356" s="1">
        <f t="shared" si="90"/>
        <v>1425</v>
      </c>
      <c r="AB356" s="1">
        <f t="shared" si="91"/>
        <v>13300</v>
      </c>
      <c r="AC356" s="4">
        <f t="shared" si="92"/>
        <v>1197</v>
      </c>
      <c r="AD356" s="4">
        <f t="shared" si="93"/>
        <v>319.2</v>
      </c>
      <c r="AE356" s="4">
        <f t="shared" si="94"/>
        <v>2941.2</v>
      </c>
      <c r="AF356" s="3">
        <f t="shared" si="95"/>
        <v>14.706</v>
      </c>
    </row>
    <row r="357" spans="1:32" x14ac:dyDescent="0.2">
      <c r="A357" s="165">
        <v>319</v>
      </c>
      <c r="B357" s="156" t="str">
        <f t="shared" si="81"/>
        <v>3.48, Spray (Direct/Hood)  8R-30</v>
      </c>
      <c r="C357" s="124">
        <v>3.48</v>
      </c>
      <c r="D357" s="120" t="s">
        <v>434</v>
      </c>
      <c r="E357" s="120" t="s">
        <v>307</v>
      </c>
      <c r="F357" s="120" t="s">
        <v>25</v>
      </c>
      <c r="G357" s="120" t="str">
        <f t="shared" si="82"/>
        <v>Spray (Direct/Hood)  8R-30</v>
      </c>
      <c r="H357" s="236">
        <v>19800</v>
      </c>
      <c r="I357" s="156">
        <v>20</v>
      </c>
      <c r="J357" s="156">
        <v>7.5</v>
      </c>
      <c r="K357" s="156">
        <v>65</v>
      </c>
      <c r="L357" s="157">
        <f t="shared" si="83"/>
        <v>8.461538461538462E-2</v>
      </c>
      <c r="M357" s="156">
        <v>40</v>
      </c>
      <c r="N357" s="156">
        <v>75</v>
      </c>
      <c r="O357" s="156">
        <v>8</v>
      </c>
      <c r="P357" s="156">
        <v>200</v>
      </c>
      <c r="Q357" s="156">
        <v>0</v>
      </c>
      <c r="R357" s="9">
        <f t="shared" si="84"/>
        <v>1600</v>
      </c>
      <c r="S357" s="9">
        <v>1</v>
      </c>
      <c r="T357" s="9">
        <v>0.27</v>
      </c>
      <c r="U357" s="9">
        <v>1.4</v>
      </c>
      <c r="V357" s="8">
        <f t="shared" si="85"/>
        <v>561.65670569370161</v>
      </c>
      <c r="W357" s="7">
        <f t="shared" si="86"/>
        <v>2.8082835284685079</v>
      </c>
      <c r="X357" s="6">
        <f t="shared" si="87"/>
        <v>1856.25</v>
      </c>
      <c r="Y357" s="5">
        <f t="shared" si="88"/>
        <v>9.28125</v>
      </c>
      <c r="Z357" s="1">
        <f t="shared" si="89"/>
        <v>7920</v>
      </c>
      <c r="AA357" s="1">
        <f t="shared" si="90"/>
        <v>1485</v>
      </c>
      <c r="AB357" s="1">
        <f t="shared" si="91"/>
        <v>13860</v>
      </c>
      <c r="AC357" s="4">
        <f t="shared" si="92"/>
        <v>1247.3999999999999</v>
      </c>
      <c r="AD357" s="4">
        <f t="shared" si="93"/>
        <v>332.64</v>
      </c>
      <c r="AE357" s="4">
        <f t="shared" si="94"/>
        <v>3065.0399999999995</v>
      </c>
      <c r="AF357" s="3">
        <f t="shared" si="95"/>
        <v>15.325199999999997</v>
      </c>
    </row>
    <row r="358" spans="1:32" x14ac:dyDescent="0.2">
      <c r="A358" s="165">
        <v>8</v>
      </c>
      <c r="B358" s="156" t="str">
        <f t="shared" si="81"/>
        <v>3.49, Spray (Direct/Hood)  8R-36</v>
      </c>
      <c r="C358" s="124">
        <v>3.49</v>
      </c>
      <c r="D358" s="120" t="s">
        <v>434</v>
      </c>
      <c r="E358" s="120" t="s">
        <v>307</v>
      </c>
      <c r="F358" s="120" t="s">
        <v>198</v>
      </c>
      <c r="G358" s="120" t="str">
        <f t="shared" si="82"/>
        <v>Spray (Direct/Hood)  8R-36</v>
      </c>
      <c r="H358" s="236">
        <v>20600</v>
      </c>
      <c r="I358" s="156">
        <v>24</v>
      </c>
      <c r="J358" s="156">
        <v>7.5</v>
      </c>
      <c r="K358" s="156">
        <v>65</v>
      </c>
      <c r="L358" s="157">
        <f t="shared" si="83"/>
        <v>7.0512820512820512E-2</v>
      </c>
      <c r="M358" s="156">
        <v>40</v>
      </c>
      <c r="N358" s="156">
        <v>75</v>
      </c>
      <c r="O358" s="156">
        <v>8</v>
      </c>
      <c r="P358" s="156">
        <v>200</v>
      </c>
      <c r="Q358" s="156">
        <v>0</v>
      </c>
      <c r="R358" s="9">
        <f t="shared" si="84"/>
        <v>1600</v>
      </c>
      <c r="S358" s="9">
        <v>1</v>
      </c>
      <c r="T358" s="9">
        <v>0.27</v>
      </c>
      <c r="U358" s="9">
        <v>1.4</v>
      </c>
      <c r="V358" s="8">
        <f t="shared" si="85"/>
        <v>584.34990592375016</v>
      </c>
      <c r="W358" s="7">
        <f t="shared" si="86"/>
        <v>2.9217495296187508</v>
      </c>
      <c r="X358" s="6">
        <f t="shared" si="87"/>
        <v>1931.25</v>
      </c>
      <c r="Y358" s="5">
        <f t="shared" si="88"/>
        <v>9.65625</v>
      </c>
      <c r="Z358" s="1">
        <f t="shared" si="89"/>
        <v>8240</v>
      </c>
      <c r="AA358" s="1">
        <f t="shared" si="90"/>
        <v>1545</v>
      </c>
      <c r="AB358" s="1">
        <f t="shared" si="91"/>
        <v>14420</v>
      </c>
      <c r="AC358" s="4">
        <f t="shared" si="92"/>
        <v>1297.8</v>
      </c>
      <c r="AD358" s="4">
        <f t="shared" si="93"/>
        <v>346.08</v>
      </c>
      <c r="AE358" s="4">
        <f t="shared" si="94"/>
        <v>3188.88</v>
      </c>
      <c r="AF358" s="3">
        <f t="shared" si="95"/>
        <v>15.9444</v>
      </c>
    </row>
    <row r="359" spans="1:32" x14ac:dyDescent="0.2">
      <c r="A359" s="165">
        <v>318</v>
      </c>
      <c r="B359" s="156" t="str">
        <f t="shared" si="81"/>
        <v>3.5, Spray (Direct/Hood) 12R-30</v>
      </c>
      <c r="C359" s="124">
        <v>3.5</v>
      </c>
      <c r="D359" s="120" t="s">
        <v>434</v>
      </c>
      <c r="E359" s="120" t="s">
        <v>307</v>
      </c>
      <c r="F359" s="120" t="s">
        <v>6</v>
      </c>
      <c r="G359" s="120" t="str">
        <f t="shared" si="82"/>
        <v>Spray (Direct/Hood) 12R-30</v>
      </c>
      <c r="H359" s="236">
        <v>27100</v>
      </c>
      <c r="I359" s="156">
        <v>30</v>
      </c>
      <c r="J359" s="156">
        <v>7.5</v>
      </c>
      <c r="K359" s="156">
        <v>65</v>
      </c>
      <c r="L359" s="157">
        <f t="shared" si="83"/>
        <v>5.6410256410256411E-2</v>
      </c>
      <c r="M359" s="156">
        <v>40</v>
      </c>
      <c r="N359" s="156">
        <v>75</v>
      </c>
      <c r="O359" s="156">
        <v>8</v>
      </c>
      <c r="P359" s="156">
        <v>200</v>
      </c>
      <c r="Q359" s="156">
        <v>0</v>
      </c>
      <c r="R359" s="9">
        <f t="shared" si="84"/>
        <v>1600</v>
      </c>
      <c r="S359" s="9">
        <v>1</v>
      </c>
      <c r="T359" s="9">
        <v>0.27</v>
      </c>
      <c r="U359" s="9">
        <v>1.4</v>
      </c>
      <c r="V359" s="8">
        <f t="shared" si="85"/>
        <v>768.73215779289478</v>
      </c>
      <c r="W359" s="7">
        <f t="shared" si="86"/>
        <v>3.8436607889644741</v>
      </c>
      <c r="X359" s="6">
        <f t="shared" si="87"/>
        <v>2540.625</v>
      </c>
      <c r="Y359" s="5">
        <f t="shared" si="88"/>
        <v>12.703125</v>
      </c>
      <c r="Z359" s="1">
        <f t="shared" si="89"/>
        <v>10840</v>
      </c>
      <c r="AA359" s="1">
        <f t="shared" si="90"/>
        <v>2032.5</v>
      </c>
      <c r="AB359" s="1">
        <f t="shared" si="91"/>
        <v>18970</v>
      </c>
      <c r="AC359" s="4">
        <f t="shared" si="92"/>
        <v>1707.3</v>
      </c>
      <c r="AD359" s="4">
        <f t="shared" si="93"/>
        <v>455.28000000000003</v>
      </c>
      <c r="AE359" s="4">
        <f t="shared" si="94"/>
        <v>4195.08</v>
      </c>
      <c r="AF359" s="3">
        <f t="shared" si="95"/>
        <v>20.9754</v>
      </c>
    </row>
    <row r="360" spans="1:32" x14ac:dyDescent="0.2">
      <c r="A360" s="165">
        <v>361</v>
      </c>
      <c r="B360" s="156" t="str">
        <f t="shared" si="81"/>
        <v>3.51, Spray (Direct/Hood) 12R-36</v>
      </c>
      <c r="C360" s="124">
        <v>3.51</v>
      </c>
      <c r="D360" s="120" t="s">
        <v>434</v>
      </c>
      <c r="E360" s="120" t="s">
        <v>307</v>
      </c>
      <c r="F360" s="120" t="s">
        <v>199</v>
      </c>
      <c r="G360" s="120" t="str">
        <f t="shared" si="82"/>
        <v>Spray (Direct/Hood) 12R-36</v>
      </c>
      <c r="H360" s="236">
        <v>28200</v>
      </c>
      <c r="I360" s="156">
        <v>36</v>
      </c>
      <c r="J360" s="156">
        <v>7.5</v>
      </c>
      <c r="K360" s="156">
        <v>65</v>
      </c>
      <c r="L360" s="157">
        <f t="shared" si="83"/>
        <v>4.7008547008547008E-2</v>
      </c>
      <c r="M360" s="156">
        <v>40</v>
      </c>
      <c r="N360" s="156">
        <v>75</v>
      </c>
      <c r="O360" s="156">
        <v>8</v>
      </c>
      <c r="P360" s="156">
        <v>200</v>
      </c>
      <c r="Q360" s="156">
        <v>0</v>
      </c>
      <c r="R360" s="9">
        <f t="shared" si="84"/>
        <v>1600</v>
      </c>
      <c r="S360" s="9">
        <v>1</v>
      </c>
      <c r="T360" s="9">
        <v>0.27</v>
      </c>
      <c r="U360" s="9">
        <v>1.4</v>
      </c>
      <c r="V360" s="8">
        <f t="shared" si="85"/>
        <v>799.93530810921152</v>
      </c>
      <c r="W360" s="7">
        <f t="shared" si="86"/>
        <v>3.9996765405460577</v>
      </c>
      <c r="X360" s="6">
        <f t="shared" si="87"/>
        <v>2643.75</v>
      </c>
      <c r="Y360" s="5">
        <f t="shared" si="88"/>
        <v>13.21875</v>
      </c>
      <c r="Z360" s="1">
        <f t="shared" si="89"/>
        <v>11280</v>
      </c>
      <c r="AA360" s="1">
        <f t="shared" si="90"/>
        <v>2115</v>
      </c>
      <c r="AB360" s="1">
        <f t="shared" si="91"/>
        <v>19740</v>
      </c>
      <c r="AC360" s="4">
        <f t="shared" si="92"/>
        <v>1776.6</v>
      </c>
      <c r="AD360" s="4">
        <f t="shared" si="93"/>
        <v>473.76</v>
      </c>
      <c r="AE360" s="4">
        <f t="shared" si="94"/>
        <v>4365.3599999999997</v>
      </c>
      <c r="AF360" s="3">
        <f t="shared" si="95"/>
        <v>21.826799999999999</v>
      </c>
    </row>
    <row r="361" spans="1:32" x14ac:dyDescent="0.2">
      <c r="A361" s="165">
        <v>360</v>
      </c>
      <c r="B361" s="156" t="str">
        <f t="shared" si="81"/>
        <v>3.52, Spray (Direct/Layby)  8R-30</v>
      </c>
      <c r="C361" s="124">
        <v>3.52</v>
      </c>
      <c r="D361" s="120" t="s">
        <v>434</v>
      </c>
      <c r="E361" s="120" t="s">
        <v>308</v>
      </c>
      <c r="F361" s="120" t="s">
        <v>25</v>
      </c>
      <c r="G361" s="120" t="str">
        <f t="shared" si="82"/>
        <v>Spray (Direct/Layby)  8R-30</v>
      </c>
      <c r="H361" s="236">
        <v>19500</v>
      </c>
      <c r="I361" s="156">
        <v>20</v>
      </c>
      <c r="J361" s="156">
        <v>7.5</v>
      </c>
      <c r="K361" s="156">
        <v>65</v>
      </c>
      <c r="L361" s="157">
        <f t="shared" si="83"/>
        <v>8.461538461538462E-2</v>
      </c>
      <c r="M361" s="156">
        <v>40</v>
      </c>
      <c r="N361" s="156">
        <v>75</v>
      </c>
      <c r="O361" s="156">
        <v>8</v>
      </c>
      <c r="P361" s="156">
        <v>200</v>
      </c>
      <c r="Q361" s="156">
        <v>0</v>
      </c>
      <c r="R361" s="9">
        <f t="shared" si="84"/>
        <v>1600</v>
      </c>
      <c r="S361" s="9">
        <v>1</v>
      </c>
      <c r="T361" s="9">
        <v>0.27</v>
      </c>
      <c r="U361" s="9">
        <v>1.4</v>
      </c>
      <c r="V361" s="8">
        <f t="shared" si="85"/>
        <v>553.14675560743342</v>
      </c>
      <c r="W361" s="7">
        <f t="shared" si="86"/>
        <v>2.7657337780371671</v>
      </c>
      <c r="X361" s="6">
        <f t="shared" si="87"/>
        <v>1828.125</v>
      </c>
      <c r="Y361" s="5">
        <f t="shared" si="88"/>
        <v>9.140625</v>
      </c>
      <c r="Z361" s="1">
        <f t="shared" si="89"/>
        <v>7800</v>
      </c>
      <c r="AA361" s="1">
        <f t="shared" si="90"/>
        <v>1462.5</v>
      </c>
      <c r="AB361" s="1">
        <f t="shared" si="91"/>
        <v>13650</v>
      </c>
      <c r="AC361" s="4">
        <f t="shared" si="92"/>
        <v>1228.5</v>
      </c>
      <c r="AD361" s="4">
        <f t="shared" si="93"/>
        <v>327.60000000000002</v>
      </c>
      <c r="AE361" s="4">
        <f t="shared" si="94"/>
        <v>3018.6</v>
      </c>
      <c r="AF361" s="3">
        <f t="shared" si="95"/>
        <v>15.093</v>
      </c>
    </row>
    <row r="362" spans="1:32" x14ac:dyDescent="0.2">
      <c r="A362" s="165">
        <v>10</v>
      </c>
      <c r="B362" s="156" t="str">
        <f t="shared" si="81"/>
        <v>3.53, Spray (Direct/Layby)  8R-36</v>
      </c>
      <c r="C362" s="124">
        <v>3.53</v>
      </c>
      <c r="D362" s="120" t="s">
        <v>434</v>
      </c>
      <c r="E362" s="120" t="s">
        <v>308</v>
      </c>
      <c r="F362" s="120" t="s">
        <v>198</v>
      </c>
      <c r="G362" s="120" t="str">
        <f t="shared" si="82"/>
        <v>Spray (Direct/Layby)  8R-36</v>
      </c>
      <c r="H362" s="236">
        <v>19500</v>
      </c>
      <c r="I362" s="156">
        <v>24</v>
      </c>
      <c r="J362" s="156">
        <v>7.5</v>
      </c>
      <c r="K362" s="156">
        <v>65</v>
      </c>
      <c r="L362" s="157">
        <f t="shared" si="83"/>
        <v>7.0512820512820512E-2</v>
      </c>
      <c r="M362" s="156">
        <v>40</v>
      </c>
      <c r="N362" s="156">
        <v>75</v>
      </c>
      <c r="O362" s="156">
        <v>8</v>
      </c>
      <c r="P362" s="156">
        <v>200</v>
      </c>
      <c r="Q362" s="156">
        <v>0</v>
      </c>
      <c r="R362" s="9">
        <f t="shared" si="84"/>
        <v>1600</v>
      </c>
      <c r="S362" s="9">
        <v>1</v>
      </c>
      <c r="T362" s="9">
        <v>0.27</v>
      </c>
      <c r="U362" s="9">
        <v>1.4</v>
      </c>
      <c r="V362" s="8">
        <f t="shared" si="85"/>
        <v>553.14675560743342</v>
      </c>
      <c r="W362" s="7">
        <f t="shared" si="86"/>
        <v>2.7657337780371671</v>
      </c>
      <c r="X362" s="6">
        <f t="shared" si="87"/>
        <v>1828.125</v>
      </c>
      <c r="Y362" s="5">
        <f t="shared" si="88"/>
        <v>9.140625</v>
      </c>
      <c r="Z362" s="1">
        <f t="shared" si="89"/>
        <v>7800</v>
      </c>
      <c r="AA362" s="1">
        <f t="shared" si="90"/>
        <v>1462.5</v>
      </c>
      <c r="AB362" s="1">
        <f t="shared" si="91"/>
        <v>13650</v>
      </c>
      <c r="AC362" s="4">
        <f t="shared" si="92"/>
        <v>1228.5</v>
      </c>
      <c r="AD362" s="4">
        <f t="shared" si="93"/>
        <v>327.60000000000002</v>
      </c>
      <c r="AE362" s="4">
        <f t="shared" si="94"/>
        <v>3018.6</v>
      </c>
      <c r="AF362" s="3">
        <f t="shared" si="95"/>
        <v>15.093</v>
      </c>
    </row>
    <row r="363" spans="1:32" x14ac:dyDescent="0.2">
      <c r="A363" s="165">
        <v>11</v>
      </c>
      <c r="B363" s="156" t="str">
        <f t="shared" si="81"/>
        <v>3.54, Spray (Direct/Layby) 10R-30</v>
      </c>
      <c r="C363" s="124">
        <v>3.54</v>
      </c>
      <c r="D363" s="120" t="s">
        <v>434</v>
      </c>
      <c r="E363" s="120" t="s">
        <v>308</v>
      </c>
      <c r="F363" s="120" t="s">
        <v>24</v>
      </c>
      <c r="G363" s="120" t="str">
        <f t="shared" si="82"/>
        <v>Spray (Direct/Layby) 10R-30</v>
      </c>
      <c r="H363" s="237">
        <v>22000</v>
      </c>
      <c r="I363" s="156">
        <v>25</v>
      </c>
      <c r="J363" s="156">
        <v>7.5</v>
      </c>
      <c r="K363" s="156">
        <v>65</v>
      </c>
      <c r="L363" s="157">
        <f t="shared" si="83"/>
        <v>6.7692307692307691E-2</v>
      </c>
      <c r="M363" s="156">
        <v>40</v>
      </c>
      <c r="N363" s="156">
        <v>75</v>
      </c>
      <c r="O363" s="156">
        <v>8</v>
      </c>
      <c r="P363" s="156">
        <v>200</v>
      </c>
      <c r="Q363" s="156">
        <v>0</v>
      </c>
      <c r="R363" s="9">
        <f t="shared" si="84"/>
        <v>1600</v>
      </c>
      <c r="S363" s="9">
        <v>1</v>
      </c>
      <c r="T363" s="9">
        <v>0.27</v>
      </c>
      <c r="U363" s="9">
        <v>1.4</v>
      </c>
      <c r="V363" s="8">
        <f t="shared" si="85"/>
        <v>624.0630063263352</v>
      </c>
      <c r="W363" s="7">
        <f t="shared" si="86"/>
        <v>3.1203150316316761</v>
      </c>
      <c r="X363" s="6">
        <f t="shared" si="87"/>
        <v>2062.5</v>
      </c>
      <c r="Y363" s="5">
        <f t="shared" si="88"/>
        <v>10.3125</v>
      </c>
      <c r="Z363" s="1">
        <f t="shared" si="89"/>
        <v>8800</v>
      </c>
      <c r="AA363" s="1">
        <f t="shared" si="90"/>
        <v>1650</v>
      </c>
      <c r="AB363" s="1">
        <f t="shared" si="91"/>
        <v>15400</v>
      </c>
      <c r="AC363" s="4">
        <f t="shared" si="92"/>
        <v>1386</v>
      </c>
      <c r="AD363" s="4">
        <f t="shared" si="93"/>
        <v>369.6</v>
      </c>
      <c r="AE363" s="4">
        <f t="shared" si="94"/>
        <v>3405.6</v>
      </c>
      <c r="AF363" s="3">
        <f t="shared" si="95"/>
        <v>17.027999999999999</v>
      </c>
    </row>
    <row r="364" spans="1:32" x14ac:dyDescent="0.2">
      <c r="A364" s="165">
        <v>288</v>
      </c>
      <c r="B364" s="156" t="str">
        <f t="shared" si="81"/>
        <v>3.55, Spray (Direct/Layby) 16R-20</v>
      </c>
      <c r="C364" s="124">
        <v>3.55</v>
      </c>
      <c r="D364" s="120" t="s">
        <v>434</v>
      </c>
      <c r="E364" s="120" t="s">
        <v>308</v>
      </c>
      <c r="F364" s="120" t="s">
        <v>23</v>
      </c>
      <c r="G364" s="120" t="str">
        <f t="shared" si="82"/>
        <v>Spray (Direct/Layby) 16R-20</v>
      </c>
      <c r="H364" s="236">
        <v>34600</v>
      </c>
      <c r="I364" s="156">
        <v>26.7</v>
      </c>
      <c r="J364" s="156">
        <v>7.5</v>
      </c>
      <c r="K364" s="156">
        <v>65</v>
      </c>
      <c r="L364" s="157">
        <f t="shared" si="83"/>
        <v>6.3382310573321804E-2</v>
      </c>
      <c r="M364" s="156">
        <v>40</v>
      </c>
      <c r="N364" s="156">
        <v>75</v>
      </c>
      <c r="O364" s="156">
        <v>8</v>
      </c>
      <c r="P364" s="156">
        <v>200</v>
      </c>
      <c r="Q364" s="156">
        <v>0</v>
      </c>
      <c r="R364" s="9">
        <f t="shared" si="84"/>
        <v>1600</v>
      </c>
      <c r="S364" s="9">
        <v>1</v>
      </c>
      <c r="T364" s="9">
        <v>0.27</v>
      </c>
      <c r="U364" s="9">
        <v>1.4</v>
      </c>
      <c r="V364" s="8">
        <f t="shared" si="85"/>
        <v>981.48090994959989</v>
      </c>
      <c r="W364" s="7">
        <f t="shared" si="86"/>
        <v>4.9074045497479997</v>
      </c>
      <c r="X364" s="6">
        <f t="shared" si="87"/>
        <v>3243.75</v>
      </c>
      <c r="Y364" s="5">
        <f t="shared" si="88"/>
        <v>16.21875</v>
      </c>
      <c r="Z364" s="1">
        <f t="shared" si="89"/>
        <v>13840</v>
      </c>
      <c r="AA364" s="1">
        <f t="shared" si="90"/>
        <v>2595</v>
      </c>
      <c r="AB364" s="1">
        <f t="shared" si="91"/>
        <v>24220</v>
      </c>
      <c r="AC364" s="4">
        <f t="shared" si="92"/>
        <v>2179.7999999999997</v>
      </c>
      <c r="AD364" s="4">
        <f t="shared" si="93"/>
        <v>581.28</v>
      </c>
      <c r="AE364" s="4">
        <f t="shared" si="94"/>
        <v>5356.079999999999</v>
      </c>
      <c r="AF364" s="3">
        <f t="shared" si="95"/>
        <v>26.780399999999997</v>
      </c>
    </row>
    <row r="365" spans="1:32" x14ac:dyDescent="0.2">
      <c r="A365" s="165">
        <v>363</v>
      </c>
      <c r="B365" s="156" t="str">
        <f t="shared" si="81"/>
        <v>3.56, Spray (Direct/Layby) 12R-30</v>
      </c>
      <c r="C365" s="124">
        <v>3.56</v>
      </c>
      <c r="D365" s="120" t="s">
        <v>434</v>
      </c>
      <c r="E365" s="120" t="s">
        <v>308</v>
      </c>
      <c r="F365" s="120" t="s">
        <v>6</v>
      </c>
      <c r="G365" s="120" t="str">
        <f t="shared" si="82"/>
        <v>Spray (Direct/Layby) 12R-30</v>
      </c>
      <c r="H365" s="236">
        <v>29500</v>
      </c>
      <c r="I365" s="156">
        <v>30</v>
      </c>
      <c r="J365" s="156">
        <v>7.5</v>
      </c>
      <c r="K365" s="156">
        <v>65</v>
      </c>
      <c r="L365" s="157">
        <f t="shared" si="83"/>
        <v>5.6410256410256411E-2</v>
      </c>
      <c r="M365" s="156">
        <v>40</v>
      </c>
      <c r="N365" s="156">
        <v>75</v>
      </c>
      <c r="O365" s="156">
        <v>8</v>
      </c>
      <c r="P365" s="156">
        <v>200</v>
      </c>
      <c r="Q365" s="156">
        <v>0</v>
      </c>
      <c r="R365" s="9">
        <f t="shared" si="84"/>
        <v>1600</v>
      </c>
      <c r="S365" s="9">
        <v>1</v>
      </c>
      <c r="T365" s="9">
        <v>0.27</v>
      </c>
      <c r="U365" s="9">
        <v>1.4</v>
      </c>
      <c r="V365" s="8">
        <f t="shared" si="85"/>
        <v>836.81175848304042</v>
      </c>
      <c r="W365" s="7">
        <f t="shared" si="86"/>
        <v>4.1840587924152022</v>
      </c>
      <c r="X365" s="6">
        <f t="shared" si="87"/>
        <v>2765.625</v>
      </c>
      <c r="Y365" s="5">
        <f t="shared" si="88"/>
        <v>13.828125</v>
      </c>
      <c r="Z365" s="1">
        <f t="shared" si="89"/>
        <v>11800</v>
      </c>
      <c r="AA365" s="1">
        <f t="shared" si="90"/>
        <v>2212.5</v>
      </c>
      <c r="AB365" s="1">
        <f t="shared" si="91"/>
        <v>20650</v>
      </c>
      <c r="AC365" s="4">
        <f t="shared" si="92"/>
        <v>1858.5</v>
      </c>
      <c r="AD365" s="4">
        <f t="shared" si="93"/>
        <v>495.6</v>
      </c>
      <c r="AE365" s="4">
        <f t="shared" si="94"/>
        <v>4566.6000000000004</v>
      </c>
      <c r="AF365" s="3">
        <f t="shared" si="95"/>
        <v>22.833000000000002</v>
      </c>
    </row>
    <row r="366" spans="1:32" x14ac:dyDescent="0.2">
      <c r="A366" s="165">
        <v>266</v>
      </c>
      <c r="B366" s="156" t="str">
        <f t="shared" si="81"/>
        <v>3.57, Spray (Direct/Layby)  8R-36 2x1</v>
      </c>
      <c r="C366" s="124">
        <v>3.57</v>
      </c>
      <c r="D366" s="120" t="s">
        <v>434</v>
      </c>
      <c r="E366" s="120" t="s">
        <v>308</v>
      </c>
      <c r="F366" s="120" t="s">
        <v>202</v>
      </c>
      <c r="G366" s="120" t="str">
        <f t="shared" si="82"/>
        <v>Spray (Direct/Layby)  8R-36 2x1</v>
      </c>
      <c r="H366" s="236">
        <v>29500</v>
      </c>
      <c r="I366" s="156">
        <v>36</v>
      </c>
      <c r="J366" s="156">
        <v>7.5</v>
      </c>
      <c r="K366" s="156">
        <v>65</v>
      </c>
      <c r="L366" s="157">
        <f t="shared" si="83"/>
        <v>4.7008547008547008E-2</v>
      </c>
      <c r="M366" s="156">
        <v>40</v>
      </c>
      <c r="N366" s="156">
        <v>75</v>
      </c>
      <c r="O366" s="156">
        <v>8</v>
      </c>
      <c r="P366" s="156">
        <v>200</v>
      </c>
      <c r="Q366" s="156">
        <v>0</v>
      </c>
      <c r="R366" s="9">
        <f t="shared" si="84"/>
        <v>1600</v>
      </c>
      <c r="S366" s="9">
        <v>1</v>
      </c>
      <c r="T366" s="9">
        <v>0.27</v>
      </c>
      <c r="U366" s="9">
        <v>1.4</v>
      </c>
      <c r="V366" s="8">
        <f t="shared" si="85"/>
        <v>836.81175848304042</v>
      </c>
      <c r="W366" s="7">
        <f t="shared" si="86"/>
        <v>4.1840587924152022</v>
      </c>
      <c r="X366" s="6">
        <f t="shared" si="87"/>
        <v>2765.625</v>
      </c>
      <c r="Y366" s="5">
        <f t="shared" si="88"/>
        <v>13.828125</v>
      </c>
      <c r="Z366" s="1">
        <f t="shared" si="89"/>
        <v>11800</v>
      </c>
      <c r="AA366" s="1">
        <f t="shared" si="90"/>
        <v>2212.5</v>
      </c>
      <c r="AB366" s="1">
        <f t="shared" si="91"/>
        <v>20650</v>
      </c>
      <c r="AC366" s="4">
        <f t="shared" si="92"/>
        <v>1858.5</v>
      </c>
      <c r="AD366" s="4">
        <f t="shared" si="93"/>
        <v>495.6</v>
      </c>
      <c r="AE366" s="4">
        <f t="shared" si="94"/>
        <v>4566.6000000000004</v>
      </c>
      <c r="AF366" s="3">
        <f t="shared" si="95"/>
        <v>22.833000000000002</v>
      </c>
    </row>
    <row r="367" spans="1:32" x14ac:dyDescent="0.2">
      <c r="A367" s="165">
        <v>12</v>
      </c>
      <c r="B367" s="156" t="str">
        <f t="shared" si="81"/>
        <v>3.58, Spray (Direct/Layby) 12R-36</v>
      </c>
      <c r="C367" s="124">
        <v>3.58</v>
      </c>
      <c r="D367" s="120" t="s">
        <v>434</v>
      </c>
      <c r="E367" s="120" t="s">
        <v>308</v>
      </c>
      <c r="F367" s="120" t="s">
        <v>199</v>
      </c>
      <c r="G367" s="120" t="str">
        <f t="shared" si="82"/>
        <v>Spray (Direct/Layby) 12R-36</v>
      </c>
      <c r="H367" s="236">
        <v>29500</v>
      </c>
      <c r="I367" s="156">
        <v>36</v>
      </c>
      <c r="J367" s="156">
        <v>7.5</v>
      </c>
      <c r="K367" s="156">
        <v>65</v>
      </c>
      <c r="L367" s="157">
        <f t="shared" si="83"/>
        <v>4.7008547008547008E-2</v>
      </c>
      <c r="M367" s="156">
        <v>40</v>
      </c>
      <c r="N367" s="156">
        <v>75</v>
      </c>
      <c r="O367" s="156">
        <v>8</v>
      </c>
      <c r="P367" s="156">
        <v>200</v>
      </c>
      <c r="Q367" s="156">
        <v>0</v>
      </c>
      <c r="R367" s="9">
        <f t="shared" si="84"/>
        <v>1600</v>
      </c>
      <c r="S367" s="9">
        <v>1</v>
      </c>
      <c r="T367" s="9">
        <v>0.27</v>
      </c>
      <c r="U367" s="9">
        <v>1.4</v>
      </c>
      <c r="V367" s="8">
        <f t="shared" si="85"/>
        <v>836.81175848304042</v>
      </c>
      <c r="W367" s="7">
        <f t="shared" si="86"/>
        <v>4.1840587924152022</v>
      </c>
      <c r="X367" s="6">
        <f t="shared" si="87"/>
        <v>2765.625</v>
      </c>
      <c r="Y367" s="5">
        <f t="shared" si="88"/>
        <v>13.828125</v>
      </c>
      <c r="Z367" s="1">
        <f t="shared" si="89"/>
        <v>11800</v>
      </c>
      <c r="AA367" s="1">
        <f t="shared" si="90"/>
        <v>2212.5</v>
      </c>
      <c r="AB367" s="1">
        <f t="shared" si="91"/>
        <v>20650</v>
      </c>
      <c r="AC367" s="4">
        <f t="shared" si="92"/>
        <v>1858.5</v>
      </c>
      <c r="AD367" s="4">
        <f t="shared" si="93"/>
        <v>495.6</v>
      </c>
      <c r="AE367" s="4">
        <f t="shared" si="94"/>
        <v>4566.6000000000004</v>
      </c>
      <c r="AF367" s="3">
        <f t="shared" si="95"/>
        <v>22.833000000000002</v>
      </c>
    </row>
    <row r="368" spans="1:32" x14ac:dyDescent="0.2">
      <c r="A368" s="165">
        <v>709</v>
      </c>
      <c r="B368" s="156" t="str">
        <f t="shared" si="81"/>
        <v>3.59, Spray (Levee Leaper) 50'</v>
      </c>
      <c r="C368" s="124">
        <v>3.59</v>
      </c>
      <c r="D368" s="120" t="s">
        <v>434</v>
      </c>
      <c r="E368" s="120" t="s">
        <v>309</v>
      </c>
      <c r="F368" s="120" t="s">
        <v>15</v>
      </c>
      <c r="G368" s="120" t="str">
        <f t="shared" si="82"/>
        <v>Spray (Levee Leaper) 50'</v>
      </c>
      <c r="H368" s="236">
        <v>21100</v>
      </c>
      <c r="I368" s="156">
        <v>50</v>
      </c>
      <c r="J368" s="156">
        <v>7.5</v>
      </c>
      <c r="K368" s="156">
        <v>65</v>
      </c>
      <c r="L368" s="157">
        <f t="shared" si="83"/>
        <v>3.3846153846153845E-2</v>
      </c>
      <c r="M368" s="156">
        <v>40</v>
      </c>
      <c r="N368" s="156">
        <v>75</v>
      </c>
      <c r="O368" s="156">
        <v>8</v>
      </c>
      <c r="P368" s="156">
        <v>200</v>
      </c>
      <c r="Q368" s="156">
        <v>0</v>
      </c>
      <c r="R368" s="9">
        <f t="shared" si="84"/>
        <v>1600</v>
      </c>
      <c r="S368" s="9">
        <v>1</v>
      </c>
      <c r="T368" s="9">
        <v>0.27</v>
      </c>
      <c r="U368" s="9">
        <v>1.4</v>
      </c>
      <c r="V368" s="8">
        <f t="shared" si="85"/>
        <v>598.53315606753051</v>
      </c>
      <c r="W368" s="7">
        <f t="shared" si="86"/>
        <v>2.9926657803376524</v>
      </c>
      <c r="X368" s="6">
        <f t="shared" si="87"/>
        <v>1978.125</v>
      </c>
      <c r="Y368" s="5">
        <f t="shared" si="88"/>
        <v>9.890625</v>
      </c>
      <c r="Z368" s="1">
        <f t="shared" si="89"/>
        <v>8440</v>
      </c>
      <c r="AA368" s="1">
        <f t="shared" si="90"/>
        <v>1582.5</v>
      </c>
      <c r="AB368" s="1">
        <f t="shared" si="91"/>
        <v>14770</v>
      </c>
      <c r="AC368" s="4">
        <f t="shared" si="92"/>
        <v>1329.3</v>
      </c>
      <c r="AD368" s="4">
        <f t="shared" si="93"/>
        <v>354.48</v>
      </c>
      <c r="AE368" s="4">
        <f t="shared" si="94"/>
        <v>3266.28</v>
      </c>
      <c r="AF368" s="3">
        <f t="shared" si="95"/>
        <v>16.331400000000002</v>
      </c>
    </row>
    <row r="369" spans="1:32" x14ac:dyDescent="0.2">
      <c r="A369" s="165">
        <v>703</v>
      </c>
      <c r="B369" s="156" t="str">
        <f t="shared" si="81"/>
        <v>3.6, Spray (Pull Type)  60'</v>
      </c>
      <c r="C369" s="124">
        <v>3.6</v>
      </c>
      <c r="D369" s="120" t="s">
        <v>434</v>
      </c>
      <c r="E369" s="120" t="s">
        <v>310</v>
      </c>
      <c r="F369" s="120" t="s">
        <v>22</v>
      </c>
      <c r="G369" s="120" t="str">
        <f t="shared" si="82"/>
        <v>Spray (Pull Type)  60'</v>
      </c>
      <c r="H369" s="236">
        <v>75100</v>
      </c>
      <c r="I369" s="156">
        <v>60</v>
      </c>
      <c r="J369" s="156">
        <v>7.5</v>
      </c>
      <c r="K369" s="156">
        <v>65</v>
      </c>
      <c r="L369" s="157">
        <f t="shared" si="83"/>
        <v>2.8205128205128206E-2</v>
      </c>
      <c r="M369" s="156">
        <v>40</v>
      </c>
      <c r="N369" s="156">
        <v>75</v>
      </c>
      <c r="O369" s="156">
        <v>8</v>
      </c>
      <c r="P369" s="156">
        <v>200</v>
      </c>
      <c r="Q369" s="156">
        <v>0</v>
      </c>
      <c r="R369" s="9">
        <f t="shared" si="84"/>
        <v>1600</v>
      </c>
      <c r="S369" s="9">
        <v>1</v>
      </c>
      <c r="T369" s="9">
        <v>0.27</v>
      </c>
      <c r="U369" s="9">
        <v>1.4</v>
      </c>
      <c r="V369" s="8">
        <f t="shared" si="85"/>
        <v>2130.3241715958079</v>
      </c>
      <c r="W369" s="7">
        <f t="shared" si="86"/>
        <v>10.65162085797904</v>
      </c>
      <c r="X369" s="6">
        <f t="shared" si="87"/>
        <v>7040.625</v>
      </c>
      <c r="Y369" s="5">
        <f t="shared" si="88"/>
        <v>35.203125</v>
      </c>
      <c r="Z369" s="1">
        <f t="shared" si="89"/>
        <v>30040</v>
      </c>
      <c r="AA369" s="1">
        <f t="shared" si="90"/>
        <v>5632.5</v>
      </c>
      <c r="AB369" s="1">
        <f t="shared" si="91"/>
        <v>52570</v>
      </c>
      <c r="AC369" s="4">
        <f t="shared" si="92"/>
        <v>4731.3</v>
      </c>
      <c r="AD369" s="4">
        <f t="shared" si="93"/>
        <v>1261.68</v>
      </c>
      <c r="AE369" s="4">
        <f t="shared" si="94"/>
        <v>11625.48</v>
      </c>
      <c r="AF369" s="3">
        <f t="shared" si="95"/>
        <v>58.127399999999994</v>
      </c>
    </row>
    <row r="370" spans="1:32" x14ac:dyDescent="0.2">
      <c r="A370" s="165">
        <v>704</v>
      </c>
      <c r="B370" s="156" t="str">
        <f t="shared" si="81"/>
        <v>3.61, Spray (Pull Type)  80'</v>
      </c>
      <c r="C370" s="124">
        <v>3.61</v>
      </c>
      <c r="D370" s="120" t="s">
        <v>434</v>
      </c>
      <c r="E370" s="120" t="s">
        <v>310</v>
      </c>
      <c r="F370" s="120" t="s">
        <v>21</v>
      </c>
      <c r="G370" s="120" t="str">
        <f t="shared" si="82"/>
        <v>Spray (Pull Type)  80'</v>
      </c>
      <c r="H370" s="236">
        <v>69400</v>
      </c>
      <c r="I370" s="156">
        <v>80</v>
      </c>
      <c r="J370" s="156">
        <v>7.5</v>
      </c>
      <c r="K370" s="156">
        <v>65</v>
      </c>
      <c r="L370" s="157">
        <f t="shared" si="83"/>
        <v>2.1153846153846155E-2</v>
      </c>
      <c r="M370" s="156">
        <v>40</v>
      </c>
      <c r="N370" s="156">
        <v>75</v>
      </c>
      <c r="O370" s="156">
        <v>8</v>
      </c>
      <c r="P370" s="156">
        <v>200</v>
      </c>
      <c r="Q370" s="156">
        <v>0</v>
      </c>
      <c r="R370" s="9">
        <f t="shared" si="84"/>
        <v>1600</v>
      </c>
      <c r="S370" s="9">
        <v>1</v>
      </c>
      <c r="T370" s="9">
        <v>0.27</v>
      </c>
      <c r="U370" s="9">
        <v>1.4</v>
      </c>
      <c r="V370" s="8">
        <f t="shared" si="85"/>
        <v>1968.6351199567118</v>
      </c>
      <c r="W370" s="7">
        <f t="shared" si="86"/>
        <v>9.8431755997835584</v>
      </c>
      <c r="X370" s="6">
        <f t="shared" si="87"/>
        <v>6506.25</v>
      </c>
      <c r="Y370" s="5">
        <f t="shared" si="88"/>
        <v>32.53125</v>
      </c>
      <c r="Z370" s="1">
        <f t="shared" si="89"/>
        <v>27760</v>
      </c>
      <c r="AA370" s="1">
        <f t="shared" si="90"/>
        <v>5205</v>
      </c>
      <c r="AB370" s="1">
        <f t="shared" si="91"/>
        <v>48580</v>
      </c>
      <c r="AC370" s="4">
        <f t="shared" si="92"/>
        <v>4372.2</v>
      </c>
      <c r="AD370" s="4">
        <f t="shared" si="93"/>
        <v>1165.92</v>
      </c>
      <c r="AE370" s="4">
        <f t="shared" si="94"/>
        <v>10743.12</v>
      </c>
      <c r="AF370" s="3">
        <f t="shared" si="95"/>
        <v>53.715600000000002</v>
      </c>
    </row>
    <row r="371" spans="1:32" x14ac:dyDescent="0.2">
      <c r="A371" s="165">
        <v>705</v>
      </c>
      <c r="B371" s="156" t="str">
        <f t="shared" si="81"/>
        <v>3.62, Spray (Pull Type)  90'</v>
      </c>
      <c r="C371" s="124">
        <v>3.62</v>
      </c>
      <c r="D371" s="120" t="s">
        <v>434</v>
      </c>
      <c r="E371" s="120" t="s">
        <v>310</v>
      </c>
      <c r="F371" s="120" t="s">
        <v>20</v>
      </c>
      <c r="G371" s="120" t="str">
        <f t="shared" si="82"/>
        <v>Spray (Pull Type)  90'</v>
      </c>
      <c r="H371" s="236">
        <v>70400</v>
      </c>
      <c r="I371" s="156">
        <v>90</v>
      </c>
      <c r="J371" s="156">
        <v>7.5</v>
      </c>
      <c r="K371" s="156">
        <v>65</v>
      </c>
      <c r="L371" s="157">
        <f t="shared" si="83"/>
        <v>1.8803418803418803E-2</v>
      </c>
      <c r="M371" s="156">
        <v>40</v>
      </c>
      <c r="N371" s="156">
        <v>75</v>
      </c>
      <c r="O371" s="156">
        <v>8</v>
      </c>
      <c r="P371" s="156">
        <v>200</v>
      </c>
      <c r="Q371" s="156">
        <v>0</v>
      </c>
      <c r="R371" s="9">
        <f t="shared" si="84"/>
        <v>1600</v>
      </c>
      <c r="S371" s="9">
        <v>1</v>
      </c>
      <c r="T371" s="9">
        <v>0.27</v>
      </c>
      <c r="U371" s="9">
        <v>1.4</v>
      </c>
      <c r="V371" s="8">
        <f t="shared" si="85"/>
        <v>1997.0016202442725</v>
      </c>
      <c r="W371" s="7">
        <f t="shared" si="86"/>
        <v>9.9850081012213625</v>
      </c>
      <c r="X371" s="6">
        <f t="shared" si="87"/>
        <v>6600</v>
      </c>
      <c r="Y371" s="5">
        <f t="shared" si="88"/>
        <v>33</v>
      </c>
      <c r="Z371" s="1">
        <f t="shared" si="89"/>
        <v>28160</v>
      </c>
      <c r="AA371" s="1">
        <f t="shared" si="90"/>
        <v>5280</v>
      </c>
      <c r="AB371" s="1">
        <f t="shared" si="91"/>
        <v>49280</v>
      </c>
      <c r="AC371" s="4">
        <f t="shared" si="92"/>
        <v>4435.2</v>
      </c>
      <c r="AD371" s="4">
        <f t="shared" si="93"/>
        <v>1182.72</v>
      </c>
      <c r="AE371" s="4">
        <f t="shared" si="94"/>
        <v>10897.92</v>
      </c>
      <c r="AF371" s="3">
        <f t="shared" si="95"/>
        <v>54.489600000000003</v>
      </c>
    </row>
    <row r="372" spans="1:32" x14ac:dyDescent="0.2">
      <c r="A372" s="165">
        <v>706</v>
      </c>
      <c r="B372" s="156" t="str">
        <f t="shared" si="81"/>
        <v>3.63, Spray (Pull Type) 100'</v>
      </c>
      <c r="C372" s="124">
        <v>3.63</v>
      </c>
      <c r="D372" s="120" t="s">
        <v>434</v>
      </c>
      <c r="E372" s="120" t="s">
        <v>310</v>
      </c>
      <c r="F372" s="120" t="s">
        <v>19</v>
      </c>
      <c r="G372" s="120" t="str">
        <f t="shared" si="82"/>
        <v>Spray (Pull Type) 100'</v>
      </c>
      <c r="H372" s="237">
        <v>96000</v>
      </c>
      <c r="I372" s="156">
        <v>100</v>
      </c>
      <c r="J372" s="156">
        <v>7.5</v>
      </c>
      <c r="K372" s="156">
        <v>65</v>
      </c>
      <c r="L372" s="157">
        <f t="shared" si="83"/>
        <v>1.6923076923076923E-2</v>
      </c>
      <c r="M372" s="156">
        <v>40</v>
      </c>
      <c r="N372" s="156">
        <v>75</v>
      </c>
      <c r="O372" s="156">
        <v>8</v>
      </c>
      <c r="P372" s="156">
        <v>200</v>
      </c>
      <c r="Q372" s="156">
        <v>0</v>
      </c>
      <c r="R372" s="9">
        <f t="shared" si="84"/>
        <v>1600</v>
      </c>
      <c r="S372" s="9">
        <v>1</v>
      </c>
      <c r="T372" s="9">
        <v>0.27</v>
      </c>
      <c r="U372" s="9">
        <v>1.4</v>
      </c>
      <c r="V372" s="8">
        <f t="shared" si="85"/>
        <v>2723.184027605826</v>
      </c>
      <c r="W372" s="7">
        <f t="shared" si="86"/>
        <v>13.61592013802913</v>
      </c>
      <c r="X372" s="6">
        <f t="shared" si="87"/>
        <v>9000</v>
      </c>
      <c r="Y372" s="5">
        <f t="shared" si="88"/>
        <v>45</v>
      </c>
      <c r="Z372" s="1">
        <f t="shared" si="89"/>
        <v>38400</v>
      </c>
      <c r="AA372" s="1">
        <f t="shared" si="90"/>
        <v>7200</v>
      </c>
      <c r="AB372" s="1">
        <f t="shared" si="91"/>
        <v>67200</v>
      </c>
      <c r="AC372" s="4">
        <f t="shared" si="92"/>
        <v>6048</v>
      </c>
      <c r="AD372" s="4">
        <f t="shared" si="93"/>
        <v>1612.8</v>
      </c>
      <c r="AE372" s="4">
        <f t="shared" si="94"/>
        <v>14860.8</v>
      </c>
      <c r="AF372" s="3">
        <f t="shared" si="95"/>
        <v>74.304000000000002</v>
      </c>
    </row>
    <row r="373" spans="1:32" x14ac:dyDescent="0.2">
      <c r="A373" s="165">
        <v>707</v>
      </c>
      <c r="B373" s="156" t="str">
        <f t="shared" si="81"/>
        <v>3.64, Spray (Pull Type) 120'</v>
      </c>
      <c r="C373" s="124">
        <v>3.64</v>
      </c>
      <c r="D373" s="120" t="s">
        <v>434</v>
      </c>
      <c r="E373" s="120" t="s">
        <v>310</v>
      </c>
      <c r="F373" s="120" t="s">
        <v>18</v>
      </c>
      <c r="G373" s="120" t="str">
        <f t="shared" si="82"/>
        <v>Spray (Pull Type) 120'</v>
      </c>
      <c r="H373" s="236">
        <v>121000</v>
      </c>
      <c r="I373" s="156">
        <v>120</v>
      </c>
      <c r="J373" s="156">
        <v>7.5</v>
      </c>
      <c r="K373" s="156">
        <v>65</v>
      </c>
      <c r="L373" s="157">
        <f t="shared" si="83"/>
        <v>1.4102564102564103E-2</v>
      </c>
      <c r="M373" s="156">
        <v>40</v>
      </c>
      <c r="N373" s="156">
        <v>75</v>
      </c>
      <c r="O373" s="156">
        <v>8</v>
      </c>
      <c r="P373" s="156">
        <v>200</v>
      </c>
      <c r="Q373" s="156">
        <v>0</v>
      </c>
      <c r="R373" s="9">
        <f t="shared" si="84"/>
        <v>1600</v>
      </c>
      <c r="S373" s="9">
        <v>1</v>
      </c>
      <c r="T373" s="9">
        <v>0.27</v>
      </c>
      <c r="U373" s="9">
        <v>1.4</v>
      </c>
      <c r="V373" s="8">
        <f t="shared" si="85"/>
        <v>3432.346534794844</v>
      </c>
      <c r="W373" s="7">
        <f t="shared" si="86"/>
        <v>17.161732673974221</v>
      </c>
      <c r="X373" s="6">
        <f t="shared" si="87"/>
        <v>11343.75</v>
      </c>
      <c r="Y373" s="5">
        <f t="shared" si="88"/>
        <v>56.71875</v>
      </c>
      <c r="Z373" s="1">
        <f t="shared" si="89"/>
        <v>48400</v>
      </c>
      <c r="AA373" s="1">
        <f t="shared" si="90"/>
        <v>9075</v>
      </c>
      <c r="AB373" s="1">
        <f t="shared" si="91"/>
        <v>84700</v>
      </c>
      <c r="AC373" s="4">
        <f t="shared" si="92"/>
        <v>7623</v>
      </c>
      <c r="AD373" s="4">
        <f t="shared" si="93"/>
        <v>2032.8</v>
      </c>
      <c r="AE373" s="4">
        <f t="shared" si="94"/>
        <v>18730.8</v>
      </c>
      <c r="AF373" s="3">
        <f t="shared" si="95"/>
        <v>93.653999999999996</v>
      </c>
    </row>
    <row r="374" spans="1:32" x14ac:dyDescent="0.2">
      <c r="A374" s="165">
        <v>708</v>
      </c>
      <c r="B374" s="156" t="str">
        <f t="shared" si="81"/>
        <v>3.65, Spray (Ropewick) 20'</v>
      </c>
      <c r="C374" s="124">
        <v>3.65</v>
      </c>
      <c r="D374" s="120" t="s">
        <v>434</v>
      </c>
      <c r="E374" s="120" t="s">
        <v>311</v>
      </c>
      <c r="F374" s="120" t="s">
        <v>8</v>
      </c>
      <c r="G374" s="120" t="str">
        <f t="shared" si="82"/>
        <v>Spray (Ropewick) 20'</v>
      </c>
      <c r="H374" s="236">
        <v>3800</v>
      </c>
      <c r="I374" s="156">
        <v>20</v>
      </c>
      <c r="J374" s="156">
        <v>7.5</v>
      </c>
      <c r="K374" s="156">
        <v>65</v>
      </c>
      <c r="L374" s="157">
        <f t="shared" si="83"/>
        <v>8.461538461538462E-2</v>
      </c>
      <c r="M374" s="156">
        <v>40</v>
      </c>
      <c r="N374" s="156">
        <v>75</v>
      </c>
      <c r="O374" s="156">
        <v>8</v>
      </c>
      <c r="P374" s="156">
        <v>200</v>
      </c>
      <c r="Q374" s="156">
        <v>0</v>
      </c>
      <c r="R374" s="9">
        <f t="shared" si="84"/>
        <v>1600</v>
      </c>
      <c r="S374" s="9">
        <v>1</v>
      </c>
      <c r="T374" s="9">
        <v>0.27</v>
      </c>
      <c r="U374" s="9">
        <v>1.4</v>
      </c>
      <c r="V374" s="8">
        <f t="shared" si="85"/>
        <v>107.79270109273062</v>
      </c>
      <c r="W374" s="7">
        <f t="shared" si="86"/>
        <v>0.53896350546365313</v>
      </c>
      <c r="X374" s="6">
        <f t="shared" si="87"/>
        <v>356.25</v>
      </c>
      <c r="Y374" s="5">
        <f t="shared" si="88"/>
        <v>1.78125</v>
      </c>
      <c r="Z374" s="1">
        <f t="shared" si="89"/>
        <v>1520</v>
      </c>
      <c r="AA374" s="1">
        <f t="shared" si="90"/>
        <v>285</v>
      </c>
      <c r="AB374" s="1">
        <f t="shared" si="91"/>
        <v>2660</v>
      </c>
      <c r="AC374" s="4">
        <f t="shared" si="92"/>
        <v>239.39999999999998</v>
      </c>
      <c r="AD374" s="4">
        <f t="shared" si="93"/>
        <v>63.84</v>
      </c>
      <c r="AE374" s="4">
        <f t="shared" si="94"/>
        <v>588.24</v>
      </c>
      <c r="AF374" s="3">
        <f t="shared" si="95"/>
        <v>2.9412000000000003</v>
      </c>
    </row>
    <row r="375" spans="1:32" x14ac:dyDescent="0.2">
      <c r="A375" s="165">
        <v>194</v>
      </c>
      <c r="B375" s="156" t="str">
        <f t="shared" si="81"/>
        <v>3.66, Spray (Spot) 27'</v>
      </c>
      <c r="C375" s="124">
        <v>3.66</v>
      </c>
      <c r="D375" s="120" t="s">
        <v>434</v>
      </c>
      <c r="E375" s="120" t="s">
        <v>312</v>
      </c>
      <c r="F375" s="120" t="s">
        <v>17</v>
      </c>
      <c r="G375" s="120" t="str">
        <f t="shared" si="82"/>
        <v>Spray (Spot) 27'</v>
      </c>
      <c r="H375" s="236">
        <v>6100</v>
      </c>
      <c r="I375" s="156">
        <v>27</v>
      </c>
      <c r="J375" s="156">
        <v>7.5</v>
      </c>
      <c r="K375" s="156">
        <v>65</v>
      </c>
      <c r="L375" s="157">
        <f t="shared" si="83"/>
        <v>6.2678062678062682E-2</v>
      </c>
      <c r="M375" s="156">
        <v>40</v>
      </c>
      <c r="N375" s="156">
        <v>75</v>
      </c>
      <c r="O375" s="156">
        <v>8</v>
      </c>
      <c r="P375" s="156">
        <v>200</v>
      </c>
      <c r="Q375" s="156">
        <v>0</v>
      </c>
      <c r="R375" s="9">
        <f t="shared" si="84"/>
        <v>1600</v>
      </c>
      <c r="S375" s="9">
        <v>1</v>
      </c>
      <c r="T375" s="9">
        <v>0.27</v>
      </c>
      <c r="U375" s="9">
        <v>1.4</v>
      </c>
      <c r="V375" s="8">
        <f t="shared" si="85"/>
        <v>173.03565175412021</v>
      </c>
      <c r="W375" s="7">
        <f t="shared" si="86"/>
        <v>0.86517825877060106</v>
      </c>
      <c r="X375" s="6">
        <f t="shared" si="87"/>
        <v>571.875</v>
      </c>
      <c r="Y375" s="5">
        <f t="shared" si="88"/>
        <v>2.859375</v>
      </c>
      <c r="Z375" s="1">
        <f t="shared" si="89"/>
        <v>2440</v>
      </c>
      <c r="AA375" s="1">
        <f t="shared" si="90"/>
        <v>457.5</v>
      </c>
      <c r="AB375" s="1">
        <f t="shared" si="91"/>
        <v>4270</v>
      </c>
      <c r="AC375" s="4">
        <f t="shared" si="92"/>
        <v>384.3</v>
      </c>
      <c r="AD375" s="4">
        <f t="shared" si="93"/>
        <v>102.48</v>
      </c>
      <c r="AE375" s="4">
        <f t="shared" si="94"/>
        <v>944.28</v>
      </c>
      <c r="AF375" s="3">
        <f t="shared" si="95"/>
        <v>4.7214</v>
      </c>
    </row>
    <row r="376" spans="1:32" x14ac:dyDescent="0.2">
      <c r="A376" s="165">
        <v>195</v>
      </c>
      <c r="B376" s="156" t="str">
        <f t="shared" si="81"/>
        <v>3.67, Spray (Spot) 40'</v>
      </c>
      <c r="C376" s="124">
        <v>3.67</v>
      </c>
      <c r="D376" s="120" t="s">
        <v>434</v>
      </c>
      <c r="E376" s="120" t="s">
        <v>312</v>
      </c>
      <c r="F376" s="120" t="s">
        <v>16</v>
      </c>
      <c r="G376" s="120" t="str">
        <f t="shared" si="82"/>
        <v>Spray (Spot) 40'</v>
      </c>
      <c r="H376" s="236">
        <v>10700</v>
      </c>
      <c r="I376" s="156">
        <v>40</v>
      </c>
      <c r="J376" s="156">
        <v>7.5</v>
      </c>
      <c r="K376" s="156">
        <v>65</v>
      </c>
      <c r="L376" s="157">
        <f t="shared" si="83"/>
        <v>4.230769230769231E-2</v>
      </c>
      <c r="M376" s="156">
        <v>40</v>
      </c>
      <c r="N376" s="156">
        <v>75</v>
      </c>
      <c r="O376" s="156">
        <v>8</v>
      </c>
      <c r="P376" s="156">
        <v>200</v>
      </c>
      <c r="Q376" s="156">
        <v>0</v>
      </c>
      <c r="R376" s="9">
        <f t="shared" si="84"/>
        <v>1600</v>
      </c>
      <c r="S376" s="9">
        <v>1</v>
      </c>
      <c r="T376" s="9">
        <v>0.27</v>
      </c>
      <c r="U376" s="9">
        <v>1.4</v>
      </c>
      <c r="V376" s="8">
        <f t="shared" si="85"/>
        <v>303.52155307689941</v>
      </c>
      <c r="W376" s="7">
        <f t="shared" si="86"/>
        <v>1.517607765384497</v>
      </c>
      <c r="X376" s="6">
        <f t="shared" si="87"/>
        <v>1003.125</v>
      </c>
      <c r="Y376" s="5">
        <f t="shared" si="88"/>
        <v>5.015625</v>
      </c>
      <c r="Z376" s="1">
        <f t="shared" si="89"/>
        <v>4280</v>
      </c>
      <c r="AA376" s="1">
        <f t="shared" si="90"/>
        <v>802.5</v>
      </c>
      <c r="AB376" s="1">
        <f t="shared" si="91"/>
        <v>7490</v>
      </c>
      <c r="AC376" s="4">
        <f t="shared" si="92"/>
        <v>674.1</v>
      </c>
      <c r="AD376" s="4">
        <f t="shared" si="93"/>
        <v>179.76</v>
      </c>
      <c r="AE376" s="4">
        <f t="shared" si="94"/>
        <v>1656.36</v>
      </c>
      <c r="AF376" s="3">
        <f t="shared" si="95"/>
        <v>8.2817999999999987</v>
      </c>
    </row>
    <row r="377" spans="1:32" x14ac:dyDescent="0.2">
      <c r="A377" s="165">
        <v>358</v>
      </c>
      <c r="B377" s="156" t="str">
        <f t="shared" si="81"/>
        <v>3.68, Spray (Spot) 50'</v>
      </c>
      <c r="C377" s="124">
        <v>3.68</v>
      </c>
      <c r="D377" s="120" t="s">
        <v>434</v>
      </c>
      <c r="E377" s="120" t="s">
        <v>312</v>
      </c>
      <c r="F377" s="120" t="s">
        <v>15</v>
      </c>
      <c r="G377" s="120" t="str">
        <f t="shared" si="82"/>
        <v>Spray (Spot) 50'</v>
      </c>
      <c r="H377" s="236">
        <v>9900</v>
      </c>
      <c r="I377" s="156">
        <v>50</v>
      </c>
      <c r="J377" s="156">
        <v>7.5</v>
      </c>
      <c r="K377" s="156">
        <v>65</v>
      </c>
      <c r="L377" s="157">
        <f t="shared" si="83"/>
        <v>3.3846153846153845E-2</v>
      </c>
      <c r="M377" s="156">
        <v>40</v>
      </c>
      <c r="N377" s="156">
        <v>75</v>
      </c>
      <c r="O377" s="156">
        <v>8</v>
      </c>
      <c r="P377" s="156">
        <v>200</v>
      </c>
      <c r="Q377" s="156">
        <v>0</v>
      </c>
      <c r="R377" s="9">
        <f t="shared" si="84"/>
        <v>1600</v>
      </c>
      <c r="S377" s="9">
        <v>1</v>
      </c>
      <c r="T377" s="9">
        <v>0.27</v>
      </c>
      <c r="U377" s="9">
        <v>1.4</v>
      </c>
      <c r="V377" s="8">
        <f t="shared" si="85"/>
        <v>280.82835284685081</v>
      </c>
      <c r="W377" s="7">
        <f t="shared" si="86"/>
        <v>1.404141764234254</v>
      </c>
      <c r="X377" s="6">
        <f t="shared" si="87"/>
        <v>928.125</v>
      </c>
      <c r="Y377" s="5">
        <f t="shared" si="88"/>
        <v>4.640625</v>
      </c>
      <c r="Z377" s="1">
        <f t="shared" si="89"/>
        <v>3960</v>
      </c>
      <c r="AA377" s="1">
        <f t="shared" si="90"/>
        <v>742.5</v>
      </c>
      <c r="AB377" s="1">
        <f t="shared" si="91"/>
        <v>6930</v>
      </c>
      <c r="AC377" s="4">
        <f t="shared" si="92"/>
        <v>623.69999999999993</v>
      </c>
      <c r="AD377" s="4">
        <f t="shared" si="93"/>
        <v>166.32</v>
      </c>
      <c r="AE377" s="4">
        <f t="shared" si="94"/>
        <v>1532.5199999999998</v>
      </c>
      <c r="AF377" s="3">
        <f t="shared" si="95"/>
        <v>7.6625999999999985</v>
      </c>
    </row>
    <row r="378" spans="1:32" x14ac:dyDescent="0.2">
      <c r="A378" s="165">
        <v>359</v>
      </c>
      <c r="B378" s="156" t="str">
        <f t="shared" si="81"/>
        <v>3.69, Spray (Spot) 53'</v>
      </c>
      <c r="C378" s="124">
        <v>3.69</v>
      </c>
      <c r="D378" s="120" t="s">
        <v>434</v>
      </c>
      <c r="E378" s="120" t="s">
        <v>312</v>
      </c>
      <c r="F378" s="120" t="s">
        <v>14</v>
      </c>
      <c r="G378" s="120" t="str">
        <f t="shared" si="82"/>
        <v>Spray (Spot) 53'</v>
      </c>
      <c r="H378" s="237">
        <v>13600</v>
      </c>
      <c r="I378" s="156">
        <v>53</v>
      </c>
      <c r="J378" s="156">
        <v>7.5</v>
      </c>
      <c r="K378" s="156">
        <v>65</v>
      </c>
      <c r="L378" s="157">
        <f t="shared" si="83"/>
        <v>3.1930333817126275E-2</v>
      </c>
      <c r="M378" s="156">
        <v>40</v>
      </c>
      <c r="N378" s="156">
        <v>75</v>
      </c>
      <c r="O378" s="156">
        <v>8</v>
      </c>
      <c r="P378" s="156">
        <v>200</v>
      </c>
      <c r="Q378" s="156">
        <v>0</v>
      </c>
      <c r="R378" s="9">
        <f t="shared" si="84"/>
        <v>1600</v>
      </c>
      <c r="S378" s="9">
        <v>1</v>
      </c>
      <c r="T378" s="9">
        <v>0.27</v>
      </c>
      <c r="U378" s="9">
        <v>1.4</v>
      </c>
      <c r="V378" s="8">
        <f t="shared" si="85"/>
        <v>385.7844039108254</v>
      </c>
      <c r="W378" s="7">
        <f t="shared" si="86"/>
        <v>1.928922019554127</v>
      </c>
      <c r="X378" s="6">
        <f t="shared" si="87"/>
        <v>1275</v>
      </c>
      <c r="Y378" s="5">
        <f t="shared" si="88"/>
        <v>6.375</v>
      </c>
      <c r="Z378" s="1">
        <f t="shared" si="89"/>
        <v>5440</v>
      </c>
      <c r="AA378" s="1">
        <f t="shared" si="90"/>
        <v>1020</v>
      </c>
      <c r="AB378" s="1">
        <f t="shared" si="91"/>
        <v>9520</v>
      </c>
      <c r="AC378" s="4">
        <f t="shared" si="92"/>
        <v>856.8</v>
      </c>
      <c r="AD378" s="4">
        <f t="shared" si="93"/>
        <v>228.48000000000002</v>
      </c>
      <c r="AE378" s="4">
        <f t="shared" si="94"/>
        <v>2105.2799999999997</v>
      </c>
      <c r="AF378" s="3">
        <f t="shared" si="95"/>
        <v>10.526399999999999</v>
      </c>
    </row>
    <row r="379" spans="1:32" x14ac:dyDescent="0.2">
      <c r="A379" s="165">
        <v>196</v>
      </c>
      <c r="B379" s="156" t="str">
        <f t="shared" si="81"/>
        <v>3.7, Spray (Spot) 60'</v>
      </c>
      <c r="C379" s="124">
        <v>3.7</v>
      </c>
      <c r="D379" s="120" t="s">
        <v>434</v>
      </c>
      <c r="E379" s="120" t="s">
        <v>312</v>
      </c>
      <c r="F379" s="120" t="s">
        <v>13</v>
      </c>
      <c r="G379" s="120" t="str">
        <f t="shared" si="82"/>
        <v>Spray (Spot) 60'</v>
      </c>
      <c r="H379" s="236">
        <v>18600</v>
      </c>
      <c r="I379" s="156">
        <v>60</v>
      </c>
      <c r="J379" s="156">
        <v>7.5</v>
      </c>
      <c r="K379" s="156">
        <v>65</v>
      </c>
      <c r="L379" s="157">
        <f t="shared" si="83"/>
        <v>2.8205128205128206E-2</v>
      </c>
      <c r="M379" s="156">
        <v>40</v>
      </c>
      <c r="N379" s="156">
        <v>75</v>
      </c>
      <c r="O379" s="156">
        <v>8</v>
      </c>
      <c r="P379" s="156">
        <v>200</v>
      </c>
      <c r="Q379" s="156">
        <v>0</v>
      </c>
      <c r="R379" s="9">
        <f t="shared" si="84"/>
        <v>1600</v>
      </c>
      <c r="S379" s="9">
        <v>1</v>
      </c>
      <c r="T379" s="9">
        <v>0.27</v>
      </c>
      <c r="U379" s="9">
        <v>1.4</v>
      </c>
      <c r="V379" s="8">
        <f t="shared" si="85"/>
        <v>527.61690534862885</v>
      </c>
      <c r="W379" s="7">
        <f t="shared" si="86"/>
        <v>2.6380845267431443</v>
      </c>
      <c r="X379" s="6">
        <f t="shared" si="87"/>
        <v>1743.75</v>
      </c>
      <c r="Y379" s="5">
        <f t="shared" si="88"/>
        <v>8.71875</v>
      </c>
      <c r="Z379" s="1">
        <f t="shared" si="89"/>
        <v>7440</v>
      </c>
      <c r="AA379" s="1">
        <f t="shared" si="90"/>
        <v>1395</v>
      </c>
      <c r="AB379" s="1">
        <f t="shared" si="91"/>
        <v>13020</v>
      </c>
      <c r="AC379" s="4">
        <f t="shared" si="92"/>
        <v>1171.8</v>
      </c>
      <c r="AD379" s="4">
        <f t="shared" si="93"/>
        <v>312.48</v>
      </c>
      <c r="AE379" s="4">
        <f t="shared" si="94"/>
        <v>2879.28</v>
      </c>
      <c r="AF379" s="3">
        <f t="shared" si="95"/>
        <v>14.396400000000002</v>
      </c>
    </row>
    <row r="380" spans="1:32" x14ac:dyDescent="0.2">
      <c r="A380" s="165"/>
      <c r="B380" s="156" t="str">
        <f t="shared" si="81"/>
        <v>3.71, ST Plant Rigid 6R-36</v>
      </c>
      <c r="C380" s="124">
        <v>3.71</v>
      </c>
      <c r="D380" s="120" t="s">
        <v>434</v>
      </c>
      <c r="E380" s="120" t="s">
        <v>415</v>
      </c>
      <c r="F380" s="120" t="s">
        <v>205</v>
      </c>
      <c r="G380" s="120" t="str">
        <f t="shared" si="82"/>
        <v>ST Plant Rigid 6R-36</v>
      </c>
      <c r="H380" s="237">
        <v>50000</v>
      </c>
      <c r="I380" s="156">
        <v>18</v>
      </c>
      <c r="J380" s="156">
        <v>4.5</v>
      </c>
      <c r="K380" s="156">
        <v>70</v>
      </c>
      <c r="L380" s="157">
        <f t="shared" si="83"/>
        <v>0.14550264550264549</v>
      </c>
      <c r="M380" s="156">
        <v>45</v>
      </c>
      <c r="N380" s="156">
        <v>45</v>
      </c>
      <c r="O380" s="156">
        <v>10</v>
      </c>
      <c r="P380" s="156">
        <v>150</v>
      </c>
      <c r="Q380" s="156">
        <v>0</v>
      </c>
      <c r="R380" s="9">
        <f t="shared" si="84"/>
        <v>1500</v>
      </c>
      <c r="S380" s="9">
        <v>1</v>
      </c>
      <c r="T380" s="9">
        <v>0.27</v>
      </c>
      <c r="U380" s="9">
        <v>1.4</v>
      </c>
      <c r="V380" s="8">
        <f t="shared" si="85"/>
        <v>948.1161213093568</v>
      </c>
      <c r="W380" s="7">
        <f t="shared" si="86"/>
        <v>6.3207741420623789</v>
      </c>
      <c r="X380" s="6">
        <f t="shared" si="87"/>
        <v>2250</v>
      </c>
      <c r="Y380" s="5">
        <f t="shared" si="88"/>
        <v>15</v>
      </c>
      <c r="Z380" s="1">
        <f t="shared" si="89"/>
        <v>22500</v>
      </c>
      <c r="AA380" s="1">
        <f t="shared" si="90"/>
        <v>2750</v>
      </c>
      <c r="AB380" s="1">
        <f t="shared" si="91"/>
        <v>36250</v>
      </c>
      <c r="AC380" s="4">
        <f t="shared" si="92"/>
        <v>3262.5</v>
      </c>
      <c r="AD380" s="4">
        <f t="shared" si="93"/>
        <v>870</v>
      </c>
      <c r="AE380" s="4">
        <f t="shared" si="94"/>
        <v>6882.5</v>
      </c>
      <c r="AF380" s="3">
        <f t="shared" si="95"/>
        <v>45.883333333333333</v>
      </c>
    </row>
    <row r="381" spans="1:32" x14ac:dyDescent="0.2">
      <c r="A381" s="165"/>
      <c r="B381" s="156" t="str">
        <f t="shared" si="81"/>
        <v>3.72, ST Plant Rigid 8R-36</v>
      </c>
      <c r="C381" s="124">
        <v>3.72</v>
      </c>
      <c r="D381" s="120" t="s">
        <v>434</v>
      </c>
      <c r="E381" s="120" t="s">
        <v>415</v>
      </c>
      <c r="F381" s="120" t="s">
        <v>204</v>
      </c>
      <c r="G381" s="120" t="str">
        <f t="shared" si="82"/>
        <v>ST Plant Rigid 8R-36</v>
      </c>
      <c r="H381" s="237">
        <v>59500</v>
      </c>
      <c r="I381" s="156">
        <v>24</v>
      </c>
      <c r="J381" s="156">
        <v>4.5</v>
      </c>
      <c r="K381" s="156">
        <v>70</v>
      </c>
      <c r="L381" s="157">
        <f t="shared" si="83"/>
        <v>0.10912698412698414</v>
      </c>
      <c r="M381" s="156">
        <v>45</v>
      </c>
      <c r="N381" s="156">
        <v>45</v>
      </c>
      <c r="O381" s="156">
        <v>10</v>
      </c>
      <c r="P381" s="156">
        <v>150</v>
      </c>
      <c r="Q381" s="156">
        <v>0</v>
      </c>
      <c r="R381" s="9">
        <f t="shared" si="84"/>
        <v>1500</v>
      </c>
      <c r="S381" s="9">
        <v>1</v>
      </c>
      <c r="T381" s="9">
        <v>0.27</v>
      </c>
      <c r="U381" s="9">
        <v>1.4</v>
      </c>
      <c r="V381" s="8">
        <f t="shared" si="85"/>
        <v>1128.2581843581347</v>
      </c>
      <c r="W381" s="7">
        <f t="shared" si="86"/>
        <v>7.521721229054231</v>
      </c>
      <c r="X381" s="6">
        <f t="shared" si="87"/>
        <v>2677.5</v>
      </c>
      <c r="Y381" s="5">
        <f t="shared" si="88"/>
        <v>17.850000000000001</v>
      </c>
      <c r="Z381" s="1">
        <f t="shared" si="89"/>
        <v>26775</v>
      </c>
      <c r="AA381" s="1">
        <f t="shared" si="90"/>
        <v>3272.5</v>
      </c>
      <c r="AB381" s="1">
        <f t="shared" si="91"/>
        <v>43137.5</v>
      </c>
      <c r="AC381" s="4">
        <f t="shared" si="92"/>
        <v>3882.375</v>
      </c>
      <c r="AD381" s="4">
        <f t="shared" si="93"/>
        <v>1035.3</v>
      </c>
      <c r="AE381" s="4">
        <f t="shared" si="94"/>
        <v>8190.1750000000002</v>
      </c>
      <c r="AF381" s="3">
        <f t="shared" si="95"/>
        <v>54.601166666666671</v>
      </c>
    </row>
    <row r="382" spans="1:32" x14ac:dyDescent="0.2">
      <c r="A382" s="165"/>
      <c r="B382" s="156" t="str">
        <f t="shared" si="81"/>
        <v>3.721, Strip Till 8R-36</v>
      </c>
      <c r="C382" s="124">
        <v>3.7210000000000001</v>
      </c>
      <c r="D382" s="120" t="s">
        <v>434</v>
      </c>
      <c r="E382" s="120" t="s">
        <v>313</v>
      </c>
      <c r="F382" s="120" t="s">
        <v>204</v>
      </c>
      <c r="G382" s="120" t="str">
        <f t="shared" si="82"/>
        <v>Strip Till 8R-36</v>
      </c>
      <c r="H382" s="236">
        <v>71400</v>
      </c>
      <c r="I382" s="156">
        <v>24</v>
      </c>
      <c r="J382" s="156">
        <v>5.25</v>
      </c>
      <c r="K382" s="156">
        <v>85</v>
      </c>
      <c r="L382" s="157">
        <f t="shared" si="83"/>
        <v>7.7030812324929962E-2</v>
      </c>
      <c r="M382" s="156">
        <v>30</v>
      </c>
      <c r="N382" s="156">
        <v>65</v>
      </c>
      <c r="O382" s="156">
        <v>10</v>
      </c>
      <c r="P382" s="156">
        <v>150</v>
      </c>
      <c r="R382" s="9">
        <f t="shared" si="84"/>
        <v>1500</v>
      </c>
      <c r="S382" s="9">
        <v>1</v>
      </c>
      <c r="T382" s="9">
        <v>0.27</v>
      </c>
      <c r="U382" s="9">
        <v>1.4</v>
      </c>
      <c r="V382" s="8">
        <f t="shared" si="85"/>
        <v>1353.9098212297615</v>
      </c>
      <c r="W382" s="7">
        <f t="shared" si="86"/>
        <v>9.0260654748650762</v>
      </c>
      <c r="X382" s="6">
        <f t="shared" si="87"/>
        <v>4641</v>
      </c>
      <c r="Y382" s="5">
        <f t="shared" si="88"/>
        <v>30.94</v>
      </c>
      <c r="Z382" s="1">
        <f t="shared" si="89"/>
        <v>21420</v>
      </c>
      <c r="AA382" s="1">
        <f t="shared" si="90"/>
        <v>4998</v>
      </c>
      <c r="AB382" s="1">
        <f t="shared" si="91"/>
        <v>46410</v>
      </c>
      <c r="AC382" s="4">
        <f t="shared" ref="AC382:AC383" si="96">AB382*intir</f>
        <v>4176.8999999999996</v>
      </c>
      <c r="AD382" s="4">
        <f t="shared" ref="AD382:AD383" si="97">AB382*itr</f>
        <v>1113.8399999999999</v>
      </c>
      <c r="AE382" s="4">
        <f t="shared" si="94"/>
        <v>10288.74</v>
      </c>
      <c r="AF382" s="3">
        <f t="shared" si="95"/>
        <v>68.5916</v>
      </c>
    </row>
    <row r="383" spans="1:32" x14ac:dyDescent="0.2">
      <c r="A383" s="165"/>
      <c r="B383" s="156" t="str">
        <f t="shared" si="81"/>
        <v>3.725, Strip Till 12R-36</v>
      </c>
      <c r="C383" s="124">
        <v>3.7250000000000001</v>
      </c>
      <c r="D383" s="120" t="s">
        <v>434</v>
      </c>
      <c r="E383" s="120" t="s">
        <v>313</v>
      </c>
      <c r="F383" s="120" t="s">
        <v>199</v>
      </c>
      <c r="G383" s="120" t="str">
        <f t="shared" si="82"/>
        <v>Strip Till 12R-36</v>
      </c>
      <c r="H383" s="236">
        <v>122000</v>
      </c>
      <c r="I383" s="156">
        <v>36</v>
      </c>
      <c r="J383" s="156">
        <v>5.25</v>
      </c>
      <c r="K383" s="156">
        <v>85</v>
      </c>
      <c r="L383" s="157">
        <f t="shared" si="83"/>
        <v>5.1353874883286646E-2</v>
      </c>
      <c r="M383" s="156">
        <v>30</v>
      </c>
      <c r="N383" s="156">
        <v>65</v>
      </c>
      <c r="O383" s="156">
        <v>10</v>
      </c>
      <c r="P383" s="156">
        <v>150</v>
      </c>
      <c r="R383" s="9">
        <f t="shared" si="84"/>
        <v>1500</v>
      </c>
      <c r="S383" s="9">
        <v>1</v>
      </c>
      <c r="T383" s="9">
        <v>0.27</v>
      </c>
      <c r="U383" s="9">
        <v>1.4</v>
      </c>
      <c r="V383" s="8">
        <f t="shared" si="85"/>
        <v>2313.4033359948303</v>
      </c>
      <c r="W383" s="7">
        <f t="shared" si="86"/>
        <v>15.422688906632201</v>
      </c>
      <c r="X383" s="6">
        <f t="shared" si="87"/>
        <v>7930</v>
      </c>
      <c r="Y383" s="5">
        <f t="shared" si="88"/>
        <v>52.866666666666667</v>
      </c>
      <c r="Z383" s="1">
        <f t="shared" si="89"/>
        <v>36600</v>
      </c>
      <c r="AA383" s="1">
        <f t="shared" si="90"/>
        <v>8540</v>
      </c>
      <c r="AB383" s="1">
        <f t="shared" si="91"/>
        <v>79300</v>
      </c>
      <c r="AC383" s="4">
        <f t="shared" si="96"/>
        <v>7137</v>
      </c>
      <c r="AD383" s="4">
        <f t="shared" si="97"/>
        <v>1903.2</v>
      </c>
      <c r="AE383" s="4">
        <f t="shared" si="94"/>
        <v>17580.2</v>
      </c>
      <c r="AF383" s="3">
        <f t="shared" si="95"/>
        <v>117.20133333333334</v>
      </c>
    </row>
    <row r="384" spans="1:32" x14ac:dyDescent="0.2">
      <c r="A384" s="165">
        <v>693</v>
      </c>
      <c r="B384" s="156" t="str">
        <f t="shared" si="81"/>
        <v>3.73, Strip Till 12R-30</v>
      </c>
      <c r="C384" s="124">
        <v>3.73</v>
      </c>
      <c r="D384" s="120" t="s">
        <v>434</v>
      </c>
      <c r="E384" s="120" t="s">
        <v>313</v>
      </c>
      <c r="F384" s="120" t="s">
        <v>6</v>
      </c>
      <c r="G384" s="120" t="str">
        <f t="shared" si="82"/>
        <v>Strip Till 12R-30</v>
      </c>
      <c r="H384" s="236">
        <v>121000</v>
      </c>
      <c r="I384" s="156">
        <v>30</v>
      </c>
      <c r="J384" s="156">
        <v>5.25</v>
      </c>
      <c r="K384" s="156">
        <v>85</v>
      </c>
      <c r="L384" s="157">
        <f t="shared" si="83"/>
        <v>6.1624649859943981E-2</v>
      </c>
      <c r="M384" s="156">
        <v>30</v>
      </c>
      <c r="N384" s="156">
        <v>65</v>
      </c>
      <c r="O384" s="156">
        <v>10</v>
      </c>
      <c r="P384" s="156">
        <v>150</v>
      </c>
      <c r="Q384" s="156">
        <v>0</v>
      </c>
      <c r="R384" s="9">
        <f t="shared" si="84"/>
        <v>1500</v>
      </c>
      <c r="S384" s="9">
        <v>1</v>
      </c>
      <c r="T384" s="9">
        <v>0.27</v>
      </c>
      <c r="U384" s="9">
        <v>1.4</v>
      </c>
      <c r="V384" s="8">
        <f t="shared" si="85"/>
        <v>2294.4410135686435</v>
      </c>
      <c r="W384" s="7">
        <f t="shared" si="86"/>
        <v>15.296273423790957</v>
      </c>
      <c r="X384" s="6">
        <f t="shared" si="87"/>
        <v>7865</v>
      </c>
      <c r="Y384" s="5">
        <f t="shared" si="88"/>
        <v>52.43333333333333</v>
      </c>
      <c r="Z384" s="1">
        <f t="shared" si="89"/>
        <v>36300</v>
      </c>
      <c r="AA384" s="1">
        <f t="shared" si="90"/>
        <v>8470</v>
      </c>
      <c r="AB384" s="1">
        <f t="shared" si="91"/>
        <v>78650</v>
      </c>
      <c r="AC384" s="4">
        <f t="shared" si="92"/>
        <v>7078.5</v>
      </c>
      <c r="AD384" s="4">
        <f t="shared" si="93"/>
        <v>1887.6000000000001</v>
      </c>
      <c r="AE384" s="4">
        <f t="shared" si="94"/>
        <v>17436.099999999999</v>
      </c>
      <c r="AF384" s="3">
        <f t="shared" si="95"/>
        <v>116.24066666666666</v>
      </c>
    </row>
    <row r="385" spans="1:32" x14ac:dyDescent="0.2">
      <c r="A385" s="165">
        <v>202</v>
      </c>
      <c r="B385" s="156" t="str">
        <f t="shared" si="81"/>
        <v>3.74, Subsoiler 3 shank</v>
      </c>
      <c r="C385" s="124">
        <v>3.74</v>
      </c>
      <c r="D385" s="120" t="s">
        <v>434</v>
      </c>
      <c r="E385" s="120" t="s">
        <v>314</v>
      </c>
      <c r="F385" s="120" t="s">
        <v>5</v>
      </c>
      <c r="G385" s="120" t="str">
        <f t="shared" si="82"/>
        <v>Subsoiler 3 shank</v>
      </c>
      <c r="H385" s="236">
        <v>9000</v>
      </c>
      <c r="I385" s="156">
        <v>10</v>
      </c>
      <c r="J385" s="156">
        <v>4.75</v>
      </c>
      <c r="K385" s="156">
        <v>85</v>
      </c>
      <c r="L385" s="157">
        <f t="shared" si="83"/>
        <v>0.20433436532507743</v>
      </c>
      <c r="M385" s="156">
        <v>30</v>
      </c>
      <c r="N385" s="156">
        <v>50</v>
      </c>
      <c r="O385" s="156">
        <v>15</v>
      </c>
      <c r="P385" s="156">
        <v>100</v>
      </c>
      <c r="Q385" s="156">
        <v>0</v>
      </c>
      <c r="R385" s="9">
        <f t="shared" si="84"/>
        <v>1500</v>
      </c>
      <c r="S385" s="9">
        <v>1</v>
      </c>
      <c r="T385" s="9">
        <v>0.27</v>
      </c>
      <c r="U385" s="9">
        <v>1.4</v>
      </c>
      <c r="V385" s="8">
        <f t="shared" si="85"/>
        <v>96.740042444499892</v>
      </c>
      <c r="W385" s="7">
        <f t="shared" si="86"/>
        <v>0.96740042444499896</v>
      </c>
      <c r="X385" s="6">
        <f t="shared" si="87"/>
        <v>300</v>
      </c>
      <c r="Y385" s="5">
        <f t="shared" si="88"/>
        <v>3</v>
      </c>
      <c r="Z385" s="1">
        <f t="shared" si="89"/>
        <v>2700</v>
      </c>
      <c r="AA385" s="1">
        <f t="shared" si="90"/>
        <v>420</v>
      </c>
      <c r="AB385" s="1">
        <f t="shared" si="91"/>
        <v>5850</v>
      </c>
      <c r="AC385" s="4">
        <f t="shared" si="92"/>
        <v>526.5</v>
      </c>
      <c r="AD385" s="4">
        <f t="shared" si="93"/>
        <v>140.4</v>
      </c>
      <c r="AE385" s="4">
        <f t="shared" si="94"/>
        <v>1086.9000000000001</v>
      </c>
      <c r="AF385" s="3">
        <f t="shared" si="95"/>
        <v>10.869000000000002</v>
      </c>
    </row>
    <row r="386" spans="1:32" x14ac:dyDescent="0.2">
      <c r="A386" s="165">
        <v>217</v>
      </c>
      <c r="B386" s="156" t="str">
        <f t="shared" si="81"/>
        <v>3.75, Subsoiler 4 shank</v>
      </c>
      <c r="C386" s="124">
        <v>3.75</v>
      </c>
      <c r="D386" s="120" t="s">
        <v>434</v>
      </c>
      <c r="E386" s="120" t="s">
        <v>314</v>
      </c>
      <c r="F386" s="120" t="s">
        <v>3</v>
      </c>
      <c r="G386" s="120" t="str">
        <f t="shared" si="82"/>
        <v>Subsoiler 4 shank</v>
      </c>
      <c r="H386" s="236">
        <v>14900</v>
      </c>
      <c r="I386" s="156">
        <v>13.3</v>
      </c>
      <c r="J386" s="156">
        <v>4.75</v>
      </c>
      <c r="K386" s="156">
        <v>85</v>
      </c>
      <c r="L386" s="157">
        <f t="shared" si="83"/>
        <v>0.15363486114667477</v>
      </c>
      <c r="M386" s="156">
        <v>30</v>
      </c>
      <c r="N386" s="156">
        <v>50</v>
      </c>
      <c r="O386" s="156">
        <v>15</v>
      </c>
      <c r="P386" s="156">
        <v>100</v>
      </c>
      <c r="Q386" s="156">
        <v>0</v>
      </c>
      <c r="R386" s="9">
        <f t="shared" si="84"/>
        <v>1500</v>
      </c>
      <c r="S386" s="9">
        <v>1</v>
      </c>
      <c r="T386" s="9">
        <v>0.27</v>
      </c>
      <c r="U386" s="9">
        <v>1.4</v>
      </c>
      <c r="V386" s="8">
        <f t="shared" si="85"/>
        <v>160.15851471367205</v>
      </c>
      <c r="W386" s="7">
        <f t="shared" si="86"/>
        <v>1.6015851471367204</v>
      </c>
      <c r="X386" s="6">
        <f t="shared" si="87"/>
        <v>496.66666666666669</v>
      </c>
      <c r="Y386" s="5">
        <f t="shared" si="88"/>
        <v>4.9666666666666668</v>
      </c>
      <c r="Z386" s="1">
        <f t="shared" si="89"/>
        <v>4470</v>
      </c>
      <c r="AA386" s="1">
        <f t="shared" si="90"/>
        <v>695.33333333333337</v>
      </c>
      <c r="AB386" s="1">
        <f t="shared" si="91"/>
        <v>9685</v>
      </c>
      <c r="AC386" s="4">
        <f t="shared" si="92"/>
        <v>871.65</v>
      </c>
      <c r="AD386" s="4">
        <f t="shared" si="93"/>
        <v>232.44</v>
      </c>
      <c r="AE386" s="4">
        <f t="shared" si="94"/>
        <v>1799.4233333333334</v>
      </c>
      <c r="AF386" s="3">
        <f t="shared" si="95"/>
        <v>17.994233333333334</v>
      </c>
    </row>
    <row r="387" spans="1:32" x14ac:dyDescent="0.2">
      <c r="A387" s="165">
        <v>203</v>
      </c>
      <c r="B387" s="156" t="str">
        <f t="shared" si="81"/>
        <v>3.76, Subsoiler 5 shank</v>
      </c>
      <c r="C387" s="124">
        <v>3.76</v>
      </c>
      <c r="D387" s="120" t="s">
        <v>434</v>
      </c>
      <c r="E387" s="120" t="s">
        <v>314</v>
      </c>
      <c r="F387" s="120" t="s">
        <v>4</v>
      </c>
      <c r="G387" s="120" t="str">
        <f t="shared" si="82"/>
        <v>Subsoiler 5 shank</v>
      </c>
      <c r="H387" s="236">
        <v>18600</v>
      </c>
      <c r="I387" s="156">
        <v>16.7</v>
      </c>
      <c r="J387" s="156">
        <v>4.75</v>
      </c>
      <c r="K387" s="156">
        <v>85</v>
      </c>
      <c r="L387" s="157">
        <f t="shared" si="83"/>
        <v>0.12235590738028589</v>
      </c>
      <c r="M387" s="156">
        <v>30</v>
      </c>
      <c r="N387" s="156">
        <v>50</v>
      </c>
      <c r="O387" s="156">
        <v>15</v>
      </c>
      <c r="P387" s="156">
        <v>100</v>
      </c>
      <c r="Q387" s="156">
        <v>0</v>
      </c>
      <c r="R387" s="9">
        <f t="shared" si="84"/>
        <v>1500</v>
      </c>
      <c r="S387" s="9">
        <v>1</v>
      </c>
      <c r="T387" s="9">
        <v>0.27</v>
      </c>
      <c r="U387" s="9">
        <v>1.4</v>
      </c>
      <c r="V387" s="8">
        <f t="shared" si="85"/>
        <v>199.92942105196644</v>
      </c>
      <c r="W387" s="7">
        <f t="shared" si="86"/>
        <v>1.9992942105196645</v>
      </c>
      <c r="X387" s="6">
        <f t="shared" si="87"/>
        <v>620</v>
      </c>
      <c r="Y387" s="5">
        <f t="shared" si="88"/>
        <v>6.2</v>
      </c>
      <c r="Z387" s="1">
        <f t="shared" si="89"/>
        <v>5580</v>
      </c>
      <c r="AA387" s="1">
        <f t="shared" si="90"/>
        <v>868</v>
      </c>
      <c r="AB387" s="1">
        <f t="shared" si="91"/>
        <v>12090</v>
      </c>
      <c r="AC387" s="4">
        <f t="shared" si="92"/>
        <v>1088.0999999999999</v>
      </c>
      <c r="AD387" s="4">
        <f t="shared" si="93"/>
        <v>290.16000000000003</v>
      </c>
      <c r="AE387" s="4">
        <f t="shared" si="94"/>
        <v>2246.2599999999998</v>
      </c>
      <c r="AF387" s="3">
        <f t="shared" si="95"/>
        <v>22.462599999999998</v>
      </c>
    </row>
    <row r="388" spans="1:32" x14ac:dyDescent="0.2">
      <c r="A388" s="165">
        <v>218</v>
      </c>
      <c r="B388" s="156" t="str">
        <f t="shared" si="81"/>
        <v>3.77, Subsoiler low-till 4 shank</v>
      </c>
      <c r="C388" s="124">
        <v>3.77</v>
      </c>
      <c r="D388" s="120" t="s">
        <v>434</v>
      </c>
      <c r="E388" s="120" t="s">
        <v>315</v>
      </c>
      <c r="F388" s="120" t="s">
        <v>3</v>
      </c>
      <c r="G388" s="120" t="str">
        <f t="shared" si="82"/>
        <v>Subsoiler low-till 4 shank</v>
      </c>
      <c r="H388" s="237">
        <v>20500</v>
      </c>
      <c r="I388" s="156">
        <v>13.3</v>
      </c>
      <c r="J388" s="156">
        <v>4.75</v>
      </c>
      <c r="K388" s="156">
        <v>85</v>
      </c>
      <c r="L388" s="157">
        <f t="shared" si="83"/>
        <v>0.15363486114667477</v>
      </c>
      <c r="M388" s="156">
        <v>30</v>
      </c>
      <c r="N388" s="156">
        <v>50</v>
      </c>
      <c r="O388" s="156">
        <v>15</v>
      </c>
      <c r="P388" s="156">
        <v>100</v>
      </c>
      <c r="Q388" s="156">
        <v>0</v>
      </c>
      <c r="R388" s="9">
        <f t="shared" si="84"/>
        <v>1500</v>
      </c>
      <c r="S388" s="9">
        <v>1</v>
      </c>
      <c r="T388" s="9">
        <v>0.27</v>
      </c>
      <c r="U388" s="9">
        <v>1.4</v>
      </c>
      <c r="V388" s="8">
        <f t="shared" si="85"/>
        <v>220.35231890136086</v>
      </c>
      <c r="W388" s="7">
        <f t="shared" si="86"/>
        <v>2.2035231890136084</v>
      </c>
      <c r="X388" s="6">
        <f t="shared" si="87"/>
        <v>683.33333333333337</v>
      </c>
      <c r="Y388" s="5">
        <f t="shared" si="88"/>
        <v>6.8333333333333339</v>
      </c>
      <c r="Z388" s="1">
        <f t="shared" si="89"/>
        <v>6150</v>
      </c>
      <c r="AA388" s="1">
        <f t="shared" si="90"/>
        <v>956.66666666666663</v>
      </c>
      <c r="AB388" s="1">
        <f t="shared" si="91"/>
        <v>13325</v>
      </c>
      <c r="AC388" s="4">
        <f t="shared" si="92"/>
        <v>1199.25</v>
      </c>
      <c r="AD388" s="4">
        <f t="shared" si="93"/>
        <v>319.8</v>
      </c>
      <c r="AE388" s="4">
        <f t="shared" si="94"/>
        <v>2475.7166666666667</v>
      </c>
      <c r="AF388" s="3">
        <f t="shared" si="95"/>
        <v>24.757166666666667</v>
      </c>
    </row>
    <row r="389" spans="1:32" x14ac:dyDescent="0.2">
      <c r="A389" s="165">
        <v>219</v>
      </c>
      <c r="B389" s="156" t="str">
        <f t="shared" si="81"/>
        <v>3.78, Subsoiler low-till 6 shank</v>
      </c>
      <c r="C389" s="124">
        <v>3.78</v>
      </c>
      <c r="D389" s="120" t="s">
        <v>434</v>
      </c>
      <c r="E389" s="120" t="s">
        <v>315</v>
      </c>
      <c r="F389" s="120" t="s">
        <v>2</v>
      </c>
      <c r="G389" s="120" t="str">
        <f t="shared" si="82"/>
        <v>Subsoiler low-till 6 shank</v>
      </c>
      <c r="H389" s="236">
        <v>26000</v>
      </c>
      <c r="I389" s="156">
        <v>20</v>
      </c>
      <c r="J389" s="156">
        <v>4.75</v>
      </c>
      <c r="K389" s="156">
        <v>85</v>
      </c>
      <c r="L389" s="157">
        <f t="shared" si="83"/>
        <v>0.10216718266253871</v>
      </c>
      <c r="M389" s="156">
        <v>30</v>
      </c>
      <c r="N389" s="156">
        <v>50</v>
      </c>
      <c r="O389" s="156">
        <v>15</v>
      </c>
      <c r="P389" s="156">
        <v>100</v>
      </c>
      <c r="Q389" s="156">
        <v>0</v>
      </c>
      <c r="R389" s="9">
        <f t="shared" si="84"/>
        <v>1500</v>
      </c>
      <c r="S389" s="9">
        <v>1</v>
      </c>
      <c r="T389" s="9">
        <v>0.27</v>
      </c>
      <c r="U389" s="9">
        <v>1.4</v>
      </c>
      <c r="V389" s="8">
        <f t="shared" si="85"/>
        <v>279.47123372855526</v>
      </c>
      <c r="W389" s="7">
        <f t="shared" si="86"/>
        <v>2.7947123372855525</v>
      </c>
      <c r="X389" s="6">
        <f t="shared" si="87"/>
        <v>866.66666666666663</v>
      </c>
      <c r="Y389" s="5">
        <f t="shared" si="88"/>
        <v>8.6666666666666661</v>
      </c>
      <c r="Z389" s="1">
        <f t="shared" si="89"/>
        <v>7800</v>
      </c>
      <c r="AA389" s="1">
        <f t="shared" si="90"/>
        <v>1213.3333333333333</v>
      </c>
      <c r="AB389" s="1">
        <f t="shared" si="91"/>
        <v>16900</v>
      </c>
      <c r="AC389" s="4">
        <f t="shared" si="92"/>
        <v>1521</v>
      </c>
      <c r="AD389" s="4">
        <f t="shared" si="93"/>
        <v>405.6</v>
      </c>
      <c r="AE389" s="4">
        <f t="shared" si="94"/>
        <v>3139.9333333333329</v>
      </c>
      <c r="AF389" s="3">
        <f t="shared" si="95"/>
        <v>31.399333333333331</v>
      </c>
    </row>
    <row r="390" spans="1:32" x14ac:dyDescent="0.2">
      <c r="A390" s="165">
        <v>311</v>
      </c>
      <c r="B390" s="156" t="str">
        <f t="shared" si="81"/>
        <v>3.79, Subsoiler low-till 8 shank</v>
      </c>
      <c r="C390" s="124">
        <v>3.79</v>
      </c>
      <c r="D390" s="120" t="s">
        <v>434</v>
      </c>
      <c r="E390" s="120" t="s">
        <v>315</v>
      </c>
      <c r="F390" s="120" t="s">
        <v>1</v>
      </c>
      <c r="G390" s="120" t="str">
        <f t="shared" si="82"/>
        <v>Subsoiler low-till 8 shank</v>
      </c>
      <c r="H390" s="236">
        <v>28500</v>
      </c>
      <c r="I390" s="156">
        <v>26.7</v>
      </c>
      <c r="J390" s="156">
        <v>4.75</v>
      </c>
      <c r="K390" s="156">
        <v>85</v>
      </c>
      <c r="L390" s="157">
        <f t="shared" si="83"/>
        <v>7.6529724840852964E-2</v>
      </c>
      <c r="M390" s="156">
        <v>30</v>
      </c>
      <c r="N390" s="156">
        <v>50</v>
      </c>
      <c r="O390" s="156">
        <v>15</v>
      </c>
      <c r="P390" s="156">
        <v>100</v>
      </c>
      <c r="Q390" s="156">
        <v>0</v>
      </c>
      <c r="R390" s="9">
        <f t="shared" si="84"/>
        <v>1500</v>
      </c>
      <c r="S390" s="9">
        <v>1</v>
      </c>
      <c r="T390" s="9">
        <v>0.27</v>
      </c>
      <c r="U390" s="9">
        <v>1.4</v>
      </c>
      <c r="V390" s="8">
        <f t="shared" si="85"/>
        <v>306.34346774091637</v>
      </c>
      <c r="W390" s="7">
        <f t="shared" si="86"/>
        <v>3.0634346774091639</v>
      </c>
      <c r="X390" s="6">
        <f t="shared" si="87"/>
        <v>950</v>
      </c>
      <c r="Y390" s="5">
        <f t="shared" si="88"/>
        <v>9.5</v>
      </c>
      <c r="Z390" s="1">
        <f t="shared" si="89"/>
        <v>8550</v>
      </c>
      <c r="AA390" s="1">
        <f t="shared" si="90"/>
        <v>1330</v>
      </c>
      <c r="AB390" s="1">
        <f t="shared" si="91"/>
        <v>18525</v>
      </c>
      <c r="AC390" s="4">
        <f t="shared" si="92"/>
        <v>1667.25</v>
      </c>
      <c r="AD390" s="4">
        <f t="shared" si="93"/>
        <v>444.6</v>
      </c>
      <c r="AE390" s="4">
        <f t="shared" si="94"/>
        <v>3441.85</v>
      </c>
      <c r="AF390" s="3">
        <f t="shared" si="95"/>
        <v>34.418500000000002</v>
      </c>
    </row>
    <row r="391" spans="1:32" x14ac:dyDescent="0.2">
      <c r="D391" s="120"/>
      <c r="H391" s="202"/>
    </row>
    <row r="392" spans="1:32" x14ac:dyDescent="0.2">
      <c r="D392" s="120"/>
      <c r="H392" s="202"/>
    </row>
    <row r="393" spans="1:32" x14ac:dyDescent="0.2">
      <c r="A393" s="165">
        <v>268</v>
      </c>
      <c r="B393" s="156" t="str">
        <f t="shared" ref="B393:B456" si="98">CONCATENATE(C393,D393,E393,F393)</f>
        <v>0.01, Boll Buggy 4R-30 (250)</v>
      </c>
      <c r="C393" s="124">
        <v>0.01</v>
      </c>
      <c r="D393" s="120" t="s">
        <v>434</v>
      </c>
      <c r="E393" s="120" t="s">
        <v>316</v>
      </c>
      <c r="F393" s="120" t="s">
        <v>224</v>
      </c>
      <c r="G393" s="120" t="str">
        <f t="shared" ref="G393:G456" si="99">CONCATENATE(E393,F393)</f>
        <v>Boll Buggy 4R-30 (250)</v>
      </c>
      <c r="H393" s="236">
        <v>33300</v>
      </c>
      <c r="I393" s="156">
        <v>10</v>
      </c>
      <c r="J393" s="156">
        <v>3.6</v>
      </c>
      <c r="K393" s="156">
        <v>70</v>
      </c>
      <c r="L393" s="157">
        <f t="shared" ref="L393:L414" si="100">1/((I393*J393*K393/100*5280)/43560)</f>
        <v>0.32738095238095238</v>
      </c>
      <c r="M393" s="156">
        <v>35</v>
      </c>
      <c r="N393" s="156">
        <v>50</v>
      </c>
      <c r="O393" s="156">
        <v>10</v>
      </c>
      <c r="P393" s="156">
        <v>200</v>
      </c>
      <c r="Q393" s="156">
        <v>0</v>
      </c>
      <c r="R393" s="9">
        <f t="shared" ref="R393:R456" si="101">P393*O393</f>
        <v>2000</v>
      </c>
      <c r="S393" s="9">
        <v>1</v>
      </c>
      <c r="T393" s="9">
        <v>0.32</v>
      </c>
      <c r="U393" s="9">
        <v>2.1</v>
      </c>
      <c r="V393" s="8">
        <f t="shared" ref="V393:V456" si="102">(T393*H393)*((S393*P393/1000)^U393)</f>
        <v>362.87512857525934</v>
      </c>
      <c r="W393" s="7">
        <f t="shared" ref="W393:W456" si="103">V393/P393</f>
        <v>1.8143756428762967</v>
      </c>
      <c r="X393" s="6">
        <f t="shared" ref="X393:X456" si="104">(H393*N393/100)/O393</f>
        <v>1665</v>
      </c>
      <c r="Y393" s="5">
        <f t="shared" ref="Y393:Y456" si="105">X393/P393</f>
        <v>8.3249999999999993</v>
      </c>
      <c r="Z393" s="1">
        <f t="shared" ref="Z393:Z456" si="106">H393*M393/100</f>
        <v>11655</v>
      </c>
      <c r="AA393" s="1">
        <f t="shared" ref="AA393:AA456" si="107">(H393-Z393)/O393</f>
        <v>2164.5</v>
      </c>
      <c r="AB393" s="1">
        <f t="shared" ref="AB393:AB456" si="108">(Z393+H393)/2</f>
        <v>22477.5</v>
      </c>
      <c r="AC393" s="4">
        <f t="shared" ref="AC393:AC424" si="109">AB393*intir</f>
        <v>2022.9749999999999</v>
      </c>
      <c r="AD393" s="4">
        <f t="shared" ref="AD393:AD424" si="110">AB393*itr</f>
        <v>539.46</v>
      </c>
      <c r="AE393" s="4">
        <f t="shared" ref="AE393:AE456" si="111">AA393+AC393+AD393</f>
        <v>4726.9350000000004</v>
      </c>
      <c r="AF393" s="3">
        <f t="shared" ref="AF393:AF456" si="112">AE393/P393</f>
        <v>23.634675000000001</v>
      </c>
    </row>
    <row r="394" spans="1:32" x14ac:dyDescent="0.2">
      <c r="A394" s="165">
        <v>465</v>
      </c>
      <c r="B394" s="156" t="str">
        <f t="shared" si="98"/>
        <v>0.02, Boll Buggy 4R-30 (325)</v>
      </c>
      <c r="C394" s="124">
        <v>0.02</v>
      </c>
      <c r="D394" s="120" t="s">
        <v>434</v>
      </c>
      <c r="E394" s="120" t="s">
        <v>316</v>
      </c>
      <c r="F394" s="120" t="s">
        <v>332</v>
      </c>
      <c r="G394" s="120" t="str">
        <f t="shared" si="99"/>
        <v>Boll Buggy 4R-30 (325)</v>
      </c>
      <c r="H394" s="236">
        <v>33300</v>
      </c>
      <c r="I394" s="156">
        <v>10</v>
      </c>
      <c r="J394" s="156">
        <v>3.6</v>
      </c>
      <c r="K394" s="156">
        <v>70</v>
      </c>
      <c r="L394" s="157">
        <f t="shared" si="100"/>
        <v>0.32738095238095238</v>
      </c>
      <c r="M394" s="156">
        <v>35</v>
      </c>
      <c r="N394" s="156">
        <v>50</v>
      </c>
      <c r="O394" s="156">
        <v>10</v>
      </c>
      <c r="P394" s="156">
        <v>200</v>
      </c>
      <c r="Q394" s="156">
        <v>0</v>
      </c>
      <c r="R394" s="9">
        <f t="shared" si="101"/>
        <v>2000</v>
      </c>
      <c r="S394" s="9">
        <v>1</v>
      </c>
      <c r="T394" s="9">
        <v>0.32</v>
      </c>
      <c r="U394" s="9">
        <v>2.1</v>
      </c>
      <c r="V394" s="8">
        <f t="shared" si="102"/>
        <v>362.87512857525934</v>
      </c>
      <c r="W394" s="7">
        <f t="shared" si="103"/>
        <v>1.8143756428762967</v>
      </c>
      <c r="X394" s="6">
        <f t="shared" si="104"/>
        <v>1665</v>
      </c>
      <c r="Y394" s="5">
        <f t="shared" si="105"/>
        <v>8.3249999999999993</v>
      </c>
      <c r="Z394" s="1">
        <f t="shared" si="106"/>
        <v>11655</v>
      </c>
      <c r="AA394" s="1">
        <f t="shared" si="107"/>
        <v>2164.5</v>
      </c>
      <c r="AB394" s="1">
        <f t="shared" si="108"/>
        <v>22477.5</v>
      </c>
      <c r="AC394" s="4">
        <f t="shared" si="109"/>
        <v>2022.9749999999999</v>
      </c>
      <c r="AD394" s="4">
        <f t="shared" si="110"/>
        <v>539.46</v>
      </c>
      <c r="AE394" s="4">
        <f t="shared" si="111"/>
        <v>4726.9350000000004</v>
      </c>
      <c r="AF394" s="3">
        <f t="shared" si="112"/>
        <v>23.634675000000001</v>
      </c>
    </row>
    <row r="395" spans="1:32" x14ac:dyDescent="0.2">
      <c r="A395" s="165">
        <v>229</v>
      </c>
      <c r="B395" s="156" t="str">
        <f t="shared" si="98"/>
        <v>0.03, Boll Buggy 4R-36 (255)</v>
      </c>
      <c r="C395" s="124">
        <v>0.03</v>
      </c>
      <c r="D395" s="120" t="s">
        <v>434</v>
      </c>
      <c r="E395" s="120" t="s">
        <v>316</v>
      </c>
      <c r="F395" s="120" t="s">
        <v>225</v>
      </c>
      <c r="G395" s="120" t="str">
        <f t="shared" si="99"/>
        <v>Boll Buggy 4R-36 (255)</v>
      </c>
      <c r="H395" s="236">
        <v>33300</v>
      </c>
      <c r="I395" s="156">
        <v>12</v>
      </c>
      <c r="J395" s="156">
        <v>3.6</v>
      </c>
      <c r="K395" s="156">
        <v>70</v>
      </c>
      <c r="L395" s="157">
        <f t="shared" si="100"/>
        <v>0.27281746031746035</v>
      </c>
      <c r="M395" s="156">
        <v>35</v>
      </c>
      <c r="N395" s="156">
        <v>50</v>
      </c>
      <c r="O395" s="156">
        <v>10</v>
      </c>
      <c r="P395" s="156">
        <v>200</v>
      </c>
      <c r="Q395" s="156">
        <v>0</v>
      </c>
      <c r="R395" s="9">
        <f t="shared" si="101"/>
        <v>2000</v>
      </c>
      <c r="S395" s="9">
        <v>1</v>
      </c>
      <c r="T395" s="9">
        <v>0.32</v>
      </c>
      <c r="U395" s="9">
        <v>2.1</v>
      </c>
      <c r="V395" s="8">
        <f t="shared" si="102"/>
        <v>362.87512857525934</v>
      </c>
      <c r="W395" s="7">
        <f t="shared" si="103"/>
        <v>1.8143756428762967</v>
      </c>
      <c r="X395" s="6">
        <f t="shared" si="104"/>
        <v>1665</v>
      </c>
      <c r="Y395" s="5">
        <f t="shared" si="105"/>
        <v>8.3249999999999993</v>
      </c>
      <c r="Z395" s="1">
        <f t="shared" si="106"/>
        <v>11655</v>
      </c>
      <c r="AA395" s="1">
        <f t="shared" si="107"/>
        <v>2164.5</v>
      </c>
      <c r="AB395" s="1">
        <f t="shared" si="108"/>
        <v>22477.5</v>
      </c>
      <c r="AC395" s="4">
        <f t="shared" si="109"/>
        <v>2022.9749999999999</v>
      </c>
      <c r="AD395" s="4">
        <f t="shared" si="110"/>
        <v>539.46</v>
      </c>
      <c r="AE395" s="4">
        <f t="shared" si="111"/>
        <v>4726.9350000000004</v>
      </c>
      <c r="AF395" s="3">
        <f t="shared" si="112"/>
        <v>23.634675000000001</v>
      </c>
    </row>
    <row r="396" spans="1:32" x14ac:dyDescent="0.2">
      <c r="A396" s="165">
        <v>269</v>
      </c>
      <c r="B396" s="156" t="str">
        <f t="shared" si="98"/>
        <v>0.04, Boll Buggy 4R-36 (325)</v>
      </c>
      <c r="C396" s="124">
        <v>0.04</v>
      </c>
      <c r="D396" s="120" t="s">
        <v>434</v>
      </c>
      <c r="E396" s="120" t="s">
        <v>316</v>
      </c>
      <c r="F396" s="120" t="s">
        <v>334</v>
      </c>
      <c r="G396" s="120" t="str">
        <f t="shared" si="99"/>
        <v>Boll Buggy 4R-36 (325)</v>
      </c>
      <c r="H396" s="236">
        <v>33300</v>
      </c>
      <c r="I396" s="156">
        <v>12</v>
      </c>
      <c r="J396" s="156">
        <v>3.6</v>
      </c>
      <c r="K396" s="156">
        <v>70</v>
      </c>
      <c r="L396" s="157">
        <f t="shared" si="100"/>
        <v>0.27281746031746035</v>
      </c>
      <c r="M396" s="156">
        <v>35</v>
      </c>
      <c r="N396" s="156">
        <v>50</v>
      </c>
      <c r="O396" s="156">
        <v>10</v>
      </c>
      <c r="P396" s="156">
        <v>200</v>
      </c>
      <c r="Q396" s="156">
        <v>0</v>
      </c>
      <c r="R396" s="9">
        <f t="shared" si="101"/>
        <v>2000</v>
      </c>
      <c r="S396" s="9">
        <v>1</v>
      </c>
      <c r="T396" s="9">
        <v>0.32</v>
      </c>
      <c r="U396" s="9">
        <v>2.1</v>
      </c>
      <c r="V396" s="8">
        <f t="shared" si="102"/>
        <v>362.87512857525934</v>
      </c>
      <c r="W396" s="7">
        <f t="shared" si="103"/>
        <v>1.8143756428762967</v>
      </c>
      <c r="X396" s="6">
        <f t="shared" si="104"/>
        <v>1665</v>
      </c>
      <c r="Y396" s="5">
        <f t="shared" si="105"/>
        <v>8.3249999999999993</v>
      </c>
      <c r="Z396" s="1">
        <f t="shared" si="106"/>
        <v>11655</v>
      </c>
      <c r="AA396" s="1">
        <f t="shared" si="107"/>
        <v>2164.5</v>
      </c>
      <c r="AB396" s="1">
        <f t="shared" si="108"/>
        <v>22477.5</v>
      </c>
      <c r="AC396" s="4">
        <f t="shared" si="109"/>
        <v>2022.9749999999999</v>
      </c>
      <c r="AD396" s="4">
        <f t="shared" si="110"/>
        <v>539.46</v>
      </c>
      <c r="AE396" s="4">
        <f t="shared" si="111"/>
        <v>4726.9350000000004</v>
      </c>
      <c r="AF396" s="3">
        <f t="shared" si="112"/>
        <v>23.634675000000001</v>
      </c>
    </row>
    <row r="397" spans="1:32" x14ac:dyDescent="0.2">
      <c r="A397" s="165">
        <v>270</v>
      </c>
      <c r="B397" s="156" t="str">
        <f t="shared" si="98"/>
        <v>0.05, Boll Buggy 5R-30 (255)</v>
      </c>
      <c r="C397" s="124">
        <v>0.05</v>
      </c>
      <c r="D397" s="120" t="s">
        <v>434</v>
      </c>
      <c r="E397" s="120" t="s">
        <v>316</v>
      </c>
      <c r="F397" s="120" t="s">
        <v>333</v>
      </c>
      <c r="G397" s="120" t="str">
        <f t="shared" si="99"/>
        <v>Boll Buggy 5R-30 (255)</v>
      </c>
      <c r="H397" s="236">
        <v>33300</v>
      </c>
      <c r="I397" s="156">
        <v>12.5</v>
      </c>
      <c r="J397" s="156">
        <v>3.6</v>
      </c>
      <c r="K397" s="156">
        <v>70</v>
      </c>
      <c r="L397" s="157">
        <f t="shared" si="100"/>
        <v>0.26190476190476192</v>
      </c>
      <c r="M397" s="156">
        <v>35</v>
      </c>
      <c r="N397" s="156">
        <v>50</v>
      </c>
      <c r="O397" s="156">
        <v>10</v>
      </c>
      <c r="P397" s="156">
        <v>200</v>
      </c>
      <c r="Q397" s="156">
        <v>0</v>
      </c>
      <c r="R397" s="9">
        <f t="shared" si="101"/>
        <v>2000</v>
      </c>
      <c r="S397" s="9">
        <v>1</v>
      </c>
      <c r="T397" s="9">
        <v>0.32</v>
      </c>
      <c r="U397" s="9">
        <v>2.1</v>
      </c>
      <c r="V397" s="8">
        <f t="shared" si="102"/>
        <v>362.87512857525934</v>
      </c>
      <c r="W397" s="7">
        <f t="shared" si="103"/>
        <v>1.8143756428762967</v>
      </c>
      <c r="X397" s="6">
        <f t="shared" si="104"/>
        <v>1665</v>
      </c>
      <c r="Y397" s="5">
        <f t="shared" si="105"/>
        <v>8.3249999999999993</v>
      </c>
      <c r="Z397" s="1">
        <f t="shared" si="106"/>
        <v>11655</v>
      </c>
      <c r="AA397" s="1">
        <f t="shared" si="107"/>
        <v>2164.5</v>
      </c>
      <c r="AB397" s="1">
        <f t="shared" si="108"/>
        <v>22477.5</v>
      </c>
      <c r="AC397" s="4">
        <f t="shared" si="109"/>
        <v>2022.9749999999999</v>
      </c>
      <c r="AD397" s="4">
        <f t="shared" si="110"/>
        <v>539.46</v>
      </c>
      <c r="AE397" s="4">
        <f t="shared" si="111"/>
        <v>4726.9350000000004</v>
      </c>
      <c r="AF397" s="3">
        <f t="shared" si="112"/>
        <v>23.634675000000001</v>
      </c>
    </row>
    <row r="398" spans="1:32" x14ac:dyDescent="0.2">
      <c r="A398" s="165">
        <v>466</v>
      </c>
      <c r="B398" s="156" t="str">
        <f t="shared" si="98"/>
        <v>0.06, Boll Buggy 6R-30 (325)</v>
      </c>
      <c r="C398" s="124">
        <v>0.06</v>
      </c>
      <c r="D398" s="120" t="s">
        <v>434</v>
      </c>
      <c r="E398" s="120" t="s">
        <v>316</v>
      </c>
      <c r="F398" s="120" t="s">
        <v>335</v>
      </c>
      <c r="G398" s="120" t="str">
        <f t="shared" si="99"/>
        <v>Boll Buggy 6R-30 (325)</v>
      </c>
      <c r="H398" s="236">
        <v>33300</v>
      </c>
      <c r="I398" s="156">
        <v>15</v>
      </c>
      <c r="J398" s="156">
        <v>3.6</v>
      </c>
      <c r="K398" s="156">
        <v>70</v>
      </c>
      <c r="L398" s="157">
        <f t="shared" si="100"/>
        <v>0.21825396825396828</v>
      </c>
      <c r="M398" s="156">
        <v>35</v>
      </c>
      <c r="N398" s="156">
        <v>50</v>
      </c>
      <c r="O398" s="156">
        <v>10</v>
      </c>
      <c r="P398" s="156">
        <v>200</v>
      </c>
      <c r="Q398" s="156">
        <v>0</v>
      </c>
      <c r="R398" s="9">
        <f t="shared" si="101"/>
        <v>2000</v>
      </c>
      <c r="S398" s="9">
        <v>1</v>
      </c>
      <c r="T398" s="9">
        <v>0.32</v>
      </c>
      <c r="U398" s="9">
        <v>2.1</v>
      </c>
      <c r="V398" s="8">
        <f t="shared" si="102"/>
        <v>362.87512857525934</v>
      </c>
      <c r="W398" s="7">
        <f t="shared" si="103"/>
        <v>1.8143756428762967</v>
      </c>
      <c r="X398" s="6">
        <f t="shared" si="104"/>
        <v>1665</v>
      </c>
      <c r="Y398" s="5">
        <f t="shared" si="105"/>
        <v>8.3249999999999993</v>
      </c>
      <c r="Z398" s="1">
        <f t="shared" si="106"/>
        <v>11655</v>
      </c>
      <c r="AA398" s="1">
        <f t="shared" si="107"/>
        <v>2164.5</v>
      </c>
      <c r="AB398" s="1">
        <f t="shared" si="108"/>
        <v>22477.5</v>
      </c>
      <c r="AC398" s="4">
        <f t="shared" si="109"/>
        <v>2022.9749999999999</v>
      </c>
      <c r="AD398" s="4">
        <f t="shared" si="110"/>
        <v>539.46</v>
      </c>
      <c r="AE398" s="4">
        <f t="shared" si="111"/>
        <v>4726.9350000000004</v>
      </c>
      <c r="AF398" s="3">
        <f t="shared" si="112"/>
        <v>23.634675000000001</v>
      </c>
    </row>
    <row r="399" spans="1:32" x14ac:dyDescent="0.2">
      <c r="A399" s="165">
        <v>271</v>
      </c>
      <c r="B399" s="156" t="str">
        <f t="shared" si="98"/>
        <v>0.07, Boll Buggy 5R-36 (250)</v>
      </c>
      <c r="C399" s="124">
        <v>7.0000000000000007E-2</v>
      </c>
      <c r="D399" s="120" t="s">
        <v>434</v>
      </c>
      <c r="E399" s="120" t="s">
        <v>316</v>
      </c>
      <c r="F399" s="120" t="s">
        <v>227</v>
      </c>
      <c r="G399" s="120" t="str">
        <f t="shared" si="99"/>
        <v>Boll Buggy 5R-36 (250)</v>
      </c>
      <c r="H399" s="236">
        <v>33300</v>
      </c>
      <c r="I399" s="156">
        <v>15.8</v>
      </c>
      <c r="J399" s="156">
        <v>3.6</v>
      </c>
      <c r="K399" s="156">
        <v>70</v>
      </c>
      <c r="L399" s="157">
        <f t="shared" si="100"/>
        <v>0.20720313441832428</v>
      </c>
      <c r="M399" s="156">
        <v>35</v>
      </c>
      <c r="N399" s="156">
        <v>50</v>
      </c>
      <c r="O399" s="156">
        <v>10</v>
      </c>
      <c r="P399" s="156">
        <v>200</v>
      </c>
      <c r="Q399" s="156">
        <v>0</v>
      </c>
      <c r="R399" s="9">
        <f t="shared" si="101"/>
        <v>2000</v>
      </c>
      <c r="S399" s="9">
        <v>1</v>
      </c>
      <c r="T399" s="9">
        <v>0.32</v>
      </c>
      <c r="U399" s="9">
        <v>2.1</v>
      </c>
      <c r="V399" s="8">
        <f t="shared" si="102"/>
        <v>362.87512857525934</v>
      </c>
      <c r="W399" s="7">
        <f t="shared" si="103"/>
        <v>1.8143756428762967</v>
      </c>
      <c r="X399" s="6">
        <f t="shared" si="104"/>
        <v>1665</v>
      </c>
      <c r="Y399" s="5">
        <f t="shared" si="105"/>
        <v>8.3249999999999993</v>
      </c>
      <c r="Z399" s="1">
        <f t="shared" si="106"/>
        <v>11655</v>
      </c>
      <c r="AA399" s="1">
        <f t="shared" si="107"/>
        <v>2164.5</v>
      </c>
      <c r="AB399" s="1">
        <f t="shared" si="108"/>
        <v>22477.5</v>
      </c>
      <c r="AC399" s="4">
        <f t="shared" si="109"/>
        <v>2022.9749999999999</v>
      </c>
      <c r="AD399" s="4">
        <f t="shared" si="110"/>
        <v>539.46</v>
      </c>
      <c r="AE399" s="4">
        <f t="shared" si="111"/>
        <v>4726.9350000000004</v>
      </c>
      <c r="AF399" s="3">
        <f t="shared" si="112"/>
        <v>23.634675000000001</v>
      </c>
    </row>
    <row r="400" spans="1:32" x14ac:dyDescent="0.2">
      <c r="A400" s="165">
        <v>226</v>
      </c>
      <c r="B400" s="156" t="str">
        <f t="shared" si="98"/>
        <v>0.08, Boll Buggy 4R2x1 (350)</v>
      </c>
      <c r="C400" s="124">
        <v>0.08</v>
      </c>
      <c r="D400" s="120" t="s">
        <v>434</v>
      </c>
      <c r="E400" s="120" t="s">
        <v>316</v>
      </c>
      <c r="F400" s="120" t="s">
        <v>228</v>
      </c>
      <c r="G400" s="120" t="str">
        <f t="shared" si="99"/>
        <v>Boll Buggy 4R2x1 (350)</v>
      </c>
      <c r="H400" s="236">
        <v>33300</v>
      </c>
      <c r="I400" s="156">
        <v>18</v>
      </c>
      <c r="J400" s="156">
        <v>3.6</v>
      </c>
      <c r="K400" s="156">
        <v>70</v>
      </c>
      <c r="L400" s="157">
        <f t="shared" si="100"/>
        <v>0.18187830687830689</v>
      </c>
      <c r="M400" s="156">
        <v>35</v>
      </c>
      <c r="N400" s="156">
        <v>50</v>
      </c>
      <c r="O400" s="156">
        <v>10</v>
      </c>
      <c r="P400" s="156">
        <v>200</v>
      </c>
      <c r="Q400" s="156">
        <v>0</v>
      </c>
      <c r="R400" s="9">
        <f t="shared" si="101"/>
        <v>2000</v>
      </c>
      <c r="S400" s="9">
        <v>1</v>
      </c>
      <c r="T400" s="9">
        <v>0.32</v>
      </c>
      <c r="U400" s="9">
        <v>2.1</v>
      </c>
      <c r="V400" s="8">
        <f t="shared" si="102"/>
        <v>362.87512857525934</v>
      </c>
      <c r="W400" s="7">
        <f t="shared" si="103"/>
        <v>1.8143756428762967</v>
      </c>
      <c r="X400" s="6">
        <f t="shared" si="104"/>
        <v>1665</v>
      </c>
      <c r="Y400" s="5">
        <f t="shared" si="105"/>
        <v>8.3249999999999993</v>
      </c>
      <c r="Z400" s="1">
        <f t="shared" si="106"/>
        <v>11655</v>
      </c>
      <c r="AA400" s="1">
        <f t="shared" si="107"/>
        <v>2164.5</v>
      </c>
      <c r="AB400" s="1">
        <f t="shared" si="108"/>
        <v>22477.5</v>
      </c>
      <c r="AC400" s="4">
        <f t="shared" si="109"/>
        <v>2022.9749999999999</v>
      </c>
      <c r="AD400" s="4">
        <f t="shared" si="110"/>
        <v>539.46</v>
      </c>
      <c r="AE400" s="4">
        <f t="shared" si="111"/>
        <v>4726.9350000000004</v>
      </c>
      <c r="AF400" s="3">
        <f t="shared" si="112"/>
        <v>23.634675000000001</v>
      </c>
    </row>
    <row r="401" spans="1:32" x14ac:dyDescent="0.2">
      <c r="A401" s="165">
        <v>225</v>
      </c>
      <c r="B401" s="156" t="str">
        <f t="shared" si="98"/>
        <v>0.09, Boll Buggy 6R-36 (330)</v>
      </c>
      <c r="C401" s="124">
        <v>0.09</v>
      </c>
      <c r="D401" s="120" t="s">
        <v>434</v>
      </c>
      <c r="E401" s="120" t="s">
        <v>316</v>
      </c>
      <c r="F401" s="120" t="s">
        <v>336</v>
      </c>
      <c r="G401" s="120" t="str">
        <f t="shared" si="99"/>
        <v>Boll Buggy 6R-36 (330)</v>
      </c>
      <c r="H401" s="236">
        <v>33300</v>
      </c>
      <c r="I401" s="156">
        <v>18</v>
      </c>
      <c r="J401" s="156">
        <v>3.6</v>
      </c>
      <c r="K401" s="156">
        <v>70</v>
      </c>
      <c r="L401" s="157">
        <f t="shared" si="100"/>
        <v>0.18187830687830689</v>
      </c>
      <c r="M401" s="156">
        <v>35</v>
      </c>
      <c r="N401" s="156">
        <v>50</v>
      </c>
      <c r="O401" s="156">
        <v>10</v>
      </c>
      <c r="P401" s="156">
        <v>200</v>
      </c>
      <c r="Q401" s="156">
        <v>0</v>
      </c>
      <c r="R401" s="9">
        <f t="shared" si="101"/>
        <v>2000</v>
      </c>
      <c r="S401" s="9">
        <v>1</v>
      </c>
      <c r="T401" s="9">
        <v>0.32</v>
      </c>
      <c r="U401" s="9">
        <v>2.1</v>
      </c>
      <c r="V401" s="8">
        <f t="shared" si="102"/>
        <v>362.87512857525934</v>
      </c>
      <c r="W401" s="7">
        <f t="shared" si="103"/>
        <v>1.8143756428762967</v>
      </c>
      <c r="X401" s="6">
        <f t="shared" si="104"/>
        <v>1665</v>
      </c>
      <c r="Y401" s="5">
        <f t="shared" si="105"/>
        <v>8.3249999999999993</v>
      </c>
      <c r="Z401" s="1">
        <f t="shared" si="106"/>
        <v>11655</v>
      </c>
      <c r="AA401" s="1">
        <f t="shared" si="107"/>
        <v>2164.5</v>
      </c>
      <c r="AB401" s="1">
        <f t="shared" si="108"/>
        <v>22477.5</v>
      </c>
      <c r="AC401" s="4">
        <f t="shared" si="109"/>
        <v>2022.9749999999999</v>
      </c>
      <c r="AD401" s="4">
        <f t="shared" si="110"/>
        <v>539.46</v>
      </c>
      <c r="AE401" s="4">
        <f t="shared" si="111"/>
        <v>4726.9350000000004</v>
      </c>
      <c r="AF401" s="3">
        <f t="shared" si="112"/>
        <v>23.634675000000001</v>
      </c>
    </row>
    <row r="402" spans="1:32" x14ac:dyDescent="0.2">
      <c r="A402" s="165">
        <v>489</v>
      </c>
      <c r="B402" s="156" t="str">
        <f t="shared" si="98"/>
        <v>0.1, Boll Buggy-Stripper 4R-36</v>
      </c>
      <c r="C402" s="124">
        <v>0.1</v>
      </c>
      <c r="D402" s="120" t="s">
        <v>434</v>
      </c>
      <c r="E402" s="120" t="s">
        <v>317</v>
      </c>
      <c r="F402" s="120" t="s">
        <v>73</v>
      </c>
      <c r="G402" s="120" t="str">
        <f t="shared" si="99"/>
        <v>Boll Buggy-Stripper 4R-36</v>
      </c>
      <c r="H402" s="236">
        <v>35000</v>
      </c>
      <c r="I402" s="156">
        <v>12</v>
      </c>
      <c r="J402" s="156">
        <v>3.6</v>
      </c>
      <c r="K402" s="156">
        <v>70</v>
      </c>
      <c r="L402" s="157">
        <f t="shared" si="100"/>
        <v>0.27281746031746035</v>
      </c>
      <c r="M402" s="156">
        <v>35</v>
      </c>
      <c r="N402" s="156">
        <v>50</v>
      </c>
      <c r="O402" s="156">
        <v>10</v>
      </c>
      <c r="P402" s="156">
        <v>200</v>
      </c>
      <c r="Q402" s="156">
        <v>0</v>
      </c>
      <c r="R402" s="9">
        <f t="shared" si="101"/>
        <v>2000</v>
      </c>
      <c r="S402" s="9">
        <v>1</v>
      </c>
      <c r="T402" s="9">
        <v>0.32</v>
      </c>
      <c r="U402" s="9">
        <v>2.1</v>
      </c>
      <c r="V402" s="8">
        <f t="shared" si="102"/>
        <v>381.40028528931163</v>
      </c>
      <c r="W402" s="7">
        <f t="shared" si="103"/>
        <v>1.9070014264465582</v>
      </c>
      <c r="X402" s="6">
        <f t="shared" si="104"/>
        <v>1750</v>
      </c>
      <c r="Y402" s="5">
        <f t="shared" si="105"/>
        <v>8.75</v>
      </c>
      <c r="Z402" s="1">
        <f t="shared" si="106"/>
        <v>12250</v>
      </c>
      <c r="AA402" s="1">
        <f t="shared" si="107"/>
        <v>2275</v>
      </c>
      <c r="AB402" s="1">
        <f t="shared" si="108"/>
        <v>23625</v>
      </c>
      <c r="AC402" s="4">
        <f t="shared" si="109"/>
        <v>2126.25</v>
      </c>
      <c r="AD402" s="4">
        <f t="shared" si="110"/>
        <v>567</v>
      </c>
      <c r="AE402" s="4">
        <f t="shared" si="111"/>
        <v>4968.25</v>
      </c>
      <c r="AF402" s="3">
        <f t="shared" si="112"/>
        <v>24.841249999999999</v>
      </c>
    </row>
    <row r="403" spans="1:32" x14ac:dyDescent="0.2">
      <c r="A403" s="165">
        <v>491</v>
      </c>
      <c r="B403" s="156" t="str">
        <f t="shared" si="98"/>
        <v>0.11, Boll Buggy-Stripper 4R-36</v>
      </c>
      <c r="C403" s="124">
        <v>0.11</v>
      </c>
      <c r="D403" s="120" t="s">
        <v>434</v>
      </c>
      <c r="E403" s="120" t="s">
        <v>317</v>
      </c>
      <c r="F403" s="120" t="s">
        <v>73</v>
      </c>
      <c r="G403" s="120" t="str">
        <f t="shared" si="99"/>
        <v>Boll Buggy-Stripper 4R-36</v>
      </c>
      <c r="H403" s="236">
        <v>35000</v>
      </c>
      <c r="I403" s="156">
        <v>12</v>
      </c>
      <c r="J403" s="156">
        <v>3.6</v>
      </c>
      <c r="K403" s="156">
        <v>70</v>
      </c>
      <c r="L403" s="157">
        <f t="shared" si="100"/>
        <v>0.27281746031746035</v>
      </c>
      <c r="M403" s="156">
        <v>35</v>
      </c>
      <c r="N403" s="156">
        <v>50</v>
      </c>
      <c r="O403" s="156">
        <v>10</v>
      </c>
      <c r="P403" s="156">
        <v>200</v>
      </c>
      <c r="Q403" s="156">
        <v>0</v>
      </c>
      <c r="R403" s="9">
        <f t="shared" si="101"/>
        <v>2000</v>
      </c>
      <c r="S403" s="9">
        <v>1</v>
      </c>
      <c r="T403" s="9">
        <v>0.32</v>
      </c>
      <c r="U403" s="9">
        <v>2.1</v>
      </c>
      <c r="V403" s="8">
        <f t="shared" si="102"/>
        <v>381.40028528931163</v>
      </c>
      <c r="W403" s="7">
        <f t="shared" si="103"/>
        <v>1.9070014264465582</v>
      </c>
      <c r="X403" s="6">
        <f t="shared" si="104"/>
        <v>1750</v>
      </c>
      <c r="Y403" s="5">
        <f t="shared" si="105"/>
        <v>8.75</v>
      </c>
      <c r="Z403" s="1">
        <f t="shared" si="106"/>
        <v>12250</v>
      </c>
      <c r="AA403" s="1">
        <f t="shared" si="107"/>
        <v>2275</v>
      </c>
      <c r="AB403" s="1">
        <f t="shared" si="108"/>
        <v>23625</v>
      </c>
      <c r="AC403" s="4">
        <f t="shared" si="109"/>
        <v>2126.25</v>
      </c>
      <c r="AD403" s="4">
        <f t="shared" si="110"/>
        <v>567</v>
      </c>
      <c r="AE403" s="4">
        <f t="shared" si="111"/>
        <v>4968.25</v>
      </c>
      <c r="AF403" s="3">
        <f t="shared" si="112"/>
        <v>24.841249999999999</v>
      </c>
    </row>
    <row r="404" spans="1:32" x14ac:dyDescent="0.2">
      <c r="A404" s="165">
        <v>493</v>
      </c>
      <c r="B404" s="156" t="str">
        <f t="shared" si="98"/>
        <v>0.12, Boll Buggy-Stripper 5R-30</v>
      </c>
      <c r="C404" s="124">
        <v>0.12</v>
      </c>
      <c r="D404" s="120" t="s">
        <v>434</v>
      </c>
      <c r="E404" s="120" t="s">
        <v>317</v>
      </c>
      <c r="F404" s="120" t="s">
        <v>72</v>
      </c>
      <c r="G404" s="120" t="str">
        <f t="shared" si="99"/>
        <v>Boll Buggy-Stripper 5R-30</v>
      </c>
      <c r="H404" s="236">
        <v>35000</v>
      </c>
      <c r="I404" s="156">
        <v>12.5</v>
      </c>
      <c r="J404" s="156">
        <v>3.6</v>
      </c>
      <c r="K404" s="156">
        <v>70</v>
      </c>
      <c r="L404" s="157">
        <f t="shared" si="100"/>
        <v>0.26190476190476192</v>
      </c>
      <c r="M404" s="156">
        <v>35</v>
      </c>
      <c r="N404" s="156">
        <v>50</v>
      </c>
      <c r="O404" s="156">
        <v>10</v>
      </c>
      <c r="P404" s="156">
        <v>200</v>
      </c>
      <c r="Q404" s="156">
        <v>0</v>
      </c>
      <c r="R404" s="9">
        <f t="shared" si="101"/>
        <v>2000</v>
      </c>
      <c r="S404" s="9">
        <v>1</v>
      </c>
      <c r="T404" s="9">
        <v>0.32</v>
      </c>
      <c r="U404" s="9">
        <v>2.1</v>
      </c>
      <c r="V404" s="8">
        <f t="shared" si="102"/>
        <v>381.40028528931163</v>
      </c>
      <c r="W404" s="7">
        <f t="shared" si="103"/>
        <v>1.9070014264465582</v>
      </c>
      <c r="X404" s="6">
        <f t="shared" si="104"/>
        <v>1750</v>
      </c>
      <c r="Y404" s="5">
        <f t="shared" si="105"/>
        <v>8.75</v>
      </c>
      <c r="Z404" s="1">
        <f t="shared" si="106"/>
        <v>12250</v>
      </c>
      <c r="AA404" s="1">
        <f t="shared" si="107"/>
        <v>2275</v>
      </c>
      <c r="AB404" s="1">
        <f t="shared" si="108"/>
        <v>23625</v>
      </c>
      <c r="AC404" s="4">
        <f t="shared" si="109"/>
        <v>2126.25</v>
      </c>
      <c r="AD404" s="4">
        <f t="shared" si="110"/>
        <v>567</v>
      </c>
      <c r="AE404" s="4">
        <f t="shared" si="111"/>
        <v>4968.25</v>
      </c>
      <c r="AF404" s="3">
        <f t="shared" si="112"/>
        <v>24.841249999999999</v>
      </c>
    </row>
    <row r="405" spans="1:32" x14ac:dyDescent="0.2">
      <c r="A405" s="165">
        <v>228</v>
      </c>
      <c r="B405" s="156" t="str">
        <f t="shared" si="98"/>
        <v>0.13, Boll Buggy-Stripper 13' Bcast</v>
      </c>
      <c r="C405" s="124">
        <v>0.13</v>
      </c>
      <c r="D405" s="120" t="s">
        <v>434</v>
      </c>
      <c r="E405" s="120" t="s">
        <v>317</v>
      </c>
      <c r="F405" s="120" t="s">
        <v>71</v>
      </c>
      <c r="G405" s="120" t="str">
        <f t="shared" si="99"/>
        <v>Boll Buggy-Stripper 13' Bcast</v>
      </c>
      <c r="H405" s="236">
        <v>35000</v>
      </c>
      <c r="I405" s="156">
        <v>13</v>
      </c>
      <c r="J405" s="156">
        <v>3.6</v>
      </c>
      <c r="K405" s="156">
        <v>70</v>
      </c>
      <c r="L405" s="157">
        <f t="shared" si="100"/>
        <v>0.25183150183150182</v>
      </c>
      <c r="M405" s="156">
        <v>35</v>
      </c>
      <c r="N405" s="156">
        <v>50</v>
      </c>
      <c r="O405" s="156">
        <v>10</v>
      </c>
      <c r="P405" s="156">
        <v>200</v>
      </c>
      <c r="Q405" s="156">
        <v>0</v>
      </c>
      <c r="R405" s="9">
        <f t="shared" si="101"/>
        <v>2000</v>
      </c>
      <c r="S405" s="9">
        <v>1</v>
      </c>
      <c r="T405" s="9">
        <v>0.32</v>
      </c>
      <c r="U405" s="9">
        <v>2.1</v>
      </c>
      <c r="V405" s="8">
        <f t="shared" si="102"/>
        <v>381.40028528931163</v>
      </c>
      <c r="W405" s="7">
        <f t="shared" si="103"/>
        <v>1.9070014264465582</v>
      </c>
      <c r="X405" s="6">
        <f t="shared" si="104"/>
        <v>1750</v>
      </c>
      <c r="Y405" s="5">
        <f t="shared" si="105"/>
        <v>8.75</v>
      </c>
      <c r="Z405" s="1">
        <f t="shared" si="106"/>
        <v>12250</v>
      </c>
      <c r="AA405" s="1">
        <f t="shared" si="107"/>
        <v>2275</v>
      </c>
      <c r="AB405" s="1">
        <f t="shared" si="108"/>
        <v>23625</v>
      </c>
      <c r="AC405" s="4">
        <f t="shared" si="109"/>
        <v>2126.25</v>
      </c>
      <c r="AD405" s="4">
        <f t="shared" si="110"/>
        <v>567</v>
      </c>
      <c r="AE405" s="4">
        <f t="shared" si="111"/>
        <v>4968.25</v>
      </c>
      <c r="AF405" s="3">
        <f t="shared" si="112"/>
        <v>24.841249999999999</v>
      </c>
    </row>
    <row r="406" spans="1:32" x14ac:dyDescent="0.2">
      <c r="A406" s="165">
        <v>490</v>
      </c>
      <c r="B406" s="156" t="str">
        <f t="shared" si="98"/>
        <v>0.14, Boll Buggy-Stripper 4R-30 2x1</v>
      </c>
      <c r="C406" s="124">
        <v>0.14000000000000001</v>
      </c>
      <c r="D406" s="120" t="s">
        <v>434</v>
      </c>
      <c r="E406" s="120" t="s">
        <v>317</v>
      </c>
      <c r="F406" s="120" t="s">
        <v>70</v>
      </c>
      <c r="G406" s="120" t="str">
        <f t="shared" si="99"/>
        <v>Boll Buggy-Stripper 4R-30 2x1</v>
      </c>
      <c r="H406" s="236">
        <v>35000</v>
      </c>
      <c r="I406" s="156">
        <v>15</v>
      </c>
      <c r="J406" s="156">
        <v>3.6</v>
      </c>
      <c r="K406" s="156">
        <v>70</v>
      </c>
      <c r="L406" s="157">
        <f t="shared" si="100"/>
        <v>0.21825396825396828</v>
      </c>
      <c r="M406" s="156">
        <v>35</v>
      </c>
      <c r="N406" s="156">
        <v>50</v>
      </c>
      <c r="O406" s="156">
        <v>10</v>
      </c>
      <c r="P406" s="156">
        <v>200</v>
      </c>
      <c r="Q406" s="156">
        <v>0</v>
      </c>
      <c r="R406" s="9">
        <f t="shared" si="101"/>
        <v>2000</v>
      </c>
      <c r="S406" s="9">
        <v>1</v>
      </c>
      <c r="T406" s="9">
        <v>0.32</v>
      </c>
      <c r="U406" s="9">
        <v>2.1</v>
      </c>
      <c r="V406" s="8">
        <f t="shared" si="102"/>
        <v>381.40028528931163</v>
      </c>
      <c r="W406" s="7">
        <f t="shared" si="103"/>
        <v>1.9070014264465582</v>
      </c>
      <c r="X406" s="6">
        <f t="shared" si="104"/>
        <v>1750</v>
      </c>
      <c r="Y406" s="5">
        <f t="shared" si="105"/>
        <v>8.75</v>
      </c>
      <c r="Z406" s="1">
        <f t="shared" si="106"/>
        <v>12250</v>
      </c>
      <c r="AA406" s="1">
        <f t="shared" si="107"/>
        <v>2275</v>
      </c>
      <c r="AB406" s="1">
        <f t="shared" si="108"/>
        <v>23625</v>
      </c>
      <c r="AC406" s="4">
        <f t="shared" si="109"/>
        <v>2126.25</v>
      </c>
      <c r="AD406" s="4">
        <f t="shared" si="110"/>
        <v>567</v>
      </c>
      <c r="AE406" s="4">
        <f t="shared" si="111"/>
        <v>4968.25</v>
      </c>
      <c r="AF406" s="3">
        <f t="shared" si="112"/>
        <v>24.841249999999999</v>
      </c>
    </row>
    <row r="407" spans="1:32" x14ac:dyDescent="0.2">
      <c r="A407" s="165">
        <v>495</v>
      </c>
      <c r="B407" s="156" t="str">
        <f t="shared" si="98"/>
        <v>0.15, Boll Buggy-Stripper 6R-30</v>
      </c>
      <c r="C407" s="124">
        <v>0.15</v>
      </c>
      <c r="D407" s="120" t="s">
        <v>434</v>
      </c>
      <c r="E407" s="120" t="s">
        <v>317</v>
      </c>
      <c r="F407" s="120" t="s">
        <v>47</v>
      </c>
      <c r="G407" s="120" t="str">
        <f t="shared" si="99"/>
        <v>Boll Buggy-Stripper 6R-30</v>
      </c>
      <c r="H407" s="236">
        <v>35000</v>
      </c>
      <c r="I407" s="156">
        <v>15</v>
      </c>
      <c r="J407" s="156">
        <v>3.6</v>
      </c>
      <c r="K407" s="156">
        <v>70</v>
      </c>
      <c r="L407" s="157">
        <f t="shared" si="100"/>
        <v>0.21825396825396828</v>
      </c>
      <c r="M407" s="156">
        <v>35</v>
      </c>
      <c r="N407" s="156">
        <v>50</v>
      </c>
      <c r="O407" s="156">
        <v>10</v>
      </c>
      <c r="P407" s="156">
        <v>200</v>
      </c>
      <c r="Q407" s="156">
        <v>0</v>
      </c>
      <c r="R407" s="9">
        <f t="shared" si="101"/>
        <v>2000</v>
      </c>
      <c r="S407" s="9">
        <v>1</v>
      </c>
      <c r="T407" s="9">
        <v>0.32</v>
      </c>
      <c r="U407" s="9">
        <v>2.1</v>
      </c>
      <c r="V407" s="8">
        <f t="shared" si="102"/>
        <v>381.40028528931163</v>
      </c>
      <c r="W407" s="7">
        <f t="shared" si="103"/>
        <v>1.9070014264465582</v>
      </c>
      <c r="X407" s="6">
        <f t="shared" si="104"/>
        <v>1750</v>
      </c>
      <c r="Y407" s="5">
        <f t="shared" si="105"/>
        <v>8.75</v>
      </c>
      <c r="Z407" s="1">
        <f t="shared" si="106"/>
        <v>12250</v>
      </c>
      <c r="AA407" s="1">
        <f t="shared" si="107"/>
        <v>2275</v>
      </c>
      <c r="AB407" s="1">
        <f t="shared" si="108"/>
        <v>23625</v>
      </c>
      <c r="AC407" s="4">
        <f t="shared" si="109"/>
        <v>2126.25</v>
      </c>
      <c r="AD407" s="4">
        <f t="shared" si="110"/>
        <v>567</v>
      </c>
      <c r="AE407" s="4">
        <f t="shared" si="111"/>
        <v>4968.25</v>
      </c>
      <c r="AF407" s="3">
        <f t="shared" si="112"/>
        <v>24.841249999999999</v>
      </c>
    </row>
    <row r="408" spans="1:32" x14ac:dyDescent="0.2">
      <c r="A408" s="165">
        <v>494</v>
      </c>
      <c r="B408" s="156" t="str">
        <f t="shared" si="98"/>
        <v>0.16, Boll Buggy-Stripper 5R-36</v>
      </c>
      <c r="C408" s="124">
        <v>0.16</v>
      </c>
      <c r="D408" s="120" t="s">
        <v>434</v>
      </c>
      <c r="E408" s="120" t="s">
        <v>317</v>
      </c>
      <c r="F408" s="120" t="s">
        <v>206</v>
      </c>
      <c r="G408" s="120" t="str">
        <f t="shared" si="99"/>
        <v>Boll Buggy-Stripper 5R-36</v>
      </c>
      <c r="H408" s="236">
        <v>35000</v>
      </c>
      <c r="I408" s="156">
        <v>15.8</v>
      </c>
      <c r="J408" s="156">
        <v>3.6</v>
      </c>
      <c r="K408" s="156">
        <v>70</v>
      </c>
      <c r="L408" s="157">
        <f t="shared" si="100"/>
        <v>0.20720313441832428</v>
      </c>
      <c r="M408" s="156">
        <v>35</v>
      </c>
      <c r="N408" s="156">
        <v>50</v>
      </c>
      <c r="O408" s="156">
        <v>10</v>
      </c>
      <c r="P408" s="156">
        <v>200</v>
      </c>
      <c r="Q408" s="156">
        <v>0</v>
      </c>
      <c r="R408" s="9">
        <f t="shared" si="101"/>
        <v>2000</v>
      </c>
      <c r="S408" s="9">
        <v>1</v>
      </c>
      <c r="T408" s="9">
        <v>0.32</v>
      </c>
      <c r="U408" s="9">
        <v>2.1</v>
      </c>
      <c r="V408" s="8">
        <f t="shared" si="102"/>
        <v>381.40028528931163</v>
      </c>
      <c r="W408" s="7">
        <f t="shared" si="103"/>
        <v>1.9070014264465582</v>
      </c>
      <c r="X408" s="6">
        <f t="shared" si="104"/>
        <v>1750</v>
      </c>
      <c r="Y408" s="5">
        <f t="shared" si="105"/>
        <v>8.75</v>
      </c>
      <c r="Z408" s="1">
        <f t="shared" si="106"/>
        <v>12250</v>
      </c>
      <c r="AA408" s="1">
        <f t="shared" si="107"/>
        <v>2275</v>
      </c>
      <c r="AB408" s="1">
        <f t="shared" si="108"/>
        <v>23625</v>
      </c>
      <c r="AC408" s="4">
        <f t="shared" si="109"/>
        <v>2126.25</v>
      </c>
      <c r="AD408" s="4">
        <f t="shared" si="110"/>
        <v>567</v>
      </c>
      <c r="AE408" s="4">
        <f t="shared" si="111"/>
        <v>4968.25</v>
      </c>
      <c r="AF408" s="3">
        <f t="shared" si="112"/>
        <v>24.841249999999999</v>
      </c>
    </row>
    <row r="409" spans="1:32" x14ac:dyDescent="0.2">
      <c r="A409" s="165">
        <v>487</v>
      </c>
      <c r="B409" s="156" t="str">
        <f t="shared" si="98"/>
        <v>0.17, Boll Buggy-Stripper 16' Bcast</v>
      </c>
      <c r="C409" s="124">
        <v>0.17</v>
      </c>
      <c r="D409" s="120" t="s">
        <v>434</v>
      </c>
      <c r="E409" s="120" t="s">
        <v>317</v>
      </c>
      <c r="F409" s="120" t="s">
        <v>69</v>
      </c>
      <c r="G409" s="120" t="str">
        <f t="shared" si="99"/>
        <v>Boll Buggy-Stripper 16' Bcast</v>
      </c>
      <c r="H409" s="236">
        <v>35000</v>
      </c>
      <c r="I409" s="156">
        <v>16</v>
      </c>
      <c r="J409" s="156">
        <v>3.6</v>
      </c>
      <c r="K409" s="156">
        <v>70</v>
      </c>
      <c r="L409" s="157">
        <f t="shared" si="100"/>
        <v>0.20461309523809523</v>
      </c>
      <c r="M409" s="156">
        <v>35</v>
      </c>
      <c r="N409" s="156">
        <v>50</v>
      </c>
      <c r="O409" s="156">
        <v>10</v>
      </c>
      <c r="P409" s="156">
        <v>200</v>
      </c>
      <c r="Q409" s="156">
        <v>0</v>
      </c>
      <c r="R409" s="9">
        <f t="shared" si="101"/>
        <v>2000</v>
      </c>
      <c r="S409" s="9">
        <v>1</v>
      </c>
      <c r="T409" s="9">
        <v>0.32</v>
      </c>
      <c r="U409" s="9">
        <v>2.1</v>
      </c>
      <c r="V409" s="8">
        <f t="shared" si="102"/>
        <v>381.40028528931163</v>
      </c>
      <c r="W409" s="7">
        <f t="shared" si="103"/>
        <v>1.9070014264465582</v>
      </c>
      <c r="X409" s="6">
        <f t="shared" si="104"/>
        <v>1750</v>
      </c>
      <c r="Y409" s="5">
        <f t="shared" si="105"/>
        <v>8.75</v>
      </c>
      <c r="Z409" s="1">
        <f t="shared" si="106"/>
        <v>12250</v>
      </c>
      <c r="AA409" s="1">
        <f t="shared" si="107"/>
        <v>2275</v>
      </c>
      <c r="AB409" s="1">
        <f t="shared" si="108"/>
        <v>23625</v>
      </c>
      <c r="AC409" s="4">
        <f t="shared" si="109"/>
        <v>2126.25</v>
      </c>
      <c r="AD409" s="4">
        <f t="shared" si="110"/>
        <v>567</v>
      </c>
      <c r="AE409" s="4">
        <f t="shared" si="111"/>
        <v>4968.25</v>
      </c>
      <c r="AF409" s="3">
        <f t="shared" si="112"/>
        <v>24.841249999999999</v>
      </c>
    </row>
    <row r="410" spans="1:32" x14ac:dyDescent="0.2">
      <c r="A410" s="165">
        <v>492</v>
      </c>
      <c r="B410" s="156" t="str">
        <f t="shared" si="98"/>
        <v>0.18, Boll Buggy-Stripper 4R-36 2x1</v>
      </c>
      <c r="C410" s="124">
        <v>0.18</v>
      </c>
      <c r="D410" s="120" t="s">
        <v>434</v>
      </c>
      <c r="E410" s="120" t="s">
        <v>317</v>
      </c>
      <c r="F410" s="120" t="s">
        <v>207</v>
      </c>
      <c r="G410" s="120" t="str">
        <f t="shared" si="99"/>
        <v>Boll Buggy-Stripper 4R-36 2x1</v>
      </c>
      <c r="H410" s="236">
        <v>35000</v>
      </c>
      <c r="I410" s="156">
        <v>18</v>
      </c>
      <c r="J410" s="156">
        <v>3.6</v>
      </c>
      <c r="K410" s="156">
        <v>70</v>
      </c>
      <c r="L410" s="157">
        <f t="shared" si="100"/>
        <v>0.18187830687830689</v>
      </c>
      <c r="M410" s="156">
        <v>35</v>
      </c>
      <c r="N410" s="156">
        <v>50</v>
      </c>
      <c r="O410" s="156">
        <v>10</v>
      </c>
      <c r="P410" s="156">
        <v>200</v>
      </c>
      <c r="Q410" s="156">
        <v>0</v>
      </c>
      <c r="R410" s="9">
        <f t="shared" si="101"/>
        <v>2000</v>
      </c>
      <c r="S410" s="9">
        <v>1</v>
      </c>
      <c r="T410" s="9">
        <v>0.32</v>
      </c>
      <c r="U410" s="9">
        <v>2.1</v>
      </c>
      <c r="V410" s="8">
        <f t="shared" si="102"/>
        <v>381.40028528931163</v>
      </c>
      <c r="W410" s="7">
        <f t="shared" si="103"/>
        <v>1.9070014264465582</v>
      </c>
      <c r="X410" s="6">
        <f t="shared" si="104"/>
        <v>1750</v>
      </c>
      <c r="Y410" s="5">
        <f t="shared" si="105"/>
        <v>8.75</v>
      </c>
      <c r="Z410" s="1">
        <f t="shared" si="106"/>
        <v>12250</v>
      </c>
      <c r="AA410" s="1">
        <f t="shared" si="107"/>
        <v>2275</v>
      </c>
      <c r="AB410" s="1">
        <f t="shared" si="108"/>
        <v>23625</v>
      </c>
      <c r="AC410" s="4">
        <f t="shared" si="109"/>
        <v>2126.25</v>
      </c>
      <c r="AD410" s="4">
        <f t="shared" si="110"/>
        <v>567</v>
      </c>
      <c r="AE410" s="4">
        <f t="shared" si="111"/>
        <v>4968.25</v>
      </c>
      <c r="AF410" s="3">
        <f t="shared" si="112"/>
        <v>24.841249999999999</v>
      </c>
    </row>
    <row r="411" spans="1:32" x14ac:dyDescent="0.2">
      <c r="A411" s="165">
        <v>677</v>
      </c>
      <c r="B411" s="156" t="str">
        <f t="shared" si="98"/>
        <v>0.19, Boll Buggy-Stripper 6R-36</v>
      </c>
      <c r="C411" s="124">
        <v>0.19</v>
      </c>
      <c r="D411" s="120" t="s">
        <v>434</v>
      </c>
      <c r="E411" s="120" t="s">
        <v>317</v>
      </c>
      <c r="F411" s="120" t="s">
        <v>205</v>
      </c>
      <c r="G411" s="120" t="str">
        <f t="shared" si="99"/>
        <v>Boll Buggy-Stripper 6R-36</v>
      </c>
      <c r="H411" s="236">
        <v>35000</v>
      </c>
      <c r="I411" s="156">
        <v>18</v>
      </c>
      <c r="J411" s="156">
        <v>3.6</v>
      </c>
      <c r="K411" s="156">
        <v>70</v>
      </c>
      <c r="L411" s="157">
        <f t="shared" si="100"/>
        <v>0.18187830687830689</v>
      </c>
      <c r="M411" s="156">
        <v>35</v>
      </c>
      <c r="N411" s="156">
        <v>50</v>
      </c>
      <c r="O411" s="156">
        <v>10</v>
      </c>
      <c r="P411" s="156">
        <v>200</v>
      </c>
      <c r="Q411" s="156">
        <v>0</v>
      </c>
      <c r="R411" s="9">
        <f t="shared" si="101"/>
        <v>2000</v>
      </c>
      <c r="S411" s="9">
        <v>1</v>
      </c>
      <c r="T411" s="9">
        <v>0.32</v>
      </c>
      <c r="U411" s="9">
        <v>2.1</v>
      </c>
      <c r="V411" s="8">
        <f t="shared" si="102"/>
        <v>381.40028528931163</v>
      </c>
      <c r="W411" s="7">
        <f t="shared" si="103"/>
        <v>1.9070014264465582</v>
      </c>
      <c r="X411" s="6">
        <f t="shared" si="104"/>
        <v>1750</v>
      </c>
      <c r="Y411" s="5">
        <f t="shared" si="105"/>
        <v>8.75</v>
      </c>
      <c r="Z411" s="1">
        <f t="shared" si="106"/>
        <v>12250</v>
      </c>
      <c r="AA411" s="1">
        <f t="shared" si="107"/>
        <v>2275</v>
      </c>
      <c r="AB411" s="1">
        <f t="shared" si="108"/>
        <v>23625</v>
      </c>
      <c r="AC411" s="4">
        <f t="shared" si="109"/>
        <v>2126.25</v>
      </c>
      <c r="AD411" s="4">
        <f t="shared" si="110"/>
        <v>567</v>
      </c>
      <c r="AE411" s="4">
        <f t="shared" si="111"/>
        <v>4968.25</v>
      </c>
      <c r="AF411" s="3">
        <f t="shared" si="112"/>
        <v>24.841249999999999</v>
      </c>
    </row>
    <row r="412" spans="1:32" x14ac:dyDescent="0.2">
      <c r="A412" s="165">
        <v>488</v>
      </c>
      <c r="B412" s="156" t="str">
        <f t="shared" si="98"/>
        <v>0.2, Boll Buggy-Stripper 19' Bcast</v>
      </c>
      <c r="C412" s="124">
        <v>0.2</v>
      </c>
      <c r="D412" s="120" t="s">
        <v>434</v>
      </c>
      <c r="E412" s="120" t="s">
        <v>317</v>
      </c>
      <c r="F412" s="120" t="s">
        <v>68</v>
      </c>
      <c r="G412" s="120" t="str">
        <f t="shared" si="99"/>
        <v>Boll Buggy-Stripper 19' Bcast</v>
      </c>
      <c r="H412" s="236">
        <v>35000</v>
      </c>
      <c r="I412" s="156">
        <v>19</v>
      </c>
      <c r="J412" s="156">
        <v>3.6</v>
      </c>
      <c r="K412" s="156">
        <v>70</v>
      </c>
      <c r="L412" s="157">
        <f t="shared" si="100"/>
        <v>0.17230576441102755</v>
      </c>
      <c r="M412" s="156">
        <v>35</v>
      </c>
      <c r="N412" s="156">
        <v>50</v>
      </c>
      <c r="O412" s="156">
        <v>10</v>
      </c>
      <c r="P412" s="156">
        <v>200</v>
      </c>
      <c r="Q412" s="156">
        <v>0</v>
      </c>
      <c r="R412" s="9">
        <f t="shared" si="101"/>
        <v>2000</v>
      </c>
      <c r="S412" s="9">
        <v>1</v>
      </c>
      <c r="T412" s="9">
        <v>0.32</v>
      </c>
      <c r="U412" s="9">
        <v>2.1</v>
      </c>
      <c r="V412" s="8">
        <f t="shared" si="102"/>
        <v>381.40028528931163</v>
      </c>
      <c r="W412" s="7">
        <f t="shared" si="103"/>
        <v>1.9070014264465582</v>
      </c>
      <c r="X412" s="6">
        <f t="shared" si="104"/>
        <v>1750</v>
      </c>
      <c r="Y412" s="5">
        <f t="shared" si="105"/>
        <v>8.75</v>
      </c>
      <c r="Z412" s="1">
        <f t="shared" si="106"/>
        <v>12250</v>
      </c>
      <c r="AA412" s="1">
        <f t="shared" si="107"/>
        <v>2275</v>
      </c>
      <c r="AB412" s="1">
        <f t="shared" si="108"/>
        <v>23625</v>
      </c>
      <c r="AC412" s="4">
        <f t="shared" si="109"/>
        <v>2126.25</v>
      </c>
      <c r="AD412" s="4">
        <f t="shared" si="110"/>
        <v>567</v>
      </c>
      <c r="AE412" s="4">
        <f t="shared" si="111"/>
        <v>4968.25</v>
      </c>
      <c r="AF412" s="3">
        <f t="shared" si="112"/>
        <v>24.841249999999999</v>
      </c>
    </row>
    <row r="413" spans="1:32" x14ac:dyDescent="0.2">
      <c r="A413" s="165">
        <v>679</v>
      </c>
      <c r="B413" s="156" t="str">
        <f t="shared" si="98"/>
        <v>0.21, Boll Buggy-Stripper 8R-30</v>
      </c>
      <c r="C413" s="124">
        <v>0.21</v>
      </c>
      <c r="D413" s="120" t="s">
        <v>434</v>
      </c>
      <c r="E413" s="120" t="s">
        <v>317</v>
      </c>
      <c r="F413" s="120" t="s">
        <v>96</v>
      </c>
      <c r="G413" s="120" t="str">
        <f t="shared" si="99"/>
        <v>Boll Buggy-Stripper 8R-30</v>
      </c>
      <c r="H413" s="236">
        <v>35000</v>
      </c>
      <c r="I413" s="156">
        <v>20</v>
      </c>
      <c r="J413" s="156">
        <v>3.6</v>
      </c>
      <c r="K413" s="156">
        <v>70</v>
      </c>
      <c r="L413" s="157">
        <f t="shared" si="100"/>
        <v>0.16369047619047619</v>
      </c>
      <c r="M413" s="156">
        <v>35</v>
      </c>
      <c r="N413" s="156">
        <v>50</v>
      </c>
      <c r="O413" s="156">
        <v>10</v>
      </c>
      <c r="P413" s="156">
        <v>200</v>
      </c>
      <c r="Q413" s="156">
        <v>0</v>
      </c>
      <c r="R413" s="9">
        <f t="shared" si="101"/>
        <v>2000</v>
      </c>
      <c r="S413" s="9">
        <v>1</v>
      </c>
      <c r="T413" s="9">
        <v>0.32</v>
      </c>
      <c r="U413" s="9">
        <v>2.1</v>
      </c>
      <c r="V413" s="8">
        <f t="shared" si="102"/>
        <v>381.40028528931163</v>
      </c>
      <c r="W413" s="7">
        <f t="shared" si="103"/>
        <v>1.9070014264465582</v>
      </c>
      <c r="X413" s="6">
        <f t="shared" si="104"/>
        <v>1750</v>
      </c>
      <c r="Y413" s="5">
        <f t="shared" si="105"/>
        <v>8.75</v>
      </c>
      <c r="Z413" s="1">
        <f t="shared" si="106"/>
        <v>12250</v>
      </c>
      <c r="AA413" s="1">
        <f t="shared" si="107"/>
        <v>2275</v>
      </c>
      <c r="AB413" s="1">
        <f t="shared" si="108"/>
        <v>23625</v>
      </c>
      <c r="AC413" s="4">
        <f t="shared" si="109"/>
        <v>2126.25</v>
      </c>
      <c r="AD413" s="4">
        <f t="shared" si="110"/>
        <v>567</v>
      </c>
      <c r="AE413" s="4">
        <f t="shared" si="111"/>
        <v>4968.25</v>
      </c>
      <c r="AF413" s="3">
        <f t="shared" si="112"/>
        <v>24.841249999999999</v>
      </c>
    </row>
    <row r="414" spans="1:32" x14ac:dyDescent="0.2">
      <c r="A414" s="165">
        <v>680</v>
      </c>
      <c r="B414" s="156" t="str">
        <f t="shared" si="98"/>
        <v>0.22, Boll Buggy-Stripper 8R-36</v>
      </c>
      <c r="C414" s="124">
        <v>0.22</v>
      </c>
      <c r="D414" s="120" t="s">
        <v>434</v>
      </c>
      <c r="E414" s="120" t="s">
        <v>317</v>
      </c>
      <c r="F414" s="120" t="s">
        <v>204</v>
      </c>
      <c r="G414" s="120" t="str">
        <f t="shared" si="99"/>
        <v>Boll Buggy-Stripper 8R-36</v>
      </c>
      <c r="H414" s="236">
        <v>35000</v>
      </c>
      <c r="I414" s="156">
        <v>24</v>
      </c>
      <c r="J414" s="156">
        <v>3.6</v>
      </c>
      <c r="K414" s="156">
        <v>70</v>
      </c>
      <c r="L414" s="157">
        <f t="shared" si="100"/>
        <v>0.13640873015873017</v>
      </c>
      <c r="M414" s="156">
        <v>35</v>
      </c>
      <c r="N414" s="156">
        <v>50</v>
      </c>
      <c r="O414" s="156">
        <v>10</v>
      </c>
      <c r="P414" s="156">
        <v>200</v>
      </c>
      <c r="Q414" s="156">
        <v>0</v>
      </c>
      <c r="R414" s="9">
        <f t="shared" si="101"/>
        <v>2000</v>
      </c>
      <c r="S414" s="9">
        <v>1</v>
      </c>
      <c r="T414" s="9">
        <v>0.32</v>
      </c>
      <c r="U414" s="9">
        <v>2.1</v>
      </c>
      <c r="V414" s="8">
        <f t="shared" si="102"/>
        <v>381.40028528931163</v>
      </c>
      <c r="W414" s="7">
        <f t="shared" si="103"/>
        <v>1.9070014264465582</v>
      </c>
      <c r="X414" s="6">
        <f t="shared" si="104"/>
        <v>1750</v>
      </c>
      <c r="Y414" s="5">
        <f t="shared" si="105"/>
        <v>8.75</v>
      </c>
      <c r="Z414" s="1">
        <f t="shared" si="106"/>
        <v>12250</v>
      </c>
      <c r="AA414" s="1">
        <f t="shared" si="107"/>
        <v>2275</v>
      </c>
      <c r="AB414" s="1">
        <f t="shared" si="108"/>
        <v>23625</v>
      </c>
      <c r="AC414" s="4">
        <f t="shared" si="109"/>
        <v>2126.25</v>
      </c>
      <c r="AD414" s="4">
        <f t="shared" si="110"/>
        <v>567</v>
      </c>
      <c r="AE414" s="4">
        <f t="shared" si="111"/>
        <v>4968.25</v>
      </c>
      <c r="AF414" s="3">
        <f t="shared" si="112"/>
        <v>24.841249999999999</v>
      </c>
    </row>
    <row r="415" spans="1:32" x14ac:dyDescent="0.2">
      <c r="A415" s="165">
        <v>207</v>
      </c>
      <c r="B415" s="156" t="str">
        <f t="shared" si="98"/>
        <v>0.23, Grain Cart Corn  500 bu</v>
      </c>
      <c r="C415" s="124">
        <v>0.23</v>
      </c>
      <c r="D415" s="120" t="s">
        <v>434</v>
      </c>
      <c r="E415" s="120" t="s">
        <v>318</v>
      </c>
      <c r="F415" s="120" t="s">
        <v>90</v>
      </c>
      <c r="G415" s="120" t="str">
        <f t="shared" si="99"/>
        <v>Grain Cart Corn  500 bu</v>
      </c>
      <c r="H415" s="237">
        <v>36400</v>
      </c>
      <c r="I415" s="156">
        <v>18</v>
      </c>
      <c r="J415" s="156">
        <v>3.8</v>
      </c>
      <c r="K415" s="156">
        <v>85</v>
      </c>
      <c r="L415" s="157">
        <v>9.4E-2</v>
      </c>
      <c r="M415" s="156">
        <v>30</v>
      </c>
      <c r="N415" s="156">
        <v>65</v>
      </c>
      <c r="O415" s="156">
        <v>12</v>
      </c>
      <c r="P415" s="156">
        <v>200</v>
      </c>
      <c r="Q415" s="156">
        <v>0</v>
      </c>
      <c r="R415" s="9">
        <f t="shared" si="101"/>
        <v>2400</v>
      </c>
      <c r="S415" s="9">
        <v>1</v>
      </c>
      <c r="T415" s="9">
        <v>0.32</v>
      </c>
      <c r="U415" s="9">
        <v>2.1</v>
      </c>
      <c r="V415" s="8">
        <f t="shared" si="102"/>
        <v>396.65629670088407</v>
      </c>
      <c r="W415" s="7">
        <f t="shared" si="103"/>
        <v>1.9832814835044204</v>
      </c>
      <c r="X415" s="6">
        <f t="shared" si="104"/>
        <v>1971.6666666666667</v>
      </c>
      <c r="Y415" s="5">
        <f t="shared" si="105"/>
        <v>9.8583333333333343</v>
      </c>
      <c r="Z415" s="1">
        <f t="shared" si="106"/>
        <v>10920</v>
      </c>
      <c r="AA415" s="1">
        <f t="shared" si="107"/>
        <v>2123.3333333333335</v>
      </c>
      <c r="AB415" s="1">
        <f t="shared" si="108"/>
        <v>23660</v>
      </c>
      <c r="AC415" s="4">
        <f t="shared" si="109"/>
        <v>2129.4</v>
      </c>
      <c r="AD415" s="4">
        <f t="shared" si="110"/>
        <v>567.84</v>
      </c>
      <c r="AE415" s="4">
        <f t="shared" si="111"/>
        <v>4820.5733333333337</v>
      </c>
      <c r="AF415" s="3">
        <f t="shared" si="112"/>
        <v>24.102866666666667</v>
      </c>
    </row>
    <row r="416" spans="1:32" x14ac:dyDescent="0.2">
      <c r="A416" s="165">
        <v>206</v>
      </c>
      <c r="B416" s="156" t="str">
        <f t="shared" si="98"/>
        <v>0.24, Grain Cart Corn  700 bu</v>
      </c>
      <c r="C416" s="124">
        <v>0.24</v>
      </c>
      <c r="D416" s="120" t="s">
        <v>434</v>
      </c>
      <c r="E416" s="120" t="s">
        <v>318</v>
      </c>
      <c r="F416" s="120" t="s">
        <v>89</v>
      </c>
      <c r="G416" s="120" t="str">
        <f t="shared" si="99"/>
        <v>Grain Cart Corn  700 bu</v>
      </c>
      <c r="H416" s="237">
        <v>49900</v>
      </c>
      <c r="I416" s="156">
        <v>24</v>
      </c>
      <c r="J416" s="156">
        <v>3.8</v>
      </c>
      <c r="K416" s="156">
        <v>85</v>
      </c>
      <c r="L416" s="157">
        <v>9.4E-2</v>
      </c>
      <c r="M416" s="156">
        <v>30</v>
      </c>
      <c r="N416" s="156">
        <v>65</v>
      </c>
      <c r="O416" s="156">
        <v>12</v>
      </c>
      <c r="P416" s="156">
        <v>200</v>
      </c>
      <c r="Q416" s="156">
        <v>0</v>
      </c>
      <c r="R416" s="9">
        <f t="shared" si="101"/>
        <v>2400</v>
      </c>
      <c r="S416" s="9">
        <v>1</v>
      </c>
      <c r="T416" s="9">
        <v>0.32</v>
      </c>
      <c r="U416" s="9">
        <v>2.1</v>
      </c>
      <c r="V416" s="8">
        <f t="shared" si="102"/>
        <v>543.76783531247565</v>
      </c>
      <c r="W416" s="7">
        <f t="shared" si="103"/>
        <v>2.7188391765623781</v>
      </c>
      <c r="X416" s="6">
        <f t="shared" si="104"/>
        <v>2702.9166666666665</v>
      </c>
      <c r="Y416" s="5">
        <f t="shared" si="105"/>
        <v>13.514583333333333</v>
      </c>
      <c r="Z416" s="1">
        <f t="shared" si="106"/>
        <v>14970</v>
      </c>
      <c r="AA416" s="1">
        <f t="shared" si="107"/>
        <v>2910.8333333333335</v>
      </c>
      <c r="AB416" s="1">
        <f t="shared" si="108"/>
        <v>32435</v>
      </c>
      <c r="AC416" s="4">
        <f t="shared" si="109"/>
        <v>2919.15</v>
      </c>
      <c r="AD416" s="4">
        <f t="shared" si="110"/>
        <v>778.44</v>
      </c>
      <c r="AE416" s="4">
        <f t="shared" si="111"/>
        <v>6608.4233333333341</v>
      </c>
      <c r="AF416" s="3">
        <f t="shared" si="112"/>
        <v>33.042116666666672</v>
      </c>
    </row>
    <row r="417" spans="1:32" x14ac:dyDescent="0.2">
      <c r="A417" s="165">
        <v>712</v>
      </c>
      <c r="B417" s="156" t="str">
        <f t="shared" si="98"/>
        <v>0.25, Grain Cart Corn 1000 bu</v>
      </c>
      <c r="C417" s="124">
        <v>0.25</v>
      </c>
      <c r="D417" s="120" t="s">
        <v>434</v>
      </c>
      <c r="E417" s="120" t="s">
        <v>318</v>
      </c>
      <c r="F417" s="120" t="s">
        <v>88</v>
      </c>
      <c r="G417" s="120" t="str">
        <f t="shared" si="99"/>
        <v>Grain Cart Corn 1000 bu</v>
      </c>
      <c r="H417" s="237">
        <v>71700</v>
      </c>
      <c r="I417" s="156">
        <v>36</v>
      </c>
      <c r="J417" s="156">
        <v>3.8</v>
      </c>
      <c r="K417" s="156">
        <v>85</v>
      </c>
      <c r="L417" s="157">
        <v>9.4E-2</v>
      </c>
      <c r="M417" s="156">
        <v>30</v>
      </c>
      <c r="N417" s="156">
        <v>65</v>
      </c>
      <c r="O417" s="156">
        <v>12</v>
      </c>
      <c r="P417" s="156">
        <v>200</v>
      </c>
      <c r="Q417" s="156">
        <v>0</v>
      </c>
      <c r="R417" s="9">
        <f t="shared" si="101"/>
        <v>2400</v>
      </c>
      <c r="S417" s="9">
        <v>1</v>
      </c>
      <c r="T417" s="9">
        <v>0.32</v>
      </c>
      <c r="U417" s="9">
        <v>2.1</v>
      </c>
      <c r="V417" s="8">
        <f t="shared" si="102"/>
        <v>781.32572729267554</v>
      </c>
      <c r="W417" s="7">
        <f t="shared" si="103"/>
        <v>3.9066286364633775</v>
      </c>
      <c r="X417" s="6">
        <f t="shared" si="104"/>
        <v>3883.75</v>
      </c>
      <c r="Y417" s="5">
        <f t="shared" si="105"/>
        <v>19.418749999999999</v>
      </c>
      <c r="Z417" s="1">
        <f t="shared" si="106"/>
        <v>21510</v>
      </c>
      <c r="AA417" s="1">
        <f t="shared" si="107"/>
        <v>4182.5</v>
      </c>
      <c r="AB417" s="1">
        <f t="shared" si="108"/>
        <v>46605</v>
      </c>
      <c r="AC417" s="4">
        <f t="shared" si="109"/>
        <v>4194.45</v>
      </c>
      <c r="AD417" s="4">
        <f t="shared" si="110"/>
        <v>1118.52</v>
      </c>
      <c r="AE417" s="4">
        <f t="shared" si="111"/>
        <v>9495.4700000000012</v>
      </c>
      <c r="AF417" s="3">
        <f t="shared" si="112"/>
        <v>47.477350000000008</v>
      </c>
    </row>
    <row r="418" spans="1:32" x14ac:dyDescent="0.2">
      <c r="A418" s="165">
        <v>687</v>
      </c>
      <c r="B418" s="156" t="str">
        <f t="shared" si="98"/>
        <v>0.26, Grain Cart Soybean  500 bu</v>
      </c>
      <c r="C418" s="124">
        <v>0.26</v>
      </c>
      <c r="D418" s="120" t="s">
        <v>434</v>
      </c>
      <c r="E418" s="120" t="s">
        <v>319</v>
      </c>
      <c r="F418" s="120" t="s">
        <v>90</v>
      </c>
      <c r="G418" s="120" t="str">
        <f t="shared" si="99"/>
        <v>Grain Cart Soybean  500 bu</v>
      </c>
      <c r="H418" s="237">
        <v>36400</v>
      </c>
      <c r="I418" s="156">
        <v>18</v>
      </c>
      <c r="J418" s="156">
        <v>3.8</v>
      </c>
      <c r="K418" s="156">
        <v>85</v>
      </c>
      <c r="L418" s="157">
        <v>9.4E-2</v>
      </c>
      <c r="M418" s="156">
        <v>30</v>
      </c>
      <c r="N418" s="156">
        <v>65</v>
      </c>
      <c r="O418" s="156">
        <v>12</v>
      </c>
      <c r="P418" s="156">
        <v>200</v>
      </c>
      <c r="Q418" s="156">
        <v>0</v>
      </c>
      <c r="R418" s="9">
        <f t="shared" si="101"/>
        <v>2400</v>
      </c>
      <c r="S418" s="9">
        <v>1</v>
      </c>
      <c r="T418" s="9">
        <v>0.32</v>
      </c>
      <c r="U418" s="9">
        <v>2.1</v>
      </c>
      <c r="V418" s="8">
        <f t="shared" si="102"/>
        <v>396.65629670088407</v>
      </c>
      <c r="W418" s="7">
        <f t="shared" si="103"/>
        <v>1.9832814835044204</v>
      </c>
      <c r="X418" s="6">
        <f t="shared" si="104"/>
        <v>1971.6666666666667</v>
      </c>
      <c r="Y418" s="5">
        <f t="shared" si="105"/>
        <v>9.8583333333333343</v>
      </c>
      <c r="Z418" s="1">
        <f t="shared" si="106"/>
        <v>10920</v>
      </c>
      <c r="AA418" s="1">
        <f t="shared" si="107"/>
        <v>2123.3333333333335</v>
      </c>
      <c r="AB418" s="1">
        <f t="shared" si="108"/>
        <v>23660</v>
      </c>
      <c r="AC418" s="4">
        <f t="shared" si="109"/>
        <v>2129.4</v>
      </c>
      <c r="AD418" s="4">
        <f t="shared" si="110"/>
        <v>567.84</v>
      </c>
      <c r="AE418" s="4">
        <f t="shared" si="111"/>
        <v>4820.5733333333337</v>
      </c>
      <c r="AF418" s="3">
        <f t="shared" si="112"/>
        <v>24.102866666666667</v>
      </c>
    </row>
    <row r="419" spans="1:32" x14ac:dyDescent="0.2">
      <c r="A419" s="165">
        <v>688</v>
      </c>
      <c r="B419" s="156" t="str">
        <f t="shared" si="98"/>
        <v>0.27, Grain Cart Soybean  700 bu</v>
      </c>
      <c r="C419" s="124">
        <v>0.27</v>
      </c>
      <c r="D419" s="120" t="s">
        <v>434</v>
      </c>
      <c r="E419" s="120" t="s">
        <v>319</v>
      </c>
      <c r="F419" s="120" t="s">
        <v>89</v>
      </c>
      <c r="G419" s="120" t="str">
        <f t="shared" si="99"/>
        <v>Grain Cart Soybean  700 bu</v>
      </c>
      <c r="H419" s="237">
        <v>49900</v>
      </c>
      <c r="I419" s="156">
        <v>24</v>
      </c>
      <c r="J419" s="156">
        <v>3.8</v>
      </c>
      <c r="K419" s="156">
        <v>85</v>
      </c>
      <c r="L419" s="157">
        <v>9.4E-2</v>
      </c>
      <c r="M419" s="156">
        <v>30</v>
      </c>
      <c r="N419" s="156">
        <v>65</v>
      </c>
      <c r="O419" s="156">
        <v>12</v>
      </c>
      <c r="P419" s="156">
        <v>200</v>
      </c>
      <c r="Q419" s="156">
        <v>0</v>
      </c>
      <c r="R419" s="9">
        <f t="shared" si="101"/>
        <v>2400</v>
      </c>
      <c r="S419" s="9">
        <v>1</v>
      </c>
      <c r="T419" s="9">
        <v>0.32</v>
      </c>
      <c r="U419" s="9">
        <v>2.1</v>
      </c>
      <c r="V419" s="8">
        <f t="shared" si="102"/>
        <v>543.76783531247565</v>
      </c>
      <c r="W419" s="7">
        <f t="shared" si="103"/>
        <v>2.7188391765623781</v>
      </c>
      <c r="X419" s="6">
        <f t="shared" si="104"/>
        <v>2702.9166666666665</v>
      </c>
      <c r="Y419" s="5">
        <f t="shared" si="105"/>
        <v>13.514583333333333</v>
      </c>
      <c r="Z419" s="1">
        <f t="shared" si="106"/>
        <v>14970</v>
      </c>
      <c r="AA419" s="1">
        <f t="shared" si="107"/>
        <v>2910.8333333333335</v>
      </c>
      <c r="AB419" s="1">
        <f t="shared" si="108"/>
        <v>32435</v>
      </c>
      <c r="AC419" s="4">
        <f t="shared" si="109"/>
        <v>2919.15</v>
      </c>
      <c r="AD419" s="4">
        <f t="shared" si="110"/>
        <v>778.44</v>
      </c>
      <c r="AE419" s="4">
        <f t="shared" si="111"/>
        <v>6608.4233333333341</v>
      </c>
      <c r="AF419" s="3">
        <f t="shared" si="112"/>
        <v>33.042116666666672</v>
      </c>
    </row>
    <row r="420" spans="1:32" x14ac:dyDescent="0.2">
      <c r="A420" s="165">
        <v>714</v>
      </c>
      <c r="B420" s="156" t="str">
        <f t="shared" si="98"/>
        <v>0.28, Grain Cart Soybean 1000 bu</v>
      </c>
      <c r="C420" s="124">
        <v>0.28000000000000003</v>
      </c>
      <c r="D420" s="120" t="s">
        <v>434</v>
      </c>
      <c r="E420" s="120" t="s">
        <v>319</v>
      </c>
      <c r="F420" s="120" t="s">
        <v>88</v>
      </c>
      <c r="G420" s="120" t="str">
        <f t="shared" si="99"/>
        <v>Grain Cart Soybean 1000 bu</v>
      </c>
      <c r="H420" s="237">
        <v>71700</v>
      </c>
      <c r="I420" s="156">
        <v>36</v>
      </c>
      <c r="J420" s="156">
        <v>3.8</v>
      </c>
      <c r="K420" s="156">
        <v>85</v>
      </c>
      <c r="L420" s="157">
        <v>9.4E-2</v>
      </c>
      <c r="M420" s="156">
        <v>30</v>
      </c>
      <c r="N420" s="156">
        <v>65</v>
      </c>
      <c r="O420" s="156">
        <v>12</v>
      </c>
      <c r="P420" s="156">
        <v>200</v>
      </c>
      <c r="Q420" s="156">
        <v>0</v>
      </c>
      <c r="R420" s="9">
        <f t="shared" si="101"/>
        <v>2400</v>
      </c>
      <c r="S420" s="9">
        <v>1</v>
      </c>
      <c r="T420" s="9">
        <v>0.32</v>
      </c>
      <c r="U420" s="9">
        <v>2.1</v>
      </c>
      <c r="V420" s="8">
        <f t="shared" si="102"/>
        <v>781.32572729267554</v>
      </c>
      <c r="W420" s="7">
        <f t="shared" si="103"/>
        <v>3.9066286364633775</v>
      </c>
      <c r="X420" s="6">
        <f t="shared" si="104"/>
        <v>3883.75</v>
      </c>
      <c r="Y420" s="5">
        <f t="shared" si="105"/>
        <v>19.418749999999999</v>
      </c>
      <c r="Z420" s="1">
        <f t="shared" si="106"/>
        <v>21510</v>
      </c>
      <c r="AA420" s="1">
        <f t="shared" si="107"/>
        <v>4182.5</v>
      </c>
      <c r="AB420" s="1">
        <f t="shared" si="108"/>
        <v>46605</v>
      </c>
      <c r="AC420" s="4">
        <f t="shared" si="109"/>
        <v>4194.45</v>
      </c>
      <c r="AD420" s="4">
        <f t="shared" si="110"/>
        <v>1118.52</v>
      </c>
      <c r="AE420" s="4">
        <f t="shared" si="111"/>
        <v>9495.4700000000012</v>
      </c>
      <c r="AF420" s="3">
        <f t="shared" si="112"/>
        <v>47.477350000000008</v>
      </c>
    </row>
    <row r="421" spans="1:32" x14ac:dyDescent="0.2">
      <c r="A421" s="165">
        <v>689</v>
      </c>
      <c r="B421" s="156" t="str">
        <f t="shared" si="98"/>
        <v>0.29, Grain Cart Wht/Sor  500 bu</v>
      </c>
      <c r="C421" s="124">
        <v>0.28999999999999998</v>
      </c>
      <c r="D421" s="120" t="s">
        <v>434</v>
      </c>
      <c r="E421" s="120" t="s">
        <v>320</v>
      </c>
      <c r="F421" s="120" t="s">
        <v>90</v>
      </c>
      <c r="G421" s="120" t="str">
        <f t="shared" si="99"/>
        <v>Grain Cart Wht/Sor  500 bu</v>
      </c>
      <c r="H421" s="237">
        <v>36400</v>
      </c>
      <c r="I421" s="156">
        <v>18</v>
      </c>
      <c r="J421" s="156">
        <v>3.8</v>
      </c>
      <c r="K421" s="156">
        <v>85</v>
      </c>
      <c r="L421" s="157">
        <v>9.4E-2</v>
      </c>
      <c r="M421" s="156">
        <v>30</v>
      </c>
      <c r="N421" s="156">
        <v>65</v>
      </c>
      <c r="O421" s="156">
        <v>12</v>
      </c>
      <c r="P421" s="156">
        <v>200</v>
      </c>
      <c r="Q421" s="156">
        <v>0</v>
      </c>
      <c r="R421" s="9">
        <f t="shared" si="101"/>
        <v>2400</v>
      </c>
      <c r="S421" s="9">
        <v>1</v>
      </c>
      <c r="T421" s="9">
        <v>0.32</v>
      </c>
      <c r="U421" s="9">
        <v>2.1</v>
      </c>
      <c r="V421" s="8">
        <f t="shared" si="102"/>
        <v>396.65629670088407</v>
      </c>
      <c r="W421" s="7">
        <f t="shared" si="103"/>
        <v>1.9832814835044204</v>
      </c>
      <c r="X421" s="6">
        <f t="shared" si="104"/>
        <v>1971.6666666666667</v>
      </c>
      <c r="Y421" s="5">
        <f t="shared" si="105"/>
        <v>9.8583333333333343</v>
      </c>
      <c r="Z421" s="1">
        <f t="shared" si="106"/>
        <v>10920</v>
      </c>
      <c r="AA421" s="1">
        <f t="shared" si="107"/>
        <v>2123.3333333333335</v>
      </c>
      <c r="AB421" s="1">
        <f t="shared" si="108"/>
        <v>23660</v>
      </c>
      <c r="AC421" s="4">
        <f t="shared" si="109"/>
        <v>2129.4</v>
      </c>
      <c r="AD421" s="4">
        <f t="shared" si="110"/>
        <v>567.84</v>
      </c>
      <c r="AE421" s="4">
        <f t="shared" si="111"/>
        <v>4820.5733333333337</v>
      </c>
      <c r="AF421" s="3">
        <f t="shared" si="112"/>
        <v>24.102866666666667</v>
      </c>
    </row>
    <row r="422" spans="1:32" x14ac:dyDescent="0.2">
      <c r="A422" s="165">
        <v>690</v>
      </c>
      <c r="B422" s="156" t="str">
        <f t="shared" si="98"/>
        <v>0.3, Grain Cart Wht/Sor  700 bu</v>
      </c>
      <c r="C422" s="124">
        <v>0.3</v>
      </c>
      <c r="D422" s="120" t="s">
        <v>434</v>
      </c>
      <c r="E422" s="120" t="s">
        <v>320</v>
      </c>
      <c r="F422" s="120" t="s">
        <v>89</v>
      </c>
      <c r="G422" s="120" t="str">
        <f t="shared" si="99"/>
        <v>Grain Cart Wht/Sor  700 bu</v>
      </c>
      <c r="H422" s="237">
        <v>49900</v>
      </c>
      <c r="I422" s="156">
        <v>24</v>
      </c>
      <c r="J422" s="156">
        <v>3.8</v>
      </c>
      <c r="K422" s="156">
        <v>85</v>
      </c>
      <c r="L422" s="157">
        <v>9.4E-2</v>
      </c>
      <c r="M422" s="156">
        <v>30</v>
      </c>
      <c r="N422" s="156">
        <v>65</v>
      </c>
      <c r="O422" s="156">
        <v>12</v>
      </c>
      <c r="P422" s="156">
        <v>200</v>
      </c>
      <c r="Q422" s="156">
        <v>0</v>
      </c>
      <c r="R422" s="9">
        <f t="shared" si="101"/>
        <v>2400</v>
      </c>
      <c r="S422" s="9">
        <v>1</v>
      </c>
      <c r="T422" s="9">
        <v>0.32</v>
      </c>
      <c r="U422" s="9">
        <v>2.1</v>
      </c>
      <c r="V422" s="8">
        <f t="shared" si="102"/>
        <v>543.76783531247565</v>
      </c>
      <c r="W422" s="7">
        <f t="shared" si="103"/>
        <v>2.7188391765623781</v>
      </c>
      <c r="X422" s="6">
        <f t="shared" si="104"/>
        <v>2702.9166666666665</v>
      </c>
      <c r="Y422" s="5">
        <f t="shared" si="105"/>
        <v>13.514583333333333</v>
      </c>
      <c r="Z422" s="1">
        <f t="shared" si="106"/>
        <v>14970</v>
      </c>
      <c r="AA422" s="1">
        <f t="shared" si="107"/>
        <v>2910.8333333333335</v>
      </c>
      <c r="AB422" s="1">
        <f t="shared" si="108"/>
        <v>32435</v>
      </c>
      <c r="AC422" s="4">
        <f t="shared" si="109"/>
        <v>2919.15</v>
      </c>
      <c r="AD422" s="4">
        <f t="shared" si="110"/>
        <v>778.44</v>
      </c>
      <c r="AE422" s="4">
        <f t="shared" si="111"/>
        <v>6608.4233333333341</v>
      </c>
      <c r="AF422" s="3">
        <f t="shared" si="112"/>
        <v>33.042116666666672</v>
      </c>
    </row>
    <row r="423" spans="1:32" x14ac:dyDescent="0.2">
      <c r="A423" s="165">
        <v>715</v>
      </c>
      <c r="B423" s="156" t="str">
        <f t="shared" si="98"/>
        <v>0.31, Grain Cart Wht/Sor 1000 bu</v>
      </c>
      <c r="C423" s="124">
        <v>0.31</v>
      </c>
      <c r="D423" s="120" t="s">
        <v>434</v>
      </c>
      <c r="E423" s="120" t="s">
        <v>320</v>
      </c>
      <c r="F423" s="120" t="s">
        <v>88</v>
      </c>
      <c r="G423" s="120" t="str">
        <f t="shared" si="99"/>
        <v>Grain Cart Wht/Sor 1000 bu</v>
      </c>
      <c r="H423" s="237">
        <v>71700</v>
      </c>
      <c r="I423" s="156">
        <v>36</v>
      </c>
      <c r="J423" s="156">
        <v>3.8</v>
      </c>
      <c r="K423" s="156">
        <v>85</v>
      </c>
      <c r="L423" s="157">
        <v>9.4E-2</v>
      </c>
      <c r="M423" s="156">
        <v>30</v>
      </c>
      <c r="N423" s="156">
        <v>65</v>
      </c>
      <c r="O423" s="156">
        <v>12</v>
      </c>
      <c r="P423" s="156">
        <v>200</v>
      </c>
      <c r="Q423" s="156">
        <v>0</v>
      </c>
      <c r="R423" s="9">
        <f t="shared" si="101"/>
        <v>2400</v>
      </c>
      <c r="S423" s="9">
        <v>1</v>
      </c>
      <c r="T423" s="9">
        <v>0.32</v>
      </c>
      <c r="U423" s="9">
        <v>2.1</v>
      </c>
      <c r="V423" s="8">
        <f t="shared" si="102"/>
        <v>781.32572729267554</v>
      </c>
      <c r="W423" s="7">
        <f t="shared" si="103"/>
        <v>3.9066286364633775</v>
      </c>
      <c r="X423" s="6">
        <f t="shared" si="104"/>
        <v>3883.75</v>
      </c>
      <c r="Y423" s="5">
        <f t="shared" si="105"/>
        <v>19.418749999999999</v>
      </c>
      <c r="Z423" s="1">
        <f t="shared" si="106"/>
        <v>21510</v>
      </c>
      <c r="AA423" s="1">
        <f t="shared" si="107"/>
        <v>4182.5</v>
      </c>
      <c r="AB423" s="1">
        <f t="shared" si="108"/>
        <v>46605</v>
      </c>
      <c r="AC423" s="4">
        <f t="shared" si="109"/>
        <v>4194.45</v>
      </c>
      <c r="AD423" s="4">
        <f t="shared" si="110"/>
        <v>1118.52</v>
      </c>
      <c r="AE423" s="4">
        <f t="shared" si="111"/>
        <v>9495.4700000000012</v>
      </c>
      <c r="AF423" s="3">
        <f t="shared" si="112"/>
        <v>47.477350000000008</v>
      </c>
    </row>
    <row r="424" spans="1:32" x14ac:dyDescent="0.2">
      <c r="A424" s="165">
        <v>428</v>
      </c>
      <c r="B424" s="156" t="str">
        <f t="shared" si="98"/>
        <v>0.32, Header - Corn  6R-30</v>
      </c>
      <c r="C424" s="124">
        <v>0.32</v>
      </c>
      <c r="D424" s="120" t="s">
        <v>434</v>
      </c>
      <c r="E424" s="120" t="s">
        <v>321</v>
      </c>
      <c r="F424" s="120" t="s">
        <v>53</v>
      </c>
      <c r="G424" s="120" t="str">
        <f t="shared" si="99"/>
        <v>Header - Corn  6R-30</v>
      </c>
      <c r="H424" s="236">
        <v>76100</v>
      </c>
      <c r="I424" s="156">
        <v>15</v>
      </c>
      <c r="J424" s="156">
        <v>3.5</v>
      </c>
      <c r="K424" s="156">
        <v>85</v>
      </c>
      <c r="L424" s="157">
        <f t="shared" ref="L424:L477" si="113">1/((I424*J424*K424/100*5280)/43560)</f>
        <v>0.18487394957983194</v>
      </c>
      <c r="M424" s="156">
        <v>40</v>
      </c>
      <c r="N424" s="156">
        <v>60</v>
      </c>
      <c r="O424" s="156">
        <v>12</v>
      </c>
      <c r="P424" s="156">
        <v>200</v>
      </c>
      <c r="Q424" s="156">
        <v>0</v>
      </c>
      <c r="R424" s="9">
        <f t="shared" si="101"/>
        <v>2400</v>
      </c>
      <c r="S424" s="9">
        <v>1</v>
      </c>
      <c r="T424" s="9">
        <v>0.32</v>
      </c>
      <c r="U424" s="9">
        <v>2.1</v>
      </c>
      <c r="V424" s="8">
        <f t="shared" si="102"/>
        <v>829.27319172904606</v>
      </c>
      <c r="W424" s="7">
        <f t="shared" si="103"/>
        <v>4.1463659586452302</v>
      </c>
      <c r="X424" s="6">
        <f t="shared" si="104"/>
        <v>3805</v>
      </c>
      <c r="Y424" s="5">
        <f t="shared" si="105"/>
        <v>19.024999999999999</v>
      </c>
      <c r="Z424" s="1">
        <f t="shared" si="106"/>
        <v>30440</v>
      </c>
      <c r="AA424" s="1">
        <f t="shared" si="107"/>
        <v>3805</v>
      </c>
      <c r="AB424" s="1">
        <f t="shared" si="108"/>
        <v>53270</v>
      </c>
      <c r="AC424" s="4">
        <f t="shared" si="109"/>
        <v>4794.3</v>
      </c>
      <c r="AD424" s="4">
        <f t="shared" si="110"/>
        <v>1278.48</v>
      </c>
      <c r="AE424" s="4">
        <f t="shared" si="111"/>
        <v>9877.7799999999988</v>
      </c>
      <c r="AF424" s="3">
        <f t="shared" si="112"/>
        <v>49.388899999999992</v>
      </c>
    </row>
    <row r="425" spans="1:32" x14ac:dyDescent="0.2">
      <c r="A425" s="165">
        <v>432</v>
      </c>
      <c r="B425" s="156" t="str">
        <f t="shared" si="98"/>
        <v>0.33, Header - Corn  6R-36</v>
      </c>
      <c r="C425" s="124">
        <v>0.33</v>
      </c>
      <c r="D425" s="120" t="s">
        <v>434</v>
      </c>
      <c r="E425" s="120" t="s">
        <v>321</v>
      </c>
      <c r="F425" s="120" t="s">
        <v>201</v>
      </c>
      <c r="G425" s="120" t="str">
        <f t="shared" si="99"/>
        <v>Header - Corn  6R-36</v>
      </c>
      <c r="H425" s="236">
        <v>77100</v>
      </c>
      <c r="I425" s="156">
        <v>18</v>
      </c>
      <c r="J425" s="156">
        <v>3.5</v>
      </c>
      <c r="K425" s="156">
        <v>85</v>
      </c>
      <c r="L425" s="157">
        <f t="shared" si="113"/>
        <v>0.15406162464985992</v>
      </c>
      <c r="M425" s="156">
        <v>40</v>
      </c>
      <c r="N425" s="156">
        <v>60</v>
      </c>
      <c r="O425" s="156">
        <v>12</v>
      </c>
      <c r="P425" s="156">
        <v>200</v>
      </c>
      <c r="Q425" s="156">
        <v>0</v>
      </c>
      <c r="R425" s="9">
        <f t="shared" si="101"/>
        <v>2400</v>
      </c>
      <c r="S425" s="9">
        <v>1</v>
      </c>
      <c r="T425" s="9">
        <v>0.32</v>
      </c>
      <c r="U425" s="9">
        <v>2.1</v>
      </c>
      <c r="V425" s="8">
        <f t="shared" si="102"/>
        <v>840.17034273731213</v>
      </c>
      <c r="W425" s="7">
        <f t="shared" si="103"/>
        <v>4.2008517136865606</v>
      </c>
      <c r="X425" s="6">
        <f t="shared" si="104"/>
        <v>3855</v>
      </c>
      <c r="Y425" s="5">
        <f t="shared" si="105"/>
        <v>19.274999999999999</v>
      </c>
      <c r="Z425" s="1">
        <f t="shared" si="106"/>
        <v>30840</v>
      </c>
      <c r="AA425" s="1">
        <f t="shared" si="107"/>
        <v>3855</v>
      </c>
      <c r="AB425" s="1">
        <f t="shared" si="108"/>
        <v>53970</v>
      </c>
      <c r="AC425" s="4">
        <f t="shared" ref="AC425:AC456" si="114">AB425*intir</f>
        <v>4857.3</v>
      </c>
      <c r="AD425" s="4">
        <f t="shared" ref="AD425:AD456" si="115">AB425*itr</f>
        <v>1295.28</v>
      </c>
      <c r="AE425" s="4">
        <f t="shared" si="111"/>
        <v>10007.58</v>
      </c>
      <c r="AF425" s="3">
        <f t="shared" si="112"/>
        <v>50.0379</v>
      </c>
    </row>
    <row r="426" spans="1:32" x14ac:dyDescent="0.2">
      <c r="A426" s="165">
        <v>433</v>
      </c>
      <c r="B426" s="156" t="str">
        <f t="shared" si="98"/>
        <v>0.34, Header - Corn  8R-30</v>
      </c>
      <c r="C426" s="124">
        <v>0.34</v>
      </c>
      <c r="D426" s="120" t="s">
        <v>434</v>
      </c>
      <c r="E426" s="120" t="s">
        <v>321</v>
      </c>
      <c r="F426" s="120" t="s">
        <v>25</v>
      </c>
      <c r="G426" s="120" t="str">
        <f t="shared" si="99"/>
        <v>Header - Corn  8R-30</v>
      </c>
      <c r="H426" s="236">
        <v>117000</v>
      </c>
      <c r="I426" s="156">
        <v>20</v>
      </c>
      <c r="J426" s="156">
        <v>3.5</v>
      </c>
      <c r="K426" s="156">
        <v>85</v>
      </c>
      <c r="L426" s="157">
        <f t="shared" si="113"/>
        <v>0.13865546218487396</v>
      </c>
      <c r="M426" s="156">
        <v>40</v>
      </c>
      <c r="N426" s="156">
        <v>60</v>
      </c>
      <c r="O426" s="156">
        <v>12</v>
      </c>
      <c r="P426" s="156">
        <v>200</v>
      </c>
      <c r="Q426" s="156">
        <v>0</v>
      </c>
      <c r="R426" s="9">
        <f t="shared" si="101"/>
        <v>2400</v>
      </c>
      <c r="S426" s="9">
        <v>1</v>
      </c>
      <c r="T426" s="9">
        <v>0.32</v>
      </c>
      <c r="U426" s="9">
        <v>2.1</v>
      </c>
      <c r="V426" s="8">
        <f t="shared" si="102"/>
        <v>1274.9666679671275</v>
      </c>
      <c r="W426" s="7">
        <f t="shared" si="103"/>
        <v>6.3748333398356376</v>
      </c>
      <c r="X426" s="6">
        <f t="shared" si="104"/>
        <v>5850</v>
      </c>
      <c r="Y426" s="5">
        <f t="shared" si="105"/>
        <v>29.25</v>
      </c>
      <c r="Z426" s="1">
        <f t="shared" si="106"/>
        <v>46800</v>
      </c>
      <c r="AA426" s="1">
        <f t="shared" si="107"/>
        <v>5850</v>
      </c>
      <c r="AB426" s="1">
        <f t="shared" si="108"/>
        <v>81900</v>
      </c>
      <c r="AC426" s="4">
        <f t="shared" si="114"/>
        <v>7371</v>
      </c>
      <c r="AD426" s="4">
        <f t="shared" si="115"/>
        <v>1965.6000000000001</v>
      </c>
      <c r="AE426" s="4">
        <f t="shared" si="111"/>
        <v>15186.6</v>
      </c>
      <c r="AF426" s="3">
        <f t="shared" si="112"/>
        <v>75.933000000000007</v>
      </c>
    </row>
    <row r="427" spans="1:32" x14ac:dyDescent="0.2">
      <c r="A427" s="165">
        <v>438</v>
      </c>
      <c r="B427" s="156" t="str">
        <f t="shared" si="98"/>
        <v>0.35, Header - Corn 12R-20</v>
      </c>
      <c r="C427" s="124">
        <v>0.35</v>
      </c>
      <c r="D427" s="120" t="s">
        <v>434</v>
      </c>
      <c r="E427" s="120" t="s">
        <v>321</v>
      </c>
      <c r="F427" s="120" t="s">
        <v>50</v>
      </c>
      <c r="G427" s="120" t="str">
        <f t="shared" si="99"/>
        <v>Header - Corn 12R-20</v>
      </c>
      <c r="H427" s="236">
        <v>90700</v>
      </c>
      <c r="I427" s="156">
        <v>20</v>
      </c>
      <c r="J427" s="156">
        <v>3.5</v>
      </c>
      <c r="K427" s="156">
        <v>85</v>
      </c>
      <c r="L427" s="157">
        <f t="shared" si="113"/>
        <v>0.13865546218487396</v>
      </c>
      <c r="M427" s="156">
        <v>40</v>
      </c>
      <c r="N427" s="156">
        <v>60</v>
      </c>
      <c r="O427" s="156">
        <v>8</v>
      </c>
      <c r="P427" s="156">
        <v>300</v>
      </c>
      <c r="Q427" s="156">
        <v>0</v>
      </c>
      <c r="R427" s="9">
        <f t="shared" si="101"/>
        <v>2400</v>
      </c>
      <c r="S427" s="9">
        <v>1</v>
      </c>
      <c r="T427" s="9">
        <v>0.32</v>
      </c>
      <c r="U427" s="9">
        <v>2.1</v>
      </c>
      <c r="V427" s="8">
        <f t="shared" si="102"/>
        <v>2315.857860180427</v>
      </c>
      <c r="W427" s="7">
        <f t="shared" si="103"/>
        <v>7.7195262006014236</v>
      </c>
      <c r="X427" s="6">
        <f t="shared" si="104"/>
        <v>6802.5</v>
      </c>
      <c r="Y427" s="5">
        <f t="shared" si="105"/>
        <v>22.675000000000001</v>
      </c>
      <c r="Z427" s="1">
        <f t="shared" si="106"/>
        <v>36280</v>
      </c>
      <c r="AA427" s="1">
        <f t="shared" si="107"/>
        <v>6802.5</v>
      </c>
      <c r="AB427" s="1">
        <f t="shared" si="108"/>
        <v>63490</v>
      </c>
      <c r="AC427" s="4">
        <f t="shared" si="114"/>
        <v>5714.0999999999995</v>
      </c>
      <c r="AD427" s="4">
        <f t="shared" si="115"/>
        <v>1523.76</v>
      </c>
      <c r="AE427" s="4">
        <f t="shared" si="111"/>
        <v>14040.359999999999</v>
      </c>
      <c r="AF427" s="3">
        <f t="shared" si="112"/>
        <v>46.801199999999994</v>
      </c>
    </row>
    <row r="428" spans="1:32" x14ac:dyDescent="0.2">
      <c r="A428" s="165">
        <v>437</v>
      </c>
      <c r="B428" s="156" t="str">
        <f t="shared" si="98"/>
        <v>0.36, Header - Corn  8R-36</v>
      </c>
      <c r="C428" s="124">
        <v>0.36</v>
      </c>
      <c r="D428" s="120" t="s">
        <v>434</v>
      </c>
      <c r="E428" s="120" t="s">
        <v>321</v>
      </c>
      <c r="F428" s="120" t="s">
        <v>198</v>
      </c>
      <c r="G428" s="120" t="str">
        <f t="shared" si="99"/>
        <v>Header - Corn  8R-36</v>
      </c>
      <c r="H428" s="236">
        <v>156000</v>
      </c>
      <c r="I428" s="156">
        <v>24</v>
      </c>
      <c r="J428" s="156">
        <v>3.5</v>
      </c>
      <c r="K428" s="156">
        <v>85</v>
      </c>
      <c r="L428" s="157">
        <f t="shared" si="113"/>
        <v>0.11554621848739494</v>
      </c>
      <c r="M428" s="156">
        <v>40</v>
      </c>
      <c r="N428" s="156">
        <v>60</v>
      </c>
      <c r="O428" s="156">
        <v>12</v>
      </c>
      <c r="P428" s="156">
        <v>200</v>
      </c>
      <c r="Q428" s="156">
        <v>0</v>
      </c>
      <c r="R428" s="9">
        <f t="shared" si="101"/>
        <v>2400</v>
      </c>
      <c r="S428" s="9">
        <v>1</v>
      </c>
      <c r="T428" s="9">
        <v>0.32</v>
      </c>
      <c r="U428" s="9">
        <v>2.1</v>
      </c>
      <c r="V428" s="8">
        <f t="shared" si="102"/>
        <v>1699.9555572895033</v>
      </c>
      <c r="W428" s="7">
        <f t="shared" si="103"/>
        <v>8.4997777864475168</v>
      </c>
      <c r="X428" s="6">
        <f t="shared" si="104"/>
        <v>7800</v>
      </c>
      <c r="Y428" s="5">
        <f t="shared" si="105"/>
        <v>39</v>
      </c>
      <c r="Z428" s="1">
        <f t="shared" si="106"/>
        <v>62400</v>
      </c>
      <c r="AA428" s="1">
        <f t="shared" si="107"/>
        <v>7800</v>
      </c>
      <c r="AB428" s="1">
        <f t="shared" si="108"/>
        <v>109200</v>
      </c>
      <c r="AC428" s="4">
        <f t="shared" si="114"/>
        <v>9828</v>
      </c>
      <c r="AD428" s="4">
        <f t="shared" si="115"/>
        <v>2620.8000000000002</v>
      </c>
      <c r="AE428" s="4">
        <f t="shared" si="111"/>
        <v>20248.8</v>
      </c>
      <c r="AF428" s="3">
        <f t="shared" si="112"/>
        <v>101.244</v>
      </c>
    </row>
    <row r="429" spans="1:32" x14ac:dyDescent="0.2">
      <c r="A429" s="165">
        <v>439</v>
      </c>
      <c r="B429" s="156" t="str">
        <f t="shared" si="98"/>
        <v>0.37, Header - Corn 12R-30</v>
      </c>
      <c r="C429" s="124">
        <v>0.37</v>
      </c>
      <c r="D429" s="120" t="s">
        <v>434</v>
      </c>
      <c r="E429" s="120" t="s">
        <v>321</v>
      </c>
      <c r="F429" s="120" t="s">
        <v>6</v>
      </c>
      <c r="G429" s="120" t="str">
        <f t="shared" si="99"/>
        <v>Header - Corn 12R-30</v>
      </c>
      <c r="H429" s="236">
        <v>167000</v>
      </c>
      <c r="I429" s="156">
        <v>30</v>
      </c>
      <c r="J429" s="156">
        <v>3.5</v>
      </c>
      <c r="K429" s="156">
        <v>85</v>
      </c>
      <c r="L429" s="157">
        <f t="shared" si="113"/>
        <v>9.2436974789915971E-2</v>
      </c>
      <c r="M429" s="156">
        <v>40</v>
      </c>
      <c r="N429" s="156">
        <v>60</v>
      </c>
      <c r="O429" s="156">
        <v>8</v>
      </c>
      <c r="P429" s="156">
        <v>300</v>
      </c>
      <c r="Q429" s="156">
        <v>0</v>
      </c>
      <c r="R429" s="9">
        <f t="shared" si="101"/>
        <v>2400</v>
      </c>
      <c r="S429" s="9">
        <v>1</v>
      </c>
      <c r="T429" s="9">
        <v>0.32</v>
      </c>
      <c r="U429" s="9">
        <v>2.1</v>
      </c>
      <c r="V429" s="8">
        <f t="shared" si="102"/>
        <v>4264.0381769584483</v>
      </c>
      <c r="W429" s="7">
        <f t="shared" si="103"/>
        <v>14.213460589861494</v>
      </c>
      <c r="X429" s="6">
        <f t="shared" si="104"/>
        <v>12525</v>
      </c>
      <c r="Y429" s="5">
        <f t="shared" si="105"/>
        <v>41.75</v>
      </c>
      <c r="Z429" s="1">
        <f t="shared" si="106"/>
        <v>66800</v>
      </c>
      <c r="AA429" s="1">
        <f t="shared" si="107"/>
        <v>12525</v>
      </c>
      <c r="AB429" s="1">
        <f t="shared" si="108"/>
        <v>116900</v>
      </c>
      <c r="AC429" s="4">
        <f t="shared" si="114"/>
        <v>10521</v>
      </c>
      <c r="AD429" s="4">
        <f t="shared" si="115"/>
        <v>2805.6</v>
      </c>
      <c r="AE429" s="4">
        <f t="shared" si="111"/>
        <v>25851.599999999999</v>
      </c>
      <c r="AF429" s="3">
        <f t="shared" si="112"/>
        <v>86.171999999999997</v>
      </c>
    </row>
    <row r="430" spans="1:32" x14ac:dyDescent="0.2">
      <c r="A430" s="165">
        <v>426</v>
      </c>
      <c r="B430" s="156" t="str">
        <f t="shared" si="98"/>
        <v>0.38, Header -Soybean 22' Flex</v>
      </c>
      <c r="C430" s="124">
        <v>0.38</v>
      </c>
      <c r="D430" s="120" t="s">
        <v>434</v>
      </c>
      <c r="E430" s="120" t="s">
        <v>322</v>
      </c>
      <c r="F430" s="120" t="s">
        <v>83</v>
      </c>
      <c r="G430" s="120" t="str">
        <f t="shared" si="99"/>
        <v>Header -Soybean 22' Flex</v>
      </c>
      <c r="H430" s="236">
        <v>46800</v>
      </c>
      <c r="I430" s="156">
        <v>22</v>
      </c>
      <c r="J430" s="156">
        <v>3.8</v>
      </c>
      <c r="K430" s="156">
        <v>85</v>
      </c>
      <c r="L430" s="157">
        <f t="shared" si="113"/>
        <v>0.11609907120743036</v>
      </c>
      <c r="M430" s="156">
        <v>40</v>
      </c>
      <c r="N430" s="156">
        <v>60</v>
      </c>
      <c r="O430" s="156">
        <v>12</v>
      </c>
      <c r="P430" s="156">
        <v>150</v>
      </c>
      <c r="Q430" s="156">
        <v>0</v>
      </c>
      <c r="R430" s="9">
        <f t="shared" si="101"/>
        <v>1800</v>
      </c>
      <c r="S430" s="9">
        <v>1</v>
      </c>
      <c r="T430" s="9">
        <v>0.32</v>
      </c>
      <c r="U430" s="9">
        <v>2.1</v>
      </c>
      <c r="V430" s="8">
        <f t="shared" si="102"/>
        <v>278.73241357134106</v>
      </c>
      <c r="W430" s="7">
        <f t="shared" si="103"/>
        <v>1.8582160904756071</v>
      </c>
      <c r="X430" s="6">
        <f t="shared" si="104"/>
        <v>2340</v>
      </c>
      <c r="Y430" s="5">
        <f t="shared" si="105"/>
        <v>15.6</v>
      </c>
      <c r="Z430" s="1">
        <f t="shared" si="106"/>
        <v>18720</v>
      </c>
      <c r="AA430" s="1">
        <f t="shared" si="107"/>
        <v>2340</v>
      </c>
      <c r="AB430" s="1">
        <f t="shared" si="108"/>
        <v>32760</v>
      </c>
      <c r="AC430" s="4">
        <f t="shared" si="114"/>
        <v>2948.4</v>
      </c>
      <c r="AD430" s="4">
        <f t="shared" si="115"/>
        <v>786.24</v>
      </c>
      <c r="AE430" s="4">
        <f t="shared" si="111"/>
        <v>6074.6399999999994</v>
      </c>
      <c r="AF430" s="3">
        <f t="shared" si="112"/>
        <v>40.497599999999998</v>
      </c>
    </row>
    <row r="431" spans="1:32" x14ac:dyDescent="0.2">
      <c r="A431" s="165">
        <v>431</v>
      </c>
      <c r="B431" s="156" t="str">
        <f t="shared" si="98"/>
        <v>0.39, Header -Soybean 25' Flex</v>
      </c>
      <c r="C431" s="124">
        <v>0.39</v>
      </c>
      <c r="D431" s="120" t="s">
        <v>434</v>
      </c>
      <c r="E431" s="120" t="s">
        <v>322</v>
      </c>
      <c r="F431" s="120" t="s">
        <v>82</v>
      </c>
      <c r="G431" s="120" t="str">
        <f t="shared" si="99"/>
        <v>Header -Soybean 25' Flex</v>
      </c>
      <c r="H431" s="236">
        <v>45700</v>
      </c>
      <c r="I431" s="156">
        <v>25</v>
      </c>
      <c r="J431" s="156">
        <v>3.8</v>
      </c>
      <c r="K431" s="156">
        <v>85</v>
      </c>
      <c r="L431" s="157">
        <f t="shared" si="113"/>
        <v>0.10216718266253871</v>
      </c>
      <c r="M431" s="156">
        <v>40</v>
      </c>
      <c r="N431" s="156">
        <v>60</v>
      </c>
      <c r="O431" s="156">
        <v>12</v>
      </c>
      <c r="P431" s="156">
        <v>150</v>
      </c>
      <c r="Q431" s="156">
        <v>0</v>
      </c>
      <c r="R431" s="9">
        <f t="shared" si="101"/>
        <v>1800</v>
      </c>
      <c r="S431" s="9">
        <v>1</v>
      </c>
      <c r="T431" s="9">
        <v>0.32</v>
      </c>
      <c r="U431" s="9">
        <v>2.1</v>
      </c>
      <c r="V431" s="8">
        <f t="shared" si="102"/>
        <v>272.18101068825399</v>
      </c>
      <c r="W431" s="7">
        <f t="shared" si="103"/>
        <v>1.8145400712550266</v>
      </c>
      <c r="X431" s="6">
        <f t="shared" si="104"/>
        <v>2285</v>
      </c>
      <c r="Y431" s="5">
        <f t="shared" si="105"/>
        <v>15.233333333333333</v>
      </c>
      <c r="Z431" s="1">
        <f t="shared" si="106"/>
        <v>18280</v>
      </c>
      <c r="AA431" s="1">
        <f t="shared" si="107"/>
        <v>2285</v>
      </c>
      <c r="AB431" s="1">
        <f t="shared" si="108"/>
        <v>31990</v>
      </c>
      <c r="AC431" s="4">
        <f t="shared" si="114"/>
        <v>2879.1</v>
      </c>
      <c r="AD431" s="4">
        <f t="shared" si="115"/>
        <v>767.76</v>
      </c>
      <c r="AE431" s="4">
        <f t="shared" si="111"/>
        <v>5931.8600000000006</v>
      </c>
      <c r="AF431" s="3">
        <f t="shared" si="112"/>
        <v>39.545733333333338</v>
      </c>
    </row>
    <row r="432" spans="1:32" x14ac:dyDescent="0.2">
      <c r="A432" s="165">
        <v>436</v>
      </c>
      <c r="B432" s="156" t="str">
        <f t="shared" si="98"/>
        <v>0.4, Header -Soybean 30' Flex</v>
      </c>
      <c r="C432" s="124">
        <v>0.4</v>
      </c>
      <c r="D432" s="120" t="s">
        <v>434</v>
      </c>
      <c r="E432" s="120" t="s">
        <v>322</v>
      </c>
      <c r="F432" s="120" t="s">
        <v>81</v>
      </c>
      <c r="G432" s="120" t="str">
        <f t="shared" si="99"/>
        <v>Header -Soybean 30' Flex</v>
      </c>
      <c r="H432" s="236">
        <v>55100</v>
      </c>
      <c r="I432" s="156">
        <v>30</v>
      </c>
      <c r="J432" s="156">
        <v>3.8</v>
      </c>
      <c r="K432" s="156">
        <v>85</v>
      </c>
      <c r="L432" s="157">
        <f t="shared" si="113"/>
        <v>8.5139318885448914E-2</v>
      </c>
      <c r="M432" s="156">
        <v>40</v>
      </c>
      <c r="N432" s="156">
        <v>60</v>
      </c>
      <c r="O432" s="156">
        <v>12</v>
      </c>
      <c r="P432" s="156">
        <v>150</v>
      </c>
      <c r="Q432" s="156">
        <v>0</v>
      </c>
      <c r="R432" s="9">
        <f t="shared" si="101"/>
        <v>1800</v>
      </c>
      <c r="S432" s="9">
        <v>1</v>
      </c>
      <c r="T432" s="9">
        <v>0.32</v>
      </c>
      <c r="U432" s="9">
        <v>2.1</v>
      </c>
      <c r="V432" s="8">
        <f t="shared" si="102"/>
        <v>328.16572623463446</v>
      </c>
      <c r="W432" s="7">
        <f t="shared" si="103"/>
        <v>2.1877715082308966</v>
      </c>
      <c r="X432" s="6">
        <f t="shared" si="104"/>
        <v>2755</v>
      </c>
      <c r="Y432" s="5">
        <f t="shared" si="105"/>
        <v>18.366666666666667</v>
      </c>
      <c r="Z432" s="1">
        <f t="shared" si="106"/>
        <v>22040</v>
      </c>
      <c r="AA432" s="1">
        <f t="shared" si="107"/>
        <v>2755</v>
      </c>
      <c r="AB432" s="1">
        <f t="shared" si="108"/>
        <v>38570</v>
      </c>
      <c r="AC432" s="4">
        <f t="shared" si="114"/>
        <v>3471.2999999999997</v>
      </c>
      <c r="AD432" s="4">
        <f t="shared" si="115"/>
        <v>925.68000000000006</v>
      </c>
      <c r="AE432" s="4">
        <f t="shared" si="111"/>
        <v>7151.98</v>
      </c>
      <c r="AF432" s="3">
        <f t="shared" si="112"/>
        <v>47.679866666666662</v>
      </c>
    </row>
    <row r="433" spans="1:32" x14ac:dyDescent="0.2">
      <c r="A433" s="165">
        <v>592</v>
      </c>
      <c r="B433" s="156" t="str">
        <f t="shared" si="98"/>
        <v>0.41, Header -Soybean 35' Flex</v>
      </c>
      <c r="C433" s="124">
        <v>0.41</v>
      </c>
      <c r="D433" s="120" t="s">
        <v>434</v>
      </c>
      <c r="E433" s="120" t="s">
        <v>322</v>
      </c>
      <c r="F433" s="120" t="s">
        <v>80</v>
      </c>
      <c r="G433" s="120" t="str">
        <f t="shared" si="99"/>
        <v>Header -Soybean 35' Flex</v>
      </c>
      <c r="H433" s="236">
        <v>62900</v>
      </c>
      <c r="I433" s="156">
        <v>35</v>
      </c>
      <c r="J433" s="156">
        <v>3.8</v>
      </c>
      <c r="K433" s="156">
        <v>85</v>
      </c>
      <c r="L433" s="157">
        <f t="shared" si="113"/>
        <v>7.29765590446705E-2</v>
      </c>
      <c r="M433" s="156">
        <v>40</v>
      </c>
      <c r="N433" s="156">
        <v>60</v>
      </c>
      <c r="O433" s="156">
        <v>12</v>
      </c>
      <c r="P433" s="156">
        <v>150</v>
      </c>
      <c r="Q433" s="156">
        <v>0</v>
      </c>
      <c r="R433" s="9">
        <f t="shared" si="101"/>
        <v>1800</v>
      </c>
      <c r="S433" s="9">
        <v>1</v>
      </c>
      <c r="T433" s="9">
        <v>0.32</v>
      </c>
      <c r="U433" s="9">
        <v>2.1</v>
      </c>
      <c r="V433" s="8">
        <f t="shared" si="102"/>
        <v>374.62112849652465</v>
      </c>
      <c r="W433" s="7">
        <f t="shared" si="103"/>
        <v>2.4974741899768311</v>
      </c>
      <c r="X433" s="6">
        <f t="shared" si="104"/>
        <v>3145</v>
      </c>
      <c r="Y433" s="5">
        <f t="shared" si="105"/>
        <v>20.966666666666665</v>
      </c>
      <c r="Z433" s="1">
        <f t="shared" si="106"/>
        <v>25160</v>
      </c>
      <c r="AA433" s="1">
        <f t="shared" si="107"/>
        <v>3145</v>
      </c>
      <c r="AB433" s="1">
        <f t="shared" si="108"/>
        <v>44030</v>
      </c>
      <c r="AC433" s="4">
        <f t="shared" si="114"/>
        <v>3962.7</v>
      </c>
      <c r="AD433" s="4">
        <f t="shared" si="115"/>
        <v>1056.72</v>
      </c>
      <c r="AE433" s="4">
        <f t="shared" si="111"/>
        <v>8164.42</v>
      </c>
      <c r="AF433" s="3">
        <f t="shared" si="112"/>
        <v>54.42946666666667</v>
      </c>
    </row>
    <row r="434" spans="1:32" x14ac:dyDescent="0.2">
      <c r="A434" s="165">
        <v>424</v>
      </c>
      <c r="B434" s="156" t="str">
        <f t="shared" si="98"/>
        <v>0.42, Header Wheat/Sorghum 22' Rigid</v>
      </c>
      <c r="C434" s="124">
        <v>0.42</v>
      </c>
      <c r="D434" s="120" t="s">
        <v>434</v>
      </c>
      <c r="E434" s="120" t="s">
        <v>323</v>
      </c>
      <c r="F434" s="120" t="s">
        <v>79</v>
      </c>
      <c r="G434" s="120" t="str">
        <f t="shared" si="99"/>
        <v>Header Wheat/Sorghum 22' Rigid</v>
      </c>
      <c r="H434" s="236">
        <v>19800</v>
      </c>
      <c r="I434" s="156">
        <v>22</v>
      </c>
      <c r="J434" s="156">
        <v>3.5</v>
      </c>
      <c r="K434" s="156">
        <v>85</v>
      </c>
      <c r="L434" s="157">
        <f t="shared" si="113"/>
        <v>0.12605042016806722</v>
      </c>
      <c r="M434" s="156">
        <v>40</v>
      </c>
      <c r="N434" s="156">
        <v>60</v>
      </c>
      <c r="O434" s="156">
        <v>8</v>
      </c>
      <c r="P434" s="156">
        <v>300</v>
      </c>
      <c r="Q434" s="156">
        <v>0</v>
      </c>
      <c r="R434" s="9">
        <f t="shared" si="101"/>
        <v>2400</v>
      </c>
      <c r="S434" s="9">
        <v>1</v>
      </c>
      <c r="T434" s="9">
        <v>0.32</v>
      </c>
      <c r="U434" s="9">
        <v>2.1</v>
      </c>
      <c r="V434" s="8">
        <f t="shared" si="102"/>
        <v>505.55662217830707</v>
      </c>
      <c r="W434" s="7">
        <f t="shared" si="103"/>
        <v>1.6851887405943569</v>
      </c>
      <c r="X434" s="6">
        <f t="shared" si="104"/>
        <v>1485</v>
      </c>
      <c r="Y434" s="5">
        <f t="shared" si="105"/>
        <v>4.95</v>
      </c>
      <c r="Z434" s="1">
        <f t="shared" si="106"/>
        <v>7920</v>
      </c>
      <c r="AA434" s="1">
        <f t="shared" si="107"/>
        <v>1485</v>
      </c>
      <c r="AB434" s="1">
        <f t="shared" si="108"/>
        <v>13860</v>
      </c>
      <c r="AC434" s="4">
        <f t="shared" si="114"/>
        <v>1247.3999999999999</v>
      </c>
      <c r="AD434" s="4">
        <f t="shared" si="115"/>
        <v>332.64</v>
      </c>
      <c r="AE434" s="4">
        <f t="shared" si="111"/>
        <v>3065.0399999999995</v>
      </c>
      <c r="AF434" s="3">
        <f t="shared" si="112"/>
        <v>10.216799999999999</v>
      </c>
    </row>
    <row r="435" spans="1:32" x14ac:dyDescent="0.2">
      <c r="A435" s="165">
        <v>429</v>
      </c>
      <c r="B435" s="156" t="str">
        <f t="shared" si="98"/>
        <v>0.43, Header Wheat/Sorghum 25' Rigid</v>
      </c>
      <c r="C435" s="124">
        <v>0.43</v>
      </c>
      <c r="D435" s="120" t="s">
        <v>434</v>
      </c>
      <c r="E435" s="120" t="s">
        <v>323</v>
      </c>
      <c r="F435" s="120" t="s">
        <v>78</v>
      </c>
      <c r="G435" s="120" t="str">
        <f t="shared" si="99"/>
        <v>Header Wheat/Sorghum 25' Rigid</v>
      </c>
      <c r="H435" s="236">
        <v>49200</v>
      </c>
      <c r="I435" s="156">
        <v>25</v>
      </c>
      <c r="J435" s="156">
        <v>3.5</v>
      </c>
      <c r="K435" s="156">
        <v>85</v>
      </c>
      <c r="L435" s="157">
        <f t="shared" si="113"/>
        <v>0.11092436974789915</v>
      </c>
      <c r="M435" s="156">
        <v>40</v>
      </c>
      <c r="N435" s="156">
        <v>60</v>
      </c>
      <c r="O435" s="156">
        <v>8</v>
      </c>
      <c r="P435" s="156">
        <v>300</v>
      </c>
      <c r="Q435" s="156">
        <v>0</v>
      </c>
      <c r="R435" s="9">
        <f t="shared" si="101"/>
        <v>2400</v>
      </c>
      <c r="S435" s="9">
        <v>1</v>
      </c>
      <c r="T435" s="9">
        <v>0.32</v>
      </c>
      <c r="U435" s="9">
        <v>2.1</v>
      </c>
      <c r="V435" s="8">
        <f t="shared" si="102"/>
        <v>1256.2316066248843</v>
      </c>
      <c r="W435" s="7">
        <f t="shared" si="103"/>
        <v>4.187438688749614</v>
      </c>
      <c r="X435" s="6">
        <f t="shared" si="104"/>
        <v>3690</v>
      </c>
      <c r="Y435" s="5">
        <f t="shared" si="105"/>
        <v>12.3</v>
      </c>
      <c r="Z435" s="1">
        <f t="shared" si="106"/>
        <v>19680</v>
      </c>
      <c r="AA435" s="1">
        <f t="shared" si="107"/>
        <v>3690</v>
      </c>
      <c r="AB435" s="1">
        <f t="shared" si="108"/>
        <v>34440</v>
      </c>
      <c r="AC435" s="4">
        <f t="shared" si="114"/>
        <v>3099.6</v>
      </c>
      <c r="AD435" s="4">
        <f t="shared" si="115"/>
        <v>826.56000000000006</v>
      </c>
      <c r="AE435" s="4">
        <f t="shared" si="111"/>
        <v>7616.1600000000008</v>
      </c>
      <c r="AF435" s="3">
        <f t="shared" si="112"/>
        <v>25.387200000000004</v>
      </c>
    </row>
    <row r="436" spans="1:32" x14ac:dyDescent="0.2">
      <c r="A436" s="165">
        <v>434</v>
      </c>
      <c r="B436" s="156" t="str">
        <f t="shared" si="98"/>
        <v>0.44, Header Wheat/Sorghum 30' Rigid</v>
      </c>
      <c r="C436" s="124">
        <v>0.44</v>
      </c>
      <c r="D436" s="120" t="s">
        <v>434</v>
      </c>
      <c r="E436" s="120" t="s">
        <v>323</v>
      </c>
      <c r="F436" s="120" t="s">
        <v>77</v>
      </c>
      <c r="G436" s="120" t="str">
        <f t="shared" si="99"/>
        <v>Header Wheat/Sorghum 30' Rigid</v>
      </c>
      <c r="H436" s="236">
        <v>63200</v>
      </c>
      <c r="I436" s="156">
        <v>30</v>
      </c>
      <c r="J436" s="156">
        <v>3.5</v>
      </c>
      <c r="K436" s="156">
        <v>85</v>
      </c>
      <c r="L436" s="157">
        <f t="shared" si="113"/>
        <v>9.2436974789915971E-2</v>
      </c>
      <c r="M436" s="156">
        <v>40</v>
      </c>
      <c r="N436" s="156">
        <v>60</v>
      </c>
      <c r="O436" s="156">
        <v>8</v>
      </c>
      <c r="P436" s="156">
        <v>300</v>
      </c>
      <c r="Q436" s="156">
        <v>0</v>
      </c>
      <c r="R436" s="9">
        <f t="shared" si="101"/>
        <v>2400</v>
      </c>
      <c r="S436" s="9">
        <v>1</v>
      </c>
      <c r="T436" s="9">
        <v>0.32</v>
      </c>
      <c r="U436" s="9">
        <v>2.1</v>
      </c>
      <c r="V436" s="8">
        <f t="shared" si="102"/>
        <v>1613.6958849327782</v>
      </c>
      <c r="W436" s="7">
        <f t="shared" si="103"/>
        <v>5.3789862831092607</v>
      </c>
      <c r="X436" s="6">
        <f t="shared" si="104"/>
        <v>4740</v>
      </c>
      <c r="Y436" s="5">
        <f t="shared" si="105"/>
        <v>15.8</v>
      </c>
      <c r="Z436" s="1">
        <f t="shared" si="106"/>
        <v>25280</v>
      </c>
      <c r="AA436" s="1">
        <f t="shared" si="107"/>
        <v>4740</v>
      </c>
      <c r="AB436" s="1">
        <f t="shared" si="108"/>
        <v>44240</v>
      </c>
      <c r="AC436" s="4">
        <f t="shared" si="114"/>
        <v>3981.6</v>
      </c>
      <c r="AD436" s="4">
        <f t="shared" si="115"/>
        <v>1061.76</v>
      </c>
      <c r="AE436" s="4">
        <f t="shared" si="111"/>
        <v>9783.36</v>
      </c>
      <c r="AF436" s="3">
        <f t="shared" si="112"/>
        <v>32.611200000000004</v>
      </c>
    </row>
    <row r="437" spans="1:32" x14ac:dyDescent="0.2">
      <c r="A437" s="165">
        <v>276</v>
      </c>
      <c r="B437" s="156" t="str">
        <f t="shared" si="98"/>
        <v>0.45, Module Builder 4R-30 (250)</v>
      </c>
      <c r="C437" s="124">
        <v>0.45</v>
      </c>
      <c r="D437" s="120" t="s">
        <v>434</v>
      </c>
      <c r="E437" s="120" t="s">
        <v>324</v>
      </c>
      <c r="F437" s="120" t="s">
        <v>224</v>
      </c>
      <c r="G437" s="120" t="str">
        <f t="shared" si="99"/>
        <v>Module Builder 4R-30 (250)</v>
      </c>
      <c r="H437" s="236">
        <v>37600</v>
      </c>
      <c r="I437" s="156">
        <v>10</v>
      </c>
      <c r="J437" s="156">
        <v>3.6</v>
      </c>
      <c r="K437" s="156">
        <v>70</v>
      </c>
      <c r="L437" s="157">
        <f t="shared" si="113"/>
        <v>0.32738095238095238</v>
      </c>
      <c r="M437" s="156">
        <v>35</v>
      </c>
      <c r="N437" s="156">
        <v>50</v>
      </c>
      <c r="O437" s="156">
        <v>10</v>
      </c>
      <c r="P437" s="156">
        <v>200</v>
      </c>
      <c r="Q437" s="156">
        <v>0</v>
      </c>
      <c r="R437" s="9">
        <f t="shared" si="101"/>
        <v>2000</v>
      </c>
      <c r="S437" s="9">
        <v>1</v>
      </c>
      <c r="T437" s="9">
        <v>0.27</v>
      </c>
      <c r="U437" s="9">
        <v>1.4</v>
      </c>
      <c r="V437" s="8">
        <f t="shared" si="102"/>
        <v>1066.580410812282</v>
      </c>
      <c r="W437" s="7">
        <f t="shared" si="103"/>
        <v>5.3329020540614103</v>
      </c>
      <c r="X437" s="6">
        <f t="shared" si="104"/>
        <v>1880</v>
      </c>
      <c r="Y437" s="5">
        <f t="shared" si="105"/>
        <v>9.4</v>
      </c>
      <c r="Z437" s="1">
        <f t="shared" si="106"/>
        <v>13160</v>
      </c>
      <c r="AA437" s="1">
        <f t="shared" si="107"/>
        <v>2444</v>
      </c>
      <c r="AB437" s="1">
        <f t="shared" si="108"/>
        <v>25380</v>
      </c>
      <c r="AC437" s="4">
        <f t="shared" si="114"/>
        <v>2284.1999999999998</v>
      </c>
      <c r="AD437" s="4">
        <f t="shared" si="115"/>
        <v>609.12</v>
      </c>
      <c r="AE437" s="4">
        <f t="shared" si="111"/>
        <v>5337.32</v>
      </c>
      <c r="AF437" s="3">
        <f t="shared" si="112"/>
        <v>26.686599999999999</v>
      </c>
    </row>
    <row r="438" spans="1:32" x14ac:dyDescent="0.2">
      <c r="A438" s="165">
        <v>469</v>
      </c>
      <c r="B438" s="156" t="str">
        <f t="shared" si="98"/>
        <v>0.46, Module Builder 4R-30 (325)</v>
      </c>
      <c r="C438" s="124">
        <v>0.46</v>
      </c>
      <c r="D438" s="120" t="s">
        <v>434</v>
      </c>
      <c r="E438" s="120" t="s">
        <v>324</v>
      </c>
      <c r="F438" s="120" t="s">
        <v>332</v>
      </c>
      <c r="G438" s="120" t="str">
        <f t="shared" si="99"/>
        <v>Module Builder 4R-30 (325)</v>
      </c>
      <c r="H438" s="236">
        <v>37600</v>
      </c>
      <c r="I438" s="156">
        <v>10</v>
      </c>
      <c r="J438" s="156">
        <v>3.6</v>
      </c>
      <c r="K438" s="156">
        <v>70</v>
      </c>
      <c r="L438" s="157">
        <f t="shared" si="113"/>
        <v>0.32738095238095238</v>
      </c>
      <c r="M438" s="156">
        <v>35</v>
      </c>
      <c r="N438" s="156">
        <v>50</v>
      </c>
      <c r="O438" s="156">
        <v>10</v>
      </c>
      <c r="P438" s="156">
        <v>200</v>
      </c>
      <c r="Q438" s="156">
        <v>0</v>
      </c>
      <c r="R438" s="9">
        <f t="shared" si="101"/>
        <v>2000</v>
      </c>
      <c r="S438" s="9">
        <v>1</v>
      </c>
      <c r="T438" s="9">
        <v>0.27</v>
      </c>
      <c r="U438" s="9">
        <v>1.4</v>
      </c>
      <c r="V438" s="8">
        <f t="shared" si="102"/>
        <v>1066.580410812282</v>
      </c>
      <c r="W438" s="7">
        <f t="shared" si="103"/>
        <v>5.3329020540614103</v>
      </c>
      <c r="X438" s="6">
        <f t="shared" si="104"/>
        <v>1880</v>
      </c>
      <c r="Y438" s="5">
        <f t="shared" si="105"/>
        <v>9.4</v>
      </c>
      <c r="Z438" s="1">
        <f t="shared" si="106"/>
        <v>13160</v>
      </c>
      <c r="AA438" s="1">
        <f t="shared" si="107"/>
        <v>2444</v>
      </c>
      <c r="AB438" s="1">
        <f t="shared" si="108"/>
        <v>25380</v>
      </c>
      <c r="AC438" s="4">
        <f t="shared" si="114"/>
        <v>2284.1999999999998</v>
      </c>
      <c r="AD438" s="4">
        <f t="shared" si="115"/>
        <v>609.12</v>
      </c>
      <c r="AE438" s="4">
        <f t="shared" si="111"/>
        <v>5337.32</v>
      </c>
      <c r="AF438" s="3">
        <f t="shared" si="112"/>
        <v>26.686599999999999</v>
      </c>
    </row>
    <row r="439" spans="1:32" x14ac:dyDescent="0.2">
      <c r="A439" s="165">
        <v>124</v>
      </c>
      <c r="B439" s="156" t="str">
        <f t="shared" si="98"/>
        <v>0.47, Module Builder 4R-36 (255)</v>
      </c>
      <c r="C439" s="124">
        <v>0.47</v>
      </c>
      <c r="D439" s="120" t="s">
        <v>434</v>
      </c>
      <c r="E439" s="120" t="s">
        <v>324</v>
      </c>
      <c r="F439" s="120" t="s">
        <v>225</v>
      </c>
      <c r="G439" s="120" t="str">
        <f t="shared" si="99"/>
        <v>Module Builder 4R-36 (255)</v>
      </c>
      <c r="H439" s="236">
        <v>37600</v>
      </c>
      <c r="I439" s="156">
        <v>12</v>
      </c>
      <c r="J439" s="156">
        <v>3.6</v>
      </c>
      <c r="K439" s="156">
        <v>70</v>
      </c>
      <c r="L439" s="157">
        <f t="shared" si="113"/>
        <v>0.27281746031746035</v>
      </c>
      <c r="M439" s="156">
        <v>35</v>
      </c>
      <c r="N439" s="156">
        <v>50</v>
      </c>
      <c r="O439" s="156">
        <v>10</v>
      </c>
      <c r="P439" s="156">
        <v>200</v>
      </c>
      <c r="Q439" s="156">
        <v>0</v>
      </c>
      <c r="R439" s="9">
        <f t="shared" si="101"/>
        <v>2000</v>
      </c>
      <c r="S439" s="9">
        <v>1</v>
      </c>
      <c r="T439" s="9">
        <v>0.27</v>
      </c>
      <c r="U439" s="9">
        <v>1.4</v>
      </c>
      <c r="V439" s="8">
        <f t="shared" si="102"/>
        <v>1066.580410812282</v>
      </c>
      <c r="W439" s="7">
        <f t="shared" si="103"/>
        <v>5.3329020540614103</v>
      </c>
      <c r="X439" s="6">
        <f t="shared" si="104"/>
        <v>1880</v>
      </c>
      <c r="Y439" s="5">
        <f t="shared" si="105"/>
        <v>9.4</v>
      </c>
      <c r="Z439" s="1">
        <f t="shared" si="106"/>
        <v>13160</v>
      </c>
      <c r="AA439" s="1">
        <f t="shared" si="107"/>
        <v>2444</v>
      </c>
      <c r="AB439" s="1">
        <f t="shared" si="108"/>
        <v>25380</v>
      </c>
      <c r="AC439" s="4">
        <f t="shared" si="114"/>
        <v>2284.1999999999998</v>
      </c>
      <c r="AD439" s="4">
        <f t="shared" si="115"/>
        <v>609.12</v>
      </c>
      <c r="AE439" s="4">
        <f t="shared" si="111"/>
        <v>5337.32</v>
      </c>
      <c r="AF439" s="3">
        <f t="shared" si="112"/>
        <v>26.686599999999999</v>
      </c>
    </row>
    <row r="440" spans="1:32" x14ac:dyDescent="0.2">
      <c r="A440" s="165">
        <v>277</v>
      </c>
      <c r="B440" s="156" t="str">
        <f t="shared" si="98"/>
        <v>0.48, Module Builder 4R-36 (325)</v>
      </c>
      <c r="C440" s="124">
        <v>0.48</v>
      </c>
      <c r="D440" s="120" t="s">
        <v>434</v>
      </c>
      <c r="E440" s="120" t="s">
        <v>324</v>
      </c>
      <c r="F440" s="120" t="s">
        <v>334</v>
      </c>
      <c r="G440" s="120" t="str">
        <f t="shared" si="99"/>
        <v>Module Builder 4R-36 (325)</v>
      </c>
      <c r="H440" s="236">
        <v>37600</v>
      </c>
      <c r="I440" s="156">
        <v>12</v>
      </c>
      <c r="J440" s="156">
        <v>3.6</v>
      </c>
      <c r="K440" s="156">
        <v>70</v>
      </c>
      <c r="L440" s="157">
        <f t="shared" si="113"/>
        <v>0.27281746031746035</v>
      </c>
      <c r="M440" s="156">
        <v>35</v>
      </c>
      <c r="N440" s="156">
        <v>50</v>
      </c>
      <c r="O440" s="156">
        <v>10</v>
      </c>
      <c r="P440" s="156">
        <v>200</v>
      </c>
      <c r="Q440" s="156">
        <v>0</v>
      </c>
      <c r="R440" s="9">
        <f t="shared" si="101"/>
        <v>2000</v>
      </c>
      <c r="S440" s="9">
        <v>1</v>
      </c>
      <c r="T440" s="9">
        <v>0.27</v>
      </c>
      <c r="U440" s="9">
        <v>1.4</v>
      </c>
      <c r="V440" s="8">
        <f t="shared" si="102"/>
        <v>1066.580410812282</v>
      </c>
      <c r="W440" s="7">
        <f t="shared" si="103"/>
        <v>5.3329020540614103</v>
      </c>
      <c r="X440" s="6">
        <f t="shared" si="104"/>
        <v>1880</v>
      </c>
      <c r="Y440" s="5">
        <f t="shared" si="105"/>
        <v>9.4</v>
      </c>
      <c r="Z440" s="1">
        <f t="shared" si="106"/>
        <v>13160</v>
      </c>
      <c r="AA440" s="1">
        <f t="shared" si="107"/>
        <v>2444</v>
      </c>
      <c r="AB440" s="1">
        <f t="shared" si="108"/>
        <v>25380</v>
      </c>
      <c r="AC440" s="4">
        <f t="shared" si="114"/>
        <v>2284.1999999999998</v>
      </c>
      <c r="AD440" s="4">
        <f t="shared" si="115"/>
        <v>609.12</v>
      </c>
      <c r="AE440" s="4">
        <f t="shared" si="111"/>
        <v>5337.32</v>
      </c>
      <c r="AF440" s="3">
        <f t="shared" si="112"/>
        <v>26.686599999999999</v>
      </c>
    </row>
    <row r="441" spans="1:32" x14ac:dyDescent="0.2">
      <c r="A441" s="165">
        <v>278</v>
      </c>
      <c r="B441" s="156" t="str">
        <f t="shared" si="98"/>
        <v>0.49, Module Builder 5R-30 (255)</v>
      </c>
      <c r="C441" s="124">
        <v>0.49</v>
      </c>
      <c r="D441" s="120" t="s">
        <v>434</v>
      </c>
      <c r="E441" s="120" t="s">
        <v>324</v>
      </c>
      <c r="F441" s="120" t="s">
        <v>333</v>
      </c>
      <c r="G441" s="120" t="str">
        <f t="shared" si="99"/>
        <v>Module Builder 5R-30 (255)</v>
      </c>
      <c r="H441" s="236">
        <v>37600</v>
      </c>
      <c r="I441" s="156">
        <v>12.5</v>
      </c>
      <c r="J441" s="156">
        <v>3.6</v>
      </c>
      <c r="K441" s="156">
        <v>70</v>
      </c>
      <c r="L441" s="157">
        <f t="shared" si="113"/>
        <v>0.26190476190476192</v>
      </c>
      <c r="M441" s="156">
        <v>35</v>
      </c>
      <c r="N441" s="156">
        <v>50</v>
      </c>
      <c r="O441" s="156">
        <v>10</v>
      </c>
      <c r="P441" s="156">
        <v>200</v>
      </c>
      <c r="Q441" s="156">
        <v>0</v>
      </c>
      <c r="R441" s="9">
        <f t="shared" si="101"/>
        <v>2000</v>
      </c>
      <c r="S441" s="9">
        <v>1</v>
      </c>
      <c r="T441" s="9">
        <v>0.27</v>
      </c>
      <c r="U441" s="9">
        <v>1.4</v>
      </c>
      <c r="V441" s="8">
        <f t="shared" si="102"/>
        <v>1066.580410812282</v>
      </c>
      <c r="W441" s="7">
        <f t="shared" si="103"/>
        <v>5.3329020540614103</v>
      </c>
      <c r="X441" s="6">
        <f t="shared" si="104"/>
        <v>1880</v>
      </c>
      <c r="Y441" s="5">
        <f t="shared" si="105"/>
        <v>9.4</v>
      </c>
      <c r="Z441" s="1">
        <f t="shared" si="106"/>
        <v>13160</v>
      </c>
      <c r="AA441" s="1">
        <f t="shared" si="107"/>
        <v>2444</v>
      </c>
      <c r="AB441" s="1">
        <f t="shared" si="108"/>
        <v>25380</v>
      </c>
      <c r="AC441" s="4">
        <f t="shared" si="114"/>
        <v>2284.1999999999998</v>
      </c>
      <c r="AD441" s="4">
        <f t="shared" si="115"/>
        <v>609.12</v>
      </c>
      <c r="AE441" s="4">
        <f t="shared" si="111"/>
        <v>5337.32</v>
      </c>
      <c r="AF441" s="3">
        <f t="shared" si="112"/>
        <v>26.686599999999999</v>
      </c>
    </row>
    <row r="442" spans="1:32" x14ac:dyDescent="0.2">
      <c r="A442" s="165">
        <v>470</v>
      </c>
      <c r="B442" s="156" t="str">
        <f t="shared" si="98"/>
        <v>0.5, Module Builder 6R-30 (325)</v>
      </c>
      <c r="C442" s="124">
        <v>0.5</v>
      </c>
      <c r="D442" s="120" t="s">
        <v>434</v>
      </c>
      <c r="E442" s="120" t="s">
        <v>324</v>
      </c>
      <c r="F442" s="120" t="s">
        <v>335</v>
      </c>
      <c r="G442" s="120" t="str">
        <f t="shared" si="99"/>
        <v>Module Builder 6R-30 (325)</v>
      </c>
      <c r="H442" s="236">
        <v>37600</v>
      </c>
      <c r="I442" s="156">
        <v>15</v>
      </c>
      <c r="J442" s="156">
        <v>3.6</v>
      </c>
      <c r="K442" s="156">
        <v>70</v>
      </c>
      <c r="L442" s="157">
        <f t="shared" si="113"/>
        <v>0.21825396825396828</v>
      </c>
      <c r="M442" s="156">
        <v>35</v>
      </c>
      <c r="N442" s="156">
        <v>50</v>
      </c>
      <c r="O442" s="156">
        <v>10</v>
      </c>
      <c r="P442" s="156">
        <v>200</v>
      </c>
      <c r="Q442" s="156">
        <v>0</v>
      </c>
      <c r="R442" s="9">
        <f t="shared" si="101"/>
        <v>2000</v>
      </c>
      <c r="S442" s="9">
        <v>1</v>
      </c>
      <c r="T442" s="9">
        <v>0.27</v>
      </c>
      <c r="U442" s="9">
        <v>1.4</v>
      </c>
      <c r="V442" s="8">
        <f t="shared" si="102"/>
        <v>1066.580410812282</v>
      </c>
      <c r="W442" s="7">
        <f t="shared" si="103"/>
        <v>5.3329020540614103</v>
      </c>
      <c r="X442" s="6">
        <f t="shared" si="104"/>
        <v>1880</v>
      </c>
      <c r="Y442" s="5">
        <f t="shared" si="105"/>
        <v>9.4</v>
      </c>
      <c r="Z442" s="1">
        <f t="shared" si="106"/>
        <v>13160</v>
      </c>
      <c r="AA442" s="1">
        <f t="shared" si="107"/>
        <v>2444</v>
      </c>
      <c r="AB442" s="1">
        <f t="shared" si="108"/>
        <v>25380</v>
      </c>
      <c r="AC442" s="4">
        <f t="shared" si="114"/>
        <v>2284.1999999999998</v>
      </c>
      <c r="AD442" s="4">
        <f t="shared" si="115"/>
        <v>609.12</v>
      </c>
      <c r="AE442" s="4">
        <f t="shared" si="111"/>
        <v>5337.32</v>
      </c>
      <c r="AF442" s="3">
        <f t="shared" si="112"/>
        <v>26.686599999999999</v>
      </c>
    </row>
    <row r="443" spans="1:32" x14ac:dyDescent="0.2">
      <c r="A443" s="165">
        <v>279</v>
      </c>
      <c r="B443" s="156" t="str">
        <f t="shared" si="98"/>
        <v>0.51, Module Builder 5R-36 (250)</v>
      </c>
      <c r="C443" s="124">
        <v>0.51</v>
      </c>
      <c r="D443" s="120" t="s">
        <v>434</v>
      </c>
      <c r="E443" s="120" t="s">
        <v>324</v>
      </c>
      <c r="F443" s="120" t="s">
        <v>227</v>
      </c>
      <c r="G443" s="120" t="str">
        <f t="shared" si="99"/>
        <v>Module Builder 5R-36 (250)</v>
      </c>
      <c r="H443" s="236">
        <v>37600</v>
      </c>
      <c r="I443" s="156">
        <v>15.8</v>
      </c>
      <c r="J443" s="156">
        <v>3.6</v>
      </c>
      <c r="K443" s="156">
        <v>70</v>
      </c>
      <c r="L443" s="157">
        <f t="shared" si="113"/>
        <v>0.20720313441832428</v>
      </c>
      <c r="M443" s="156">
        <v>35</v>
      </c>
      <c r="N443" s="156">
        <v>50</v>
      </c>
      <c r="O443" s="156">
        <v>10</v>
      </c>
      <c r="P443" s="156">
        <v>200</v>
      </c>
      <c r="Q443" s="156">
        <v>0</v>
      </c>
      <c r="R443" s="9">
        <f t="shared" si="101"/>
        <v>2000</v>
      </c>
      <c r="S443" s="9">
        <v>1</v>
      </c>
      <c r="T443" s="9">
        <v>0.27</v>
      </c>
      <c r="U443" s="9">
        <v>1.4</v>
      </c>
      <c r="V443" s="8">
        <f t="shared" si="102"/>
        <v>1066.580410812282</v>
      </c>
      <c r="W443" s="7">
        <f t="shared" si="103"/>
        <v>5.3329020540614103</v>
      </c>
      <c r="X443" s="6">
        <f t="shared" si="104"/>
        <v>1880</v>
      </c>
      <c r="Y443" s="5">
        <f t="shared" si="105"/>
        <v>9.4</v>
      </c>
      <c r="Z443" s="1">
        <f t="shared" si="106"/>
        <v>13160</v>
      </c>
      <c r="AA443" s="1">
        <f t="shared" si="107"/>
        <v>2444</v>
      </c>
      <c r="AB443" s="1">
        <f t="shared" si="108"/>
        <v>25380</v>
      </c>
      <c r="AC443" s="4">
        <f t="shared" si="114"/>
        <v>2284.1999999999998</v>
      </c>
      <c r="AD443" s="4">
        <f t="shared" si="115"/>
        <v>609.12</v>
      </c>
      <c r="AE443" s="4">
        <f t="shared" si="111"/>
        <v>5337.32</v>
      </c>
      <c r="AF443" s="3">
        <f t="shared" si="112"/>
        <v>26.686599999999999</v>
      </c>
    </row>
    <row r="444" spans="1:32" x14ac:dyDescent="0.2">
      <c r="A444" s="165">
        <v>251</v>
      </c>
      <c r="B444" s="156" t="str">
        <f t="shared" si="98"/>
        <v>0.52, Module Builder 4R2x1 (350)</v>
      </c>
      <c r="C444" s="124">
        <v>0.52</v>
      </c>
      <c r="D444" s="120" t="s">
        <v>434</v>
      </c>
      <c r="E444" s="120" t="s">
        <v>324</v>
      </c>
      <c r="F444" s="120" t="s">
        <v>228</v>
      </c>
      <c r="G444" s="120" t="str">
        <f t="shared" si="99"/>
        <v>Module Builder 4R2x1 (350)</v>
      </c>
      <c r="H444" s="236">
        <v>37600</v>
      </c>
      <c r="I444" s="156">
        <v>18</v>
      </c>
      <c r="J444" s="156">
        <v>3.6</v>
      </c>
      <c r="K444" s="156">
        <v>70</v>
      </c>
      <c r="L444" s="157">
        <f t="shared" si="113"/>
        <v>0.18187830687830689</v>
      </c>
      <c r="M444" s="156">
        <v>35</v>
      </c>
      <c r="N444" s="156">
        <v>50</v>
      </c>
      <c r="O444" s="156">
        <v>10</v>
      </c>
      <c r="P444" s="156">
        <v>200</v>
      </c>
      <c r="Q444" s="156">
        <v>0</v>
      </c>
      <c r="R444" s="9">
        <f t="shared" si="101"/>
        <v>2000</v>
      </c>
      <c r="S444" s="9">
        <v>1</v>
      </c>
      <c r="T444" s="9">
        <v>0.27</v>
      </c>
      <c r="U444" s="9">
        <v>1.4</v>
      </c>
      <c r="V444" s="8">
        <f t="shared" si="102"/>
        <v>1066.580410812282</v>
      </c>
      <c r="W444" s="7">
        <f t="shared" si="103"/>
        <v>5.3329020540614103</v>
      </c>
      <c r="X444" s="6">
        <f t="shared" si="104"/>
        <v>1880</v>
      </c>
      <c r="Y444" s="5">
        <f t="shared" si="105"/>
        <v>9.4</v>
      </c>
      <c r="Z444" s="1">
        <f t="shared" si="106"/>
        <v>13160</v>
      </c>
      <c r="AA444" s="1">
        <f t="shared" si="107"/>
        <v>2444</v>
      </c>
      <c r="AB444" s="1">
        <f t="shared" si="108"/>
        <v>25380</v>
      </c>
      <c r="AC444" s="4">
        <f t="shared" si="114"/>
        <v>2284.1999999999998</v>
      </c>
      <c r="AD444" s="4">
        <f t="shared" si="115"/>
        <v>609.12</v>
      </c>
      <c r="AE444" s="4">
        <f t="shared" si="111"/>
        <v>5337.32</v>
      </c>
      <c r="AF444" s="3">
        <f t="shared" si="112"/>
        <v>26.686599999999999</v>
      </c>
    </row>
    <row r="445" spans="1:32" x14ac:dyDescent="0.2">
      <c r="A445" s="165">
        <v>249</v>
      </c>
      <c r="B445" s="156" t="str">
        <f t="shared" si="98"/>
        <v>0.53, Module Builder 6R-36 (330)</v>
      </c>
      <c r="C445" s="124">
        <v>0.53</v>
      </c>
      <c r="D445" s="120" t="s">
        <v>434</v>
      </c>
      <c r="E445" s="120" t="s">
        <v>324</v>
      </c>
      <c r="F445" s="120" t="s">
        <v>336</v>
      </c>
      <c r="G445" s="120" t="str">
        <f t="shared" si="99"/>
        <v>Module Builder 6R-36 (330)</v>
      </c>
      <c r="H445" s="236">
        <v>37600</v>
      </c>
      <c r="I445" s="156">
        <v>18</v>
      </c>
      <c r="J445" s="156">
        <v>3.6</v>
      </c>
      <c r="K445" s="156">
        <v>70</v>
      </c>
      <c r="L445" s="157">
        <f t="shared" si="113"/>
        <v>0.18187830687830689</v>
      </c>
      <c r="M445" s="156">
        <v>35</v>
      </c>
      <c r="N445" s="156">
        <v>50</v>
      </c>
      <c r="O445" s="156">
        <v>10</v>
      </c>
      <c r="P445" s="156">
        <v>200</v>
      </c>
      <c r="Q445" s="156">
        <v>0</v>
      </c>
      <c r="R445" s="9">
        <f t="shared" si="101"/>
        <v>2000</v>
      </c>
      <c r="S445" s="9">
        <v>1</v>
      </c>
      <c r="T445" s="9">
        <v>0.27</v>
      </c>
      <c r="U445" s="9">
        <v>1.4</v>
      </c>
      <c r="V445" s="8">
        <f t="shared" si="102"/>
        <v>1066.580410812282</v>
      </c>
      <c r="W445" s="7">
        <f t="shared" si="103"/>
        <v>5.3329020540614103</v>
      </c>
      <c r="X445" s="6">
        <f t="shared" si="104"/>
        <v>1880</v>
      </c>
      <c r="Y445" s="5">
        <f t="shared" si="105"/>
        <v>9.4</v>
      </c>
      <c r="Z445" s="1">
        <f t="shared" si="106"/>
        <v>13160</v>
      </c>
      <c r="AA445" s="1">
        <f t="shared" si="107"/>
        <v>2444</v>
      </c>
      <c r="AB445" s="1">
        <f t="shared" si="108"/>
        <v>25380</v>
      </c>
      <c r="AC445" s="4">
        <f t="shared" si="114"/>
        <v>2284.1999999999998</v>
      </c>
      <c r="AD445" s="4">
        <f t="shared" si="115"/>
        <v>609.12</v>
      </c>
      <c r="AE445" s="4">
        <f t="shared" si="111"/>
        <v>5337.32</v>
      </c>
      <c r="AF445" s="3">
        <f t="shared" si="112"/>
        <v>26.686599999999999</v>
      </c>
    </row>
    <row r="446" spans="1:32" x14ac:dyDescent="0.2">
      <c r="A446" s="165">
        <v>498</v>
      </c>
      <c r="B446" s="156" t="str">
        <f t="shared" si="98"/>
        <v>0.54, Module Builder-Strip 4R-36</v>
      </c>
      <c r="C446" s="124">
        <v>0.54</v>
      </c>
      <c r="D446" s="120" t="s">
        <v>434</v>
      </c>
      <c r="E446" s="120" t="s">
        <v>325</v>
      </c>
      <c r="F446" s="120" t="s">
        <v>73</v>
      </c>
      <c r="G446" s="120" t="str">
        <f t="shared" si="99"/>
        <v>Module Builder-Strip 4R-36</v>
      </c>
      <c r="H446" s="236">
        <v>37600</v>
      </c>
      <c r="I446" s="156">
        <v>12</v>
      </c>
      <c r="J446" s="156">
        <v>3.6</v>
      </c>
      <c r="K446" s="156">
        <v>70</v>
      </c>
      <c r="L446" s="157">
        <f t="shared" si="113"/>
        <v>0.27281746031746035</v>
      </c>
      <c r="M446" s="156">
        <v>35</v>
      </c>
      <c r="N446" s="156">
        <v>50</v>
      </c>
      <c r="O446" s="156">
        <v>10</v>
      </c>
      <c r="P446" s="156">
        <v>200</v>
      </c>
      <c r="Q446" s="156">
        <v>0</v>
      </c>
      <c r="R446" s="9">
        <f t="shared" si="101"/>
        <v>2000</v>
      </c>
      <c r="S446" s="9">
        <v>1</v>
      </c>
      <c r="T446" s="9">
        <v>0.27</v>
      </c>
      <c r="U446" s="9">
        <v>1.4</v>
      </c>
      <c r="V446" s="8">
        <f t="shared" si="102"/>
        <v>1066.580410812282</v>
      </c>
      <c r="W446" s="7">
        <f t="shared" si="103"/>
        <v>5.3329020540614103</v>
      </c>
      <c r="X446" s="6">
        <f t="shared" si="104"/>
        <v>1880</v>
      </c>
      <c r="Y446" s="5">
        <f t="shared" si="105"/>
        <v>9.4</v>
      </c>
      <c r="Z446" s="1">
        <f t="shared" si="106"/>
        <v>13160</v>
      </c>
      <c r="AA446" s="1">
        <f t="shared" si="107"/>
        <v>2444</v>
      </c>
      <c r="AB446" s="1">
        <f t="shared" si="108"/>
        <v>25380</v>
      </c>
      <c r="AC446" s="4">
        <f t="shared" si="114"/>
        <v>2284.1999999999998</v>
      </c>
      <c r="AD446" s="4">
        <f t="shared" si="115"/>
        <v>609.12</v>
      </c>
      <c r="AE446" s="4">
        <f t="shared" si="111"/>
        <v>5337.32</v>
      </c>
      <c r="AF446" s="3">
        <f t="shared" si="112"/>
        <v>26.686599999999999</v>
      </c>
    </row>
    <row r="447" spans="1:32" x14ac:dyDescent="0.2">
      <c r="A447" s="165">
        <v>500</v>
      </c>
      <c r="B447" s="156" t="str">
        <f t="shared" si="98"/>
        <v>0.55, Module Builder-Strip 4R-36</v>
      </c>
      <c r="C447" s="124">
        <v>0.55000000000000004</v>
      </c>
      <c r="D447" s="120" t="s">
        <v>434</v>
      </c>
      <c r="E447" s="120" t="s">
        <v>325</v>
      </c>
      <c r="F447" s="120" t="s">
        <v>73</v>
      </c>
      <c r="G447" s="120" t="str">
        <f t="shared" si="99"/>
        <v>Module Builder-Strip 4R-36</v>
      </c>
      <c r="H447" s="236">
        <v>37600</v>
      </c>
      <c r="I447" s="156">
        <v>12</v>
      </c>
      <c r="J447" s="156">
        <v>3.6</v>
      </c>
      <c r="K447" s="156">
        <v>70</v>
      </c>
      <c r="L447" s="157">
        <f t="shared" si="113"/>
        <v>0.27281746031746035</v>
      </c>
      <c r="M447" s="156">
        <v>35</v>
      </c>
      <c r="N447" s="156">
        <v>50</v>
      </c>
      <c r="O447" s="156">
        <v>10</v>
      </c>
      <c r="P447" s="156">
        <v>200</v>
      </c>
      <c r="Q447" s="156">
        <v>0</v>
      </c>
      <c r="R447" s="9">
        <f t="shared" si="101"/>
        <v>2000</v>
      </c>
      <c r="S447" s="9">
        <v>1</v>
      </c>
      <c r="T447" s="9">
        <v>0.27</v>
      </c>
      <c r="U447" s="9">
        <v>1.4</v>
      </c>
      <c r="V447" s="8">
        <f t="shared" si="102"/>
        <v>1066.580410812282</v>
      </c>
      <c r="W447" s="7">
        <f t="shared" si="103"/>
        <v>5.3329020540614103</v>
      </c>
      <c r="X447" s="6">
        <f t="shared" si="104"/>
        <v>1880</v>
      </c>
      <c r="Y447" s="5">
        <f t="shared" si="105"/>
        <v>9.4</v>
      </c>
      <c r="Z447" s="1">
        <f t="shared" si="106"/>
        <v>13160</v>
      </c>
      <c r="AA447" s="1">
        <f t="shared" si="107"/>
        <v>2444</v>
      </c>
      <c r="AB447" s="1">
        <f t="shared" si="108"/>
        <v>25380</v>
      </c>
      <c r="AC447" s="4">
        <f t="shared" si="114"/>
        <v>2284.1999999999998</v>
      </c>
      <c r="AD447" s="4">
        <f t="shared" si="115"/>
        <v>609.12</v>
      </c>
      <c r="AE447" s="4">
        <f t="shared" si="111"/>
        <v>5337.32</v>
      </c>
      <c r="AF447" s="3">
        <f t="shared" si="112"/>
        <v>26.686599999999999</v>
      </c>
    </row>
    <row r="448" spans="1:32" x14ac:dyDescent="0.2">
      <c r="A448" s="165">
        <v>502</v>
      </c>
      <c r="B448" s="156" t="str">
        <f t="shared" si="98"/>
        <v>0.56, Module Builder-Strip 5R-30</v>
      </c>
      <c r="C448" s="124">
        <v>0.56000000000000005</v>
      </c>
      <c r="D448" s="120" t="s">
        <v>434</v>
      </c>
      <c r="E448" s="120" t="s">
        <v>325</v>
      </c>
      <c r="F448" s="120" t="s">
        <v>72</v>
      </c>
      <c r="G448" s="120" t="str">
        <f t="shared" si="99"/>
        <v>Module Builder-Strip 5R-30</v>
      </c>
      <c r="H448" s="236">
        <v>37600</v>
      </c>
      <c r="I448" s="156">
        <v>12.5</v>
      </c>
      <c r="J448" s="156">
        <v>3.6</v>
      </c>
      <c r="K448" s="156">
        <v>70</v>
      </c>
      <c r="L448" s="157">
        <f t="shared" si="113"/>
        <v>0.26190476190476192</v>
      </c>
      <c r="M448" s="156">
        <v>35</v>
      </c>
      <c r="N448" s="156">
        <v>50</v>
      </c>
      <c r="O448" s="156">
        <v>10</v>
      </c>
      <c r="P448" s="156">
        <v>200</v>
      </c>
      <c r="Q448" s="156">
        <v>0</v>
      </c>
      <c r="R448" s="9">
        <f t="shared" si="101"/>
        <v>2000</v>
      </c>
      <c r="S448" s="9">
        <v>1</v>
      </c>
      <c r="T448" s="9">
        <v>0.27</v>
      </c>
      <c r="U448" s="9">
        <v>1.4</v>
      </c>
      <c r="V448" s="8">
        <f t="shared" si="102"/>
        <v>1066.580410812282</v>
      </c>
      <c r="W448" s="7">
        <f t="shared" si="103"/>
        <v>5.3329020540614103</v>
      </c>
      <c r="X448" s="6">
        <f t="shared" si="104"/>
        <v>1880</v>
      </c>
      <c r="Y448" s="5">
        <f t="shared" si="105"/>
        <v>9.4</v>
      </c>
      <c r="Z448" s="1">
        <f t="shared" si="106"/>
        <v>13160</v>
      </c>
      <c r="AA448" s="1">
        <f t="shared" si="107"/>
        <v>2444</v>
      </c>
      <c r="AB448" s="1">
        <f t="shared" si="108"/>
        <v>25380</v>
      </c>
      <c r="AC448" s="4">
        <f t="shared" si="114"/>
        <v>2284.1999999999998</v>
      </c>
      <c r="AD448" s="4">
        <f t="shared" si="115"/>
        <v>609.12</v>
      </c>
      <c r="AE448" s="4">
        <f t="shared" si="111"/>
        <v>5337.32</v>
      </c>
      <c r="AF448" s="3">
        <f t="shared" si="112"/>
        <v>26.686599999999999</v>
      </c>
    </row>
    <row r="449" spans="1:32" x14ac:dyDescent="0.2">
      <c r="A449" s="165">
        <v>253</v>
      </c>
      <c r="B449" s="156" t="str">
        <f t="shared" si="98"/>
        <v>0.57, Module Builder-Strip 13' Bcast</v>
      </c>
      <c r="C449" s="124">
        <v>0.56999999999999995</v>
      </c>
      <c r="D449" s="120" t="s">
        <v>434</v>
      </c>
      <c r="E449" s="120" t="s">
        <v>325</v>
      </c>
      <c r="F449" s="120" t="s">
        <v>71</v>
      </c>
      <c r="G449" s="120" t="str">
        <f t="shared" si="99"/>
        <v>Module Builder-Strip 13' Bcast</v>
      </c>
      <c r="H449" s="236">
        <v>37600</v>
      </c>
      <c r="I449" s="156">
        <v>13</v>
      </c>
      <c r="J449" s="156">
        <v>3.6</v>
      </c>
      <c r="K449" s="156">
        <v>70</v>
      </c>
      <c r="L449" s="157">
        <f t="shared" si="113"/>
        <v>0.25183150183150182</v>
      </c>
      <c r="M449" s="156">
        <v>35</v>
      </c>
      <c r="N449" s="156">
        <v>50</v>
      </c>
      <c r="O449" s="156">
        <v>10</v>
      </c>
      <c r="P449" s="156">
        <v>200</v>
      </c>
      <c r="Q449" s="156">
        <v>0</v>
      </c>
      <c r="R449" s="9">
        <f t="shared" si="101"/>
        <v>2000</v>
      </c>
      <c r="S449" s="9">
        <v>1</v>
      </c>
      <c r="T449" s="9">
        <v>0.27</v>
      </c>
      <c r="U449" s="9">
        <v>1.4</v>
      </c>
      <c r="V449" s="8">
        <f t="shared" si="102"/>
        <v>1066.580410812282</v>
      </c>
      <c r="W449" s="7">
        <f t="shared" si="103"/>
        <v>5.3329020540614103</v>
      </c>
      <c r="X449" s="6">
        <f t="shared" si="104"/>
        <v>1880</v>
      </c>
      <c r="Y449" s="5">
        <f t="shared" si="105"/>
        <v>9.4</v>
      </c>
      <c r="Z449" s="1">
        <f t="shared" si="106"/>
        <v>13160</v>
      </c>
      <c r="AA449" s="1">
        <f t="shared" si="107"/>
        <v>2444</v>
      </c>
      <c r="AB449" s="1">
        <f t="shared" si="108"/>
        <v>25380</v>
      </c>
      <c r="AC449" s="4">
        <f t="shared" si="114"/>
        <v>2284.1999999999998</v>
      </c>
      <c r="AD449" s="4">
        <f t="shared" si="115"/>
        <v>609.12</v>
      </c>
      <c r="AE449" s="4">
        <f t="shared" si="111"/>
        <v>5337.32</v>
      </c>
      <c r="AF449" s="3">
        <f t="shared" si="112"/>
        <v>26.686599999999999</v>
      </c>
    </row>
    <row r="450" spans="1:32" x14ac:dyDescent="0.2">
      <c r="A450" s="165">
        <v>499</v>
      </c>
      <c r="B450" s="156" t="str">
        <f t="shared" si="98"/>
        <v>0.58, Module Builder-Strip 4R-30 2x1</v>
      </c>
      <c r="C450" s="124">
        <v>0.57999999999999996</v>
      </c>
      <c r="D450" s="120" t="s">
        <v>434</v>
      </c>
      <c r="E450" s="120" t="s">
        <v>325</v>
      </c>
      <c r="F450" s="120" t="s">
        <v>70</v>
      </c>
      <c r="G450" s="120" t="str">
        <f t="shared" si="99"/>
        <v>Module Builder-Strip 4R-30 2x1</v>
      </c>
      <c r="H450" s="236">
        <v>37600</v>
      </c>
      <c r="I450" s="156">
        <v>15</v>
      </c>
      <c r="J450" s="156">
        <v>3.6</v>
      </c>
      <c r="K450" s="156">
        <v>70</v>
      </c>
      <c r="L450" s="157">
        <f t="shared" si="113"/>
        <v>0.21825396825396828</v>
      </c>
      <c r="M450" s="156">
        <v>35</v>
      </c>
      <c r="N450" s="156">
        <v>50</v>
      </c>
      <c r="O450" s="156">
        <v>10</v>
      </c>
      <c r="P450" s="156">
        <v>200</v>
      </c>
      <c r="Q450" s="156">
        <v>0</v>
      </c>
      <c r="R450" s="9">
        <f t="shared" si="101"/>
        <v>2000</v>
      </c>
      <c r="S450" s="9">
        <v>1</v>
      </c>
      <c r="T450" s="9">
        <v>0.27</v>
      </c>
      <c r="U450" s="9">
        <v>1.4</v>
      </c>
      <c r="V450" s="8">
        <f t="shared" si="102"/>
        <v>1066.580410812282</v>
      </c>
      <c r="W450" s="7">
        <f t="shared" si="103"/>
        <v>5.3329020540614103</v>
      </c>
      <c r="X450" s="6">
        <f t="shared" si="104"/>
        <v>1880</v>
      </c>
      <c r="Y450" s="5">
        <f t="shared" si="105"/>
        <v>9.4</v>
      </c>
      <c r="Z450" s="1">
        <f t="shared" si="106"/>
        <v>13160</v>
      </c>
      <c r="AA450" s="1">
        <f t="shared" si="107"/>
        <v>2444</v>
      </c>
      <c r="AB450" s="1">
        <f t="shared" si="108"/>
        <v>25380</v>
      </c>
      <c r="AC450" s="4">
        <f t="shared" si="114"/>
        <v>2284.1999999999998</v>
      </c>
      <c r="AD450" s="4">
        <f t="shared" si="115"/>
        <v>609.12</v>
      </c>
      <c r="AE450" s="4">
        <f t="shared" si="111"/>
        <v>5337.32</v>
      </c>
      <c r="AF450" s="3">
        <f t="shared" si="112"/>
        <v>26.686599999999999</v>
      </c>
    </row>
    <row r="451" spans="1:32" x14ac:dyDescent="0.2">
      <c r="A451" s="165">
        <v>504</v>
      </c>
      <c r="B451" s="156" t="str">
        <f t="shared" si="98"/>
        <v>0.59, Module Builder-Strip 6R-30</v>
      </c>
      <c r="C451" s="124">
        <v>0.59</v>
      </c>
      <c r="D451" s="120" t="s">
        <v>434</v>
      </c>
      <c r="E451" s="120" t="s">
        <v>325</v>
      </c>
      <c r="F451" s="120" t="s">
        <v>47</v>
      </c>
      <c r="G451" s="120" t="str">
        <f t="shared" si="99"/>
        <v>Module Builder-Strip 6R-30</v>
      </c>
      <c r="H451" s="236">
        <v>37600</v>
      </c>
      <c r="I451" s="156">
        <v>15</v>
      </c>
      <c r="J451" s="156">
        <v>3.6</v>
      </c>
      <c r="K451" s="156">
        <v>70</v>
      </c>
      <c r="L451" s="157">
        <f t="shared" si="113"/>
        <v>0.21825396825396828</v>
      </c>
      <c r="M451" s="156">
        <v>35</v>
      </c>
      <c r="N451" s="156">
        <v>50</v>
      </c>
      <c r="O451" s="156">
        <v>10</v>
      </c>
      <c r="P451" s="156">
        <v>200</v>
      </c>
      <c r="Q451" s="156">
        <v>0</v>
      </c>
      <c r="R451" s="9">
        <f t="shared" si="101"/>
        <v>2000</v>
      </c>
      <c r="S451" s="9">
        <v>1</v>
      </c>
      <c r="T451" s="9">
        <v>0.27</v>
      </c>
      <c r="U451" s="9">
        <v>1.4</v>
      </c>
      <c r="V451" s="8">
        <f t="shared" si="102"/>
        <v>1066.580410812282</v>
      </c>
      <c r="W451" s="7">
        <f t="shared" si="103"/>
        <v>5.3329020540614103</v>
      </c>
      <c r="X451" s="6">
        <f t="shared" si="104"/>
        <v>1880</v>
      </c>
      <c r="Y451" s="5">
        <f t="shared" si="105"/>
        <v>9.4</v>
      </c>
      <c r="Z451" s="1">
        <f t="shared" si="106"/>
        <v>13160</v>
      </c>
      <c r="AA451" s="1">
        <f t="shared" si="107"/>
        <v>2444</v>
      </c>
      <c r="AB451" s="1">
        <f t="shared" si="108"/>
        <v>25380</v>
      </c>
      <c r="AC451" s="4">
        <f t="shared" si="114"/>
        <v>2284.1999999999998</v>
      </c>
      <c r="AD451" s="4">
        <f t="shared" si="115"/>
        <v>609.12</v>
      </c>
      <c r="AE451" s="4">
        <f t="shared" si="111"/>
        <v>5337.32</v>
      </c>
      <c r="AF451" s="3">
        <f t="shared" si="112"/>
        <v>26.686599999999999</v>
      </c>
    </row>
    <row r="452" spans="1:32" x14ac:dyDescent="0.2">
      <c r="A452" s="165">
        <v>503</v>
      </c>
      <c r="B452" s="156" t="str">
        <f t="shared" si="98"/>
        <v>0.6, Module Builder-Strip 5R-36</v>
      </c>
      <c r="C452" s="124">
        <v>0.6</v>
      </c>
      <c r="D452" s="120" t="s">
        <v>434</v>
      </c>
      <c r="E452" s="120" t="s">
        <v>325</v>
      </c>
      <c r="F452" s="120" t="s">
        <v>206</v>
      </c>
      <c r="G452" s="120" t="str">
        <f t="shared" si="99"/>
        <v>Module Builder-Strip 5R-36</v>
      </c>
      <c r="H452" s="236">
        <v>37600</v>
      </c>
      <c r="I452" s="156">
        <v>15.8</v>
      </c>
      <c r="J452" s="156">
        <v>3.6</v>
      </c>
      <c r="K452" s="156">
        <v>70</v>
      </c>
      <c r="L452" s="157">
        <f t="shared" si="113"/>
        <v>0.20720313441832428</v>
      </c>
      <c r="M452" s="156">
        <v>35</v>
      </c>
      <c r="N452" s="156">
        <v>50</v>
      </c>
      <c r="O452" s="156">
        <v>10</v>
      </c>
      <c r="P452" s="156">
        <v>200</v>
      </c>
      <c r="Q452" s="156">
        <v>0</v>
      </c>
      <c r="R452" s="9">
        <f t="shared" si="101"/>
        <v>2000</v>
      </c>
      <c r="S452" s="9">
        <v>1</v>
      </c>
      <c r="T452" s="9">
        <v>0.27</v>
      </c>
      <c r="U452" s="9">
        <v>1.4</v>
      </c>
      <c r="V452" s="8">
        <f t="shared" si="102"/>
        <v>1066.580410812282</v>
      </c>
      <c r="W452" s="7">
        <f t="shared" si="103"/>
        <v>5.3329020540614103</v>
      </c>
      <c r="X452" s="6">
        <f t="shared" si="104"/>
        <v>1880</v>
      </c>
      <c r="Y452" s="5">
        <f t="shared" si="105"/>
        <v>9.4</v>
      </c>
      <c r="Z452" s="1">
        <f t="shared" si="106"/>
        <v>13160</v>
      </c>
      <c r="AA452" s="1">
        <f t="shared" si="107"/>
        <v>2444</v>
      </c>
      <c r="AB452" s="1">
        <f t="shared" si="108"/>
        <v>25380</v>
      </c>
      <c r="AC452" s="4">
        <f t="shared" si="114"/>
        <v>2284.1999999999998</v>
      </c>
      <c r="AD452" s="4">
        <f t="shared" si="115"/>
        <v>609.12</v>
      </c>
      <c r="AE452" s="4">
        <f t="shared" si="111"/>
        <v>5337.32</v>
      </c>
      <c r="AF452" s="3">
        <f t="shared" si="112"/>
        <v>26.686599999999999</v>
      </c>
    </row>
    <row r="453" spans="1:32" x14ac:dyDescent="0.2">
      <c r="A453" s="165">
        <v>496</v>
      </c>
      <c r="B453" s="156" t="str">
        <f t="shared" si="98"/>
        <v>0.61, Module Builder-Strip 16' Bcast</v>
      </c>
      <c r="C453" s="124">
        <v>0.61</v>
      </c>
      <c r="D453" s="120" t="s">
        <v>434</v>
      </c>
      <c r="E453" s="120" t="s">
        <v>325</v>
      </c>
      <c r="F453" s="120" t="s">
        <v>69</v>
      </c>
      <c r="G453" s="120" t="str">
        <f t="shared" si="99"/>
        <v>Module Builder-Strip 16' Bcast</v>
      </c>
      <c r="H453" s="236">
        <v>37600</v>
      </c>
      <c r="I453" s="156">
        <v>16</v>
      </c>
      <c r="J453" s="156">
        <v>3.6</v>
      </c>
      <c r="K453" s="156">
        <v>70</v>
      </c>
      <c r="L453" s="157">
        <f t="shared" si="113"/>
        <v>0.20461309523809523</v>
      </c>
      <c r="M453" s="156">
        <v>35</v>
      </c>
      <c r="N453" s="156">
        <v>50</v>
      </c>
      <c r="O453" s="156">
        <v>10</v>
      </c>
      <c r="P453" s="156">
        <v>200</v>
      </c>
      <c r="Q453" s="156">
        <v>0</v>
      </c>
      <c r="R453" s="9">
        <f t="shared" si="101"/>
        <v>2000</v>
      </c>
      <c r="S453" s="9">
        <v>1</v>
      </c>
      <c r="T453" s="9">
        <v>0.27</v>
      </c>
      <c r="U453" s="9">
        <v>1.4</v>
      </c>
      <c r="V453" s="8">
        <f t="shared" si="102"/>
        <v>1066.580410812282</v>
      </c>
      <c r="W453" s="7">
        <f t="shared" si="103"/>
        <v>5.3329020540614103</v>
      </c>
      <c r="X453" s="6">
        <f t="shared" si="104"/>
        <v>1880</v>
      </c>
      <c r="Y453" s="5">
        <f t="shared" si="105"/>
        <v>9.4</v>
      </c>
      <c r="Z453" s="1">
        <f t="shared" si="106"/>
        <v>13160</v>
      </c>
      <c r="AA453" s="1">
        <f t="shared" si="107"/>
        <v>2444</v>
      </c>
      <c r="AB453" s="1">
        <f t="shared" si="108"/>
        <v>25380</v>
      </c>
      <c r="AC453" s="4">
        <f t="shared" si="114"/>
        <v>2284.1999999999998</v>
      </c>
      <c r="AD453" s="4">
        <f t="shared" si="115"/>
        <v>609.12</v>
      </c>
      <c r="AE453" s="4">
        <f t="shared" si="111"/>
        <v>5337.32</v>
      </c>
      <c r="AF453" s="3">
        <f t="shared" si="112"/>
        <v>26.686599999999999</v>
      </c>
    </row>
    <row r="454" spans="1:32" x14ac:dyDescent="0.2">
      <c r="A454" s="165">
        <v>501</v>
      </c>
      <c r="B454" s="156" t="str">
        <f t="shared" si="98"/>
        <v>0.62, Module Builder-Strip 4R-36 2x1</v>
      </c>
      <c r="C454" s="124">
        <v>0.62</v>
      </c>
      <c r="D454" s="120" t="s">
        <v>434</v>
      </c>
      <c r="E454" s="120" t="s">
        <v>325</v>
      </c>
      <c r="F454" s="120" t="s">
        <v>207</v>
      </c>
      <c r="G454" s="120" t="str">
        <f t="shared" si="99"/>
        <v>Module Builder-Strip 4R-36 2x1</v>
      </c>
      <c r="H454" s="236">
        <v>37600</v>
      </c>
      <c r="I454" s="156">
        <v>18</v>
      </c>
      <c r="J454" s="156">
        <v>3.6</v>
      </c>
      <c r="K454" s="156">
        <v>70</v>
      </c>
      <c r="L454" s="157">
        <f t="shared" si="113"/>
        <v>0.18187830687830689</v>
      </c>
      <c r="M454" s="156">
        <v>35</v>
      </c>
      <c r="N454" s="156">
        <v>50</v>
      </c>
      <c r="O454" s="156">
        <v>10</v>
      </c>
      <c r="P454" s="156">
        <v>200</v>
      </c>
      <c r="Q454" s="156">
        <v>0</v>
      </c>
      <c r="R454" s="9">
        <f t="shared" si="101"/>
        <v>2000</v>
      </c>
      <c r="S454" s="9">
        <v>1</v>
      </c>
      <c r="T454" s="9">
        <v>0.27</v>
      </c>
      <c r="U454" s="9">
        <v>1.4</v>
      </c>
      <c r="V454" s="8">
        <f t="shared" si="102"/>
        <v>1066.580410812282</v>
      </c>
      <c r="W454" s="7">
        <f t="shared" si="103"/>
        <v>5.3329020540614103</v>
      </c>
      <c r="X454" s="6">
        <f t="shared" si="104"/>
        <v>1880</v>
      </c>
      <c r="Y454" s="5">
        <f t="shared" si="105"/>
        <v>9.4</v>
      </c>
      <c r="Z454" s="1">
        <f t="shared" si="106"/>
        <v>13160</v>
      </c>
      <c r="AA454" s="1">
        <f t="shared" si="107"/>
        <v>2444</v>
      </c>
      <c r="AB454" s="1">
        <f t="shared" si="108"/>
        <v>25380</v>
      </c>
      <c r="AC454" s="4">
        <f t="shared" si="114"/>
        <v>2284.1999999999998</v>
      </c>
      <c r="AD454" s="4">
        <f t="shared" si="115"/>
        <v>609.12</v>
      </c>
      <c r="AE454" s="4">
        <f t="shared" si="111"/>
        <v>5337.32</v>
      </c>
      <c r="AF454" s="3">
        <f t="shared" si="112"/>
        <v>26.686599999999999</v>
      </c>
    </row>
    <row r="455" spans="1:32" x14ac:dyDescent="0.2">
      <c r="A455" s="165">
        <v>682</v>
      </c>
      <c r="B455" s="156" t="str">
        <f t="shared" si="98"/>
        <v>0.63, Module Builder-Strip 6R-36</v>
      </c>
      <c r="C455" s="124">
        <v>0.63</v>
      </c>
      <c r="D455" s="120" t="s">
        <v>434</v>
      </c>
      <c r="E455" s="120" t="s">
        <v>325</v>
      </c>
      <c r="F455" s="120" t="s">
        <v>205</v>
      </c>
      <c r="G455" s="120" t="str">
        <f t="shared" si="99"/>
        <v>Module Builder-Strip 6R-36</v>
      </c>
      <c r="H455" s="236">
        <v>37600</v>
      </c>
      <c r="I455" s="156">
        <v>18</v>
      </c>
      <c r="J455" s="156">
        <v>3.6</v>
      </c>
      <c r="K455" s="156">
        <v>70</v>
      </c>
      <c r="L455" s="157">
        <f t="shared" si="113"/>
        <v>0.18187830687830689</v>
      </c>
      <c r="M455" s="156">
        <v>35</v>
      </c>
      <c r="N455" s="156">
        <v>50</v>
      </c>
      <c r="O455" s="156">
        <v>10</v>
      </c>
      <c r="P455" s="156">
        <v>200</v>
      </c>
      <c r="Q455" s="156">
        <v>0</v>
      </c>
      <c r="R455" s="9">
        <f t="shared" si="101"/>
        <v>2000</v>
      </c>
      <c r="S455" s="9">
        <v>1</v>
      </c>
      <c r="T455" s="9">
        <v>0.27</v>
      </c>
      <c r="U455" s="9">
        <v>1.4</v>
      </c>
      <c r="V455" s="8">
        <f t="shared" si="102"/>
        <v>1066.580410812282</v>
      </c>
      <c r="W455" s="7">
        <f t="shared" si="103"/>
        <v>5.3329020540614103</v>
      </c>
      <c r="X455" s="6">
        <f t="shared" si="104"/>
        <v>1880</v>
      </c>
      <c r="Y455" s="5">
        <f t="shared" si="105"/>
        <v>9.4</v>
      </c>
      <c r="Z455" s="1">
        <f t="shared" si="106"/>
        <v>13160</v>
      </c>
      <c r="AA455" s="1">
        <f t="shared" si="107"/>
        <v>2444</v>
      </c>
      <c r="AB455" s="1">
        <f t="shared" si="108"/>
        <v>25380</v>
      </c>
      <c r="AC455" s="4">
        <f t="shared" si="114"/>
        <v>2284.1999999999998</v>
      </c>
      <c r="AD455" s="4">
        <f t="shared" si="115"/>
        <v>609.12</v>
      </c>
      <c r="AE455" s="4">
        <f t="shared" si="111"/>
        <v>5337.32</v>
      </c>
      <c r="AF455" s="3">
        <f t="shared" si="112"/>
        <v>26.686599999999999</v>
      </c>
    </row>
    <row r="456" spans="1:32" x14ac:dyDescent="0.2">
      <c r="A456" s="165">
        <v>497</v>
      </c>
      <c r="B456" s="156" t="str">
        <f t="shared" si="98"/>
        <v>0.64, Module Builder-Strip 19' Bcast</v>
      </c>
      <c r="C456" s="124">
        <v>0.64</v>
      </c>
      <c r="D456" s="120" t="s">
        <v>434</v>
      </c>
      <c r="E456" s="120" t="s">
        <v>325</v>
      </c>
      <c r="F456" s="120" t="s">
        <v>68</v>
      </c>
      <c r="G456" s="120" t="str">
        <f t="shared" si="99"/>
        <v>Module Builder-Strip 19' Bcast</v>
      </c>
      <c r="H456" s="236">
        <v>37600</v>
      </c>
      <c r="I456" s="156">
        <v>19</v>
      </c>
      <c r="J456" s="156">
        <v>3.6</v>
      </c>
      <c r="K456" s="156">
        <v>70</v>
      </c>
      <c r="L456" s="157">
        <f t="shared" si="113"/>
        <v>0.17230576441102755</v>
      </c>
      <c r="M456" s="156">
        <v>35</v>
      </c>
      <c r="N456" s="156">
        <v>50</v>
      </c>
      <c r="O456" s="156">
        <v>10</v>
      </c>
      <c r="P456" s="156">
        <v>200</v>
      </c>
      <c r="Q456" s="156">
        <v>0</v>
      </c>
      <c r="R456" s="9">
        <f t="shared" si="101"/>
        <v>2000</v>
      </c>
      <c r="S456" s="9">
        <v>1</v>
      </c>
      <c r="T456" s="9">
        <v>0.27</v>
      </c>
      <c r="U456" s="9">
        <v>1.4</v>
      </c>
      <c r="V456" s="8">
        <f t="shared" si="102"/>
        <v>1066.580410812282</v>
      </c>
      <c r="W456" s="7">
        <f t="shared" si="103"/>
        <v>5.3329020540614103</v>
      </c>
      <c r="X456" s="6">
        <f t="shared" si="104"/>
        <v>1880</v>
      </c>
      <c r="Y456" s="5">
        <f t="shared" si="105"/>
        <v>9.4</v>
      </c>
      <c r="Z456" s="1">
        <f t="shared" si="106"/>
        <v>13160</v>
      </c>
      <c r="AA456" s="1">
        <f t="shared" si="107"/>
        <v>2444</v>
      </c>
      <c r="AB456" s="1">
        <f t="shared" si="108"/>
        <v>25380</v>
      </c>
      <c r="AC456" s="4">
        <f t="shared" si="114"/>
        <v>2284.1999999999998</v>
      </c>
      <c r="AD456" s="4">
        <f t="shared" si="115"/>
        <v>609.12</v>
      </c>
      <c r="AE456" s="4">
        <f t="shared" si="111"/>
        <v>5337.32</v>
      </c>
      <c r="AF456" s="3">
        <f t="shared" si="112"/>
        <v>26.686599999999999</v>
      </c>
    </row>
    <row r="457" spans="1:32" x14ac:dyDescent="0.2">
      <c r="A457" s="165">
        <v>684</v>
      </c>
      <c r="B457" s="156" t="str">
        <f t="shared" ref="B457:B477" si="116">CONCATENATE(C457,D457,E457,F457)</f>
        <v>0.65, Module Builder-Strip 8R-36</v>
      </c>
      <c r="C457" s="124">
        <v>0.65</v>
      </c>
      <c r="D457" s="120" t="s">
        <v>434</v>
      </c>
      <c r="E457" s="120" t="s">
        <v>325</v>
      </c>
      <c r="F457" s="120" t="s">
        <v>204</v>
      </c>
      <c r="G457" s="120" t="str">
        <f t="shared" ref="G457:G477" si="117">CONCATENATE(E457,F457)</f>
        <v>Module Builder-Strip 8R-36</v>
      </c>
      <c r="H457" s="236">
        <v>37600</v>
      </c>
      <c r="I457" s="156">
        <v>24</v>
      </c>
      <c r="J457" s="156">
        <v>3.6</v>
      </c>
      <c r="K457" s="156">
        <v>70</v>
      </c>
      <c r="L457" s="157">
        <f t="shared" si="113"/>
        <v>0.13640873015873017</v>
      </c>
      <c r="M457" s="156">
        <v>35</v>
      </c>
      <c r="N457" s="156">
        <v>50</v>
      </c>
      <c r="O457" s="156">
        <v>10</v>
      </c>
      <c r="P457" s="156">
        <v>200</v>
      </c>
      <c r="Q457" s="156">
        <v>0</v>
      </c>
      <c r="R457" s="9">
        <f t="shared" ref="R457:R477" si="118">P457*O457</f>
        <v>2000</v>
      </c>
      <c r="S457" s="9">
        <v>1</v>
      </c>
      <c r="T457" s="9">
        <v>0.27</v>
      </c>
      <c r="U457" s="9">
        <v>1.4</v>
      </c>
      <c r="V457" s="8">
        <f t="shared" ref="V457:V477" si="119">(T457*H457)*((S457*P457/1000)^U457)</f>
        <v>1066.580410812282</v>
      </c>
      <c r="W457" s="7">
        <f t="shared" ref="W457:W477" si="120">V457/P457</f>
        <v>5.3329020540614103</v>
      </c>
      <c r="X457" s="6">
        <f t="shared" ref="X457:X477" si="121">(H457*N457/100)/O457</f>
        <v>1880</v>
      </c>
      <c r="Y457" s="5">
        <f t="shared" ref="Y457:Y477" si="122">X457/P457</f>
        <v>9.4</v>
      </c>
      <c r="Z457" s="1">
        <f t="shared" ref="Z457:Z477" si="123">H457*M457/100</f>
        <v>13160</v>
      </c>
      <c r="AA457" s="1">
        <f t="shared" ref="AA457:AA477" si="124">(H457-Z457)/O457</f>
        <v>2444</v>
      </c>
      <c r="AB457" s="1">
        <f t="shared" ref="AB457:AB477" si="125">(Z457+H457)/2</f>
        <v>25380</v>
      </c>
      <c r="AC457" s="4">
        <f t="shared" ref="AC457:AC477" si="126">AB457*intir</f>
        <v>2284.1999999999998</v>
      </c>
      <c r="AD457" s="4">
        <f t="shared" ref="AD457:AD477" si="127">AB457*itr</f>
        <v>609.12</v>
      </c>
      <c r="AE457" s="4">
        <f t="shared" ref="AE457:AE477" si="128">AA457+AC457+AD457</f>
        <v>5337.32</v>
      </c>
      <c r="AF457" s="3">
        <f t="shared" ref="AF457:AF477" si="129">AE457/P457</f>
        <v>26.686599999999999</v>
      </c>
    </row>
    <row r="458" spans="1:32" x14ac:dyDescent="0.2">
      <c r="A458" s="165">
        <v>525</v>
      </c>
      <c r="B458" s="156" t="str">
        <f t="shared" si="116"/>
        <v>0.66, Peanut Cond. &amp; Lifter 6-Row</v>
      </c>
      <c r="C458" s="124">
        <v>0.66</v>
      </c>
      <c r="D458" s="120" t="s">
        <v>434</v>
      </c>
      <c r="E458" s="120" t="s">
        <v>326</v>
      </c>
      <c r="F458" s="120" t="s">
        <v>46</v>
      </c>
      <c r="G458" s="120" t="str">
        <f t="shared" si="117"/>
        <v>Peanut Cond. &amp; Lifter 6-Row</v>
      </c>
      <c r="H458" s="236">
        <v>16000</v>
      </c>
      <c r="I458" s="156">
        <v>18</v>
      </c>
      <c r="J458" s="156">
        <v>3.5</v>
      </c>
      <c r="K458" s="156">
        <v>70</v>
      </c>
      <c r="L458" s="157">
        <f t="shared" si="113"/>
        <v>0.18707482993197277</v>
      </c>
      <c r="M458" s="156">
        <v>30</v>
      </c>
      <c r="N458" s="156">
        <v>80</v>
      </c>
      <c r="O458" s="156">
        <v>12</v>
      </c>
      <c r="P458" s="156">
        <v>100</v>
      </c>
      <c r="Q458" s="156">
        <v>0</v>
      </c>
      <c r="R458" s="9">
        <f t="shared" si="118"/>
        <v>1200</v>
      </c>
      <c r="S458" s="9">
        <v>1</v>
      </c>
      <c r="T458" s="9">
        <v>0.27</v>
      </c>
      <c r="U458" s="9">
        <v>1.4</v>
      </c>
      <c r="V458" s="8">
        <f t="shared" si="119"/>
        <v>171.9822976791109</v>
      </c>
      <c r="W458" s="7">
        <f t="shared" si="120"/>
        <v>1.7198229767911091</v>
      </c>
      <c r="X458" s="6">
        <f t="shared" si="121"/>
        <v>1066.6666666666667</v>
      </c>
      <c r="Y458" s="5">
        <f t="shared" si="122"/>
        <v>10.666666666666668</v>
      </c>
      <c r="Z458" s="1">
        <f t="shared" si="123"/>
        <v>4800</v>
      </c>
      <c r="AA458" s="1">
        <f t="shared" si="124"/>
        <v>933.33333333333337</v>
      </c>
      <c r="AB458" s="1">
        <f t="shared" si="125"/>
        <v>10400</v>
      </c>
      <c r="AC458" s="4">
        <f t="shared" si="126"/>
        <v>936</v>
      </c>
      <c r="AD458" s="4">
        <f t="shared" si="127"/>
        <v>249.6</v>
      </c>
      <c r="AE458" s="4">
        <f t="shared" si="128"/>
        <v>2118.9333333333334</v>
      </c>
      <c r="AF458" s="3">
        <f t="shared" si="129"/>
        <v>21.189333333333334</v>
      </c>
    </row>
    <row r="459" spans="1:32" x14ac:dyDescent="0.2">
      <c r="A459" s="165">
        <v>523</v>
      </c>
      <c r="B459" s="156" t="str">
        <f t="shared" si="116"/>
        <v>0.67, Peanut Conditioner 6-Row</v>
      </c>
      <c r="C459" s="124">
        <v>0.67</v>
      </c>
      <c r="D459" s="120" t="s">
        <v>434</v>
      </c>
      <c r="E459" s="120" t="s">
        <v>327</v>
      </c>
      <c r="F459" s="120" t="s">
        <v>46</v>
      </c>
      <c r="G459" s="120" t="str">
        <f t="shared" si="117"/>
        <v>Peanut Conditioner 6-Row</v>
      </c>
      <c r="H459" s="236">
        <v>25700</v>
      </c>
      <c r="I459" s="156">
        <v>18</v>
      </c>
      <c r="J459" s="156">
        <v>3.5</v>
      </c>
      <c r="K459" s="156">
        <v>70</v>
      </c>
      <c r="L459" s="157">
        <f t="shared" si="113"/>
        <v>0.18707482993197277</v>
      </c>
      <c r="M459" s="156">
        <v>30</v>
      </c>
      <c r="N459" s="156">
        <v>80</v>
      </c>
      <c r="O459" s="156">
        <v>12</v>
      </c>
      <c r="P459" s="156">
        <v>100</v>
      </c>
      <c r="Q459" s="156">
        <v>0</v>
      </c>
      <c r="R459" s="9">
        <f t="shared" si="118"/>
        <v>1200</v>
      </c>
      <c r="S459" s="9">
        <v>1</v>
      </c>
      <c r="T459" s="9">
        <v>0.27</v>
      </c>
      <c r="U459" s="9">
        <v>1.4</v>
      </c>
      <c r="V459" s="8">
        <f t="shared" si="119"/>
        <v>276.24656564707192</v>
      </c>
      <c r="W459" s="7">
        <f t="shared" si="120"/>
        <v>2.7624656564707193</v>
      </c>
      <c r="X459" s="6">
        <f t="shared" si="121"/>
        <v>1713.3333333333333</v>
      </c>
      <c r="Y459" s="5">
        <f t="shared" si="122"/>
        <v>17.133333333333333</v>
      </c>
      <c r="Z459" s="1">
        <f t="shared" si="123"/>
        <v>7710</v>
      </c>
      <c r="AA459" s="1">
        <f t="shared" si="124"/>
        <v>1499.1666666666667</v>
      </c>
      <c r="AB459" s="1">
        <f t="shared" si="125"/>
        <v>16705</v>
      </c>
      <c r="AC459" s="4">
        <f t="shared" si="126"/>
        <v>1503.45</v>
      </c>
      <c r="AD459" s="4">
        <f t="shared" si="127"/>
        <v>400.92</v>
      </c>
      <c r="AE459" s="4">
        <f t="shared" si="128"/>
        <v>3403.5366666666669</v>
      </c>
      <c r="AF459" s="3">
        <f t="shared" si="129"/>
        <v>34.035366666666668</v>
      </c>
    </row>
    <row r="460" spans="1:32" x14ac:dyDescent="0.2">
      <c r="A460" s="165">
        <v>570</v>
      </c>
      <c r="B460" s="156" t="str">
        <f t="shared" si="116"/>
        <v>0.68, Peanut Dig/Inverter 4R-30</v>
      </c>
      <c r="C460" s="124">
        <v>0.68</v>
      </c>
      <c r="D460" s="120" t="s">
        <v>434</v>
      </c>
      <c r="E460" s="120" t="s">
        <v>432</v>
      </c>
      <c r="F460" s="120" t="s">
        <v>0</v>
      </c>
      <c r="G460" s="120" t="str">
        <f t="shared" si="117"/>
        <v>Peanut Dig/Inverter 4R-30</v>
      </c>
      <c r="H460" s="236">
        <v>41800</v>
      </c>
      <c r="I460" s="156">
        <v>10</v>
      </c>
      <c r="J460" s="156">
        <v>3.5</v>
      </c>
      <c r="K460" s="156">
        <v>70</v>
      </c>
      <c r="L460" s="157">
        <f t="shared" si="113"/>
        <v>0.33673469387755101</v>
      </c>
      <c r="M460" s="156">
        <v>30</v>
      </c>
      <c r="N460" s="156">
        <v>80</v>
      </c>
      <c r="O460" s="156">
        <v>12</v>
      </c>
      <c r="P460" s="156">
        <v>100</v>
      </c>
      <c r="Q460" s="156">
        <v>0</v>
      </c>
      <c r="R460" s="9">
        <f t="shared" si="118"/>
        <v>1200</v>
      </c>
      <c r="S460" s="9">
        <v>1</v>
      </c>
      <c r="T460" s="10">
        <v>0.4</v>
      </c>
      <c r="U460" s="9">
        <v>1.4</v>
      </c>
      <c r="V460" s="8">
        <f t="shared" si="119"/>
        <v>665.63518916544774</v>
      </c>
      <c r="W460" s="7">
        <f t="shared" si="120"/>
        <v>6.6563518916544773</v>
      </c>
      <c r="X460" s="6">
        <f t="shared" si="121"/>
        <v>2786.6666666666665</v>
      </c>
      <c r="Y460" s="5">
        <f t="shared" si="122"/>
        <v>27.866666666666664</v>
      </c>
      <c r="Z460" s="1">
        <f t="shared" si="123"/>
        <v>12540</v>
      </c>
      <c r="AA460" s="1">
        <f t="shared" si="124"/>
        <v>2438.3333333333335</v>
      </c>
      <c r="AB460" s="1">
        <f t="shared" si="125"/>
        <v>27170</v>
      </c>
      <c r="AC460" s="4">
        <f t="shared" si="126"/>
        <v>2445.2999999999997</v>
      </c>
      <c r="AD460" s="4">
        <f t="shared" si="127"/>
        <v>652.08000000000004</v>
      </c>
      <c r="AE460" s="4">
        <f t="shared" si="128"/>
        <v>5535.7133333333331</v>
      </c>
      <c r="AF460" s="3">
        <f t="shared" si="129"/>
        <v>55.35713333333333</v>
      </c>
    </row>
    <row r="461" spans="1:32" x14ac:dyDescent="0.2">
      <c r="A461" s="165">
        <v>520</v>
      </c>
      <c r="B461" s="156" t="str">
        <f t="shared" si="116"/>
        <v>0.69, Peanut Dig/Inverter 4R-36</v>
      </c>
      <c r="C461" s="124">
        <v>0.69</v>
      </c>
      <c r="D461" s="120" t="s">
        <v>434</v>
      </c>
      <c r="E461" s="120" t="s">
        <v>432</v>
      </c>
      <c r="F461" s="120" t="s">
        <v>73</v>
      </c>
      <c r="G461" s="120" t="str">
        <f t="shared" si="117"/>
        <v>Peanut Dig/Inverter 4R-36</v>
      </c>
      <c r="H461" s="236">
        <v>41800</v>
      </c>
      <c r="I461" s="156">
        <v>12</v>
      </c>
      <c r="J461" s="156">
        <v>3.5</v>
      </c>
      <c r="K461" s="156">
        <v>70</v>
      </c>
      <c r="L461" s="157">
        <f t="shared" si="113"/>
        <v>0.28061224489795922</v>
      </c>
      <c r="M461" s="156">
        <v>30</v>
      </c>
      <c r="N461" s="156">
        <v>80</v>
      </c>
      <c r="O461" s="156">
        <v>12</v>
      </c>
      <c r="P461" s="156">
        <v>100</v>
      </c>
      <c r="Q461" s="156">
        <v>0</v>
      </c>
      <c r="R461" s="9">
        <f t="shared" si="118"/>
        <v>1200</v>
      </c>
      <c r="S461" s="9">
        <v>1</v>
      </c>
      <c r="T461" s="10">
        <v>0.4</v>
      </c>
      <c r="U461" s="9">
        <v>1.4</v>
      </c>
      <c r="V461" s="8">
        <f t="shared" si="119"/>
        <v>665.63518916544774</v>
      </c>
      <c r="W461" s="7">
        <f t="shared" si="120"/>
        <v>6.6563518916544773</v>
      </c>
      <c r="X461" s="6">
        <f t="shared" si="121"/>
        <v>2786.6666666666665</v>
      </c>
      <c r="Y461" s="5">
        <f t="shared" si="122"/>
        <v>27.866666666666664</v>
      </c>
      <c r="Z461" s="1">
        <f t="shared" si="123"/>
        <v>12540</v>
      </c>
      <c r="AA461" s="1">
        <f t="shared" si="124"/>
        <v>2438.3333333333335</v>
      </c>
      <c r="AB461" s="1">
        <f t="shared" si="125"/>
        <v>27170</v>
      </c>
      <c r="AC461" s="4">
        <f t="shared" si="126"/>
        <v>2445.2999999999997</v>
      </c>
      <c r="AD461" s="4">
        <f t="shared" si="127"/>
        <v>652.08000000000004</v>
      </c>
      <c r="AE461" s="4">
        <f t="shared" si="128"/>
        <v>5535.7133333333331</v>
      </c>
      <c r="AF461" s="3">
        <f t="shared" si="129"/>
        <v>55.35713333333333</v>
      </c>
    </row>
    <row r="462" spans="1:32" x14ac:dyDescent="0.2">
      <c r="A462" s="165">
        <v>521</v>
      </c>
      <c r="B462" s="156" t="str">
        <f t="shared" si="116"/>
        <v>0.7, Peanut Dig/Inverter 6R-36</v>
      </c>
      <c r="C462" s="124">
        <v>0.7</v>
      </c>
      <c r="D462" s="120" t="s">
        <v>434</v>
      </c>
      <c r="E462" s="120" t="s">
        <v>432</v>
      </c>
      <c r="F462" s="120" t="s">
        <v>205</v>
      </c>
      <c r="G462" s="120" t="str">
        <f t="shared" si="117"/>
        <v>Peanut Dig/Inverter 6R-36</v>
      </c>
      <c r="H462" s="236">
        <v>66700</v>
      </c>
      <c r="I462" s="156">
        <v>18</v>
      </c>
      <c r="J462" s="156">
        <v>3.5</v>
      </c>
      <c r="K462" s="156">
        <v>70</v>
      </c>
      <c r="L462" s="157">
        <f t="shared" si="113"/>
        <v>0.18707482993197277</v>
      </c>
      <c r="M462" s="156">
        <v>30</v>
      </c>
      <c r="N462" s="156">
        <v>80</v>
      </c>
      <c r="O462" s="156">
        <v>12</v>
      </c>
      <c r="P462" s="156">
        <v>100</v>
      </c>
      <c r="Q462" s="156">
        <v>0</v>
      </c>
      <c r="R462" s="9">
        <f t="shared" si="118"/>
        <v>1200</v>
      </c>
      <c r="S462" s="9">
        <v>1</v>
      </c>
      <c r="T462" s="10">
        <v>0.4</v>
      </c>
      <c r="U462" s="9">
        <v>1.4</v>
      </c>
      <c r="V462" s="8">
        <f t="shared" si="119"/>
        <v>1062.1499310367312</v>
      </c>
      <c r="W462" s="7">
        <f t="shared" si="120"/>
        <v>10.621499310367312</v>
      </c>
      <c r="X462" s="6">
        <f t="shared" si="121"/>
        <v>4446.666666666667</v>
      </c>
      <c r="Y462" s="5">
        <f t="shared" si="122"/>
        <v>44.466666666666669</v>
      </c>
      <c r="Z462" s="1">
        <f t="shared" si="123"/>
        <v>20010</v>
      </c>
      <c r="AA462" s="1">
        <f t="shared" si="124"/>
        <v>3890.8333333333335</v>
      </c>
      <c r="AB462" s="1">
        <f t="shared" si="125"/>
        <v>43355</v>
      </c>
      <c r="AC462" s="4">
        <f t="shared" si="126"/>
        <v>3901.95</v>
      </c>
      <c r="AD462" s="4">
        <f t="shared" si="127"/>
        <v>1040.52</v>
      </c>
      <c r="AE462" s="4">
        <f t="shared" si="128"/>
        <v>8833.3033333333333</v>
      </c>
      <c r="AF462" s="3">
        <f t="shared" si="129"/>
        <v>88.333033333333333</v>
      </c>
    </row>
    <row r="463" spans="1:32" x14ac:dyDescent="0.2">
      <c r="A463" s="165">
        <v>526</v>
      </c>
      <c r="B463" s="156" t="str">
        <f t="shared" si="116"/>
        <v>0.71, Peanut Dump Cart 6-Row</v>
      </c>
      <c r="C463" s="124">
        <v>0.71</v>
      </c>
      <c r="D463" s="120" t="s">
        <v>434</v>
      </c>
      <c r="E463" s="120" t="s">
        <v>328</v>
      </c>
      <c r="F463" s="120" t="s">
        <v>46</v>
      </c>
      <c r="G463" s="120" t="str">
        <f t="shared" si="117"/>
        <v>Peanut Dump Cart 6-Row</v>
      </c>
      <c r="H463" s="236">
        <v>70900</v>
      </c>
      <c r="I463" s="156">
        <v>18</v>
      </c>
      <c r="J463" s="156">
        <v>2.5</v>
      </c>
      <c r="K463" s="156">
        <v>60</v>
      </c>
      <c r="L463" s="157">
        <f t="shared" si="113"/>
        <v>0.30555555555555552</v>
      </c>
      <c r="M463" s="156">
        <v>30</v>
      </c>
      <c r="N463" s="156">
        <v>50</v>
      </c>
      <c r="O463" s="156">
        <v>10</v>
      </c>
      <c r="P463" s="156">
        <v>150</v>
      </c>
      <c r="Q463" s="156">
        <v>0</v>
      </c>
      <c r="R463" s="9">
        <f t="shared" si="118"/>
        <v>1500</v>
      </c>
      <c r="S463" s="9">
        <v>1</v>
      </c>
      <c r="T463" s="10">
        <v>0.4</v>
      </c>
      <c r="U463" s="9">
        <v>1.4</v>
      </c>
      <c r="V463" s="8">
        <f t="shared" si="119"/>
        <v>1991.7461629876561</v>
      </c>
      <c r="W463" s="7">
        <f t="shared" si="120"/>
        <v>13.27830775325104</v>
      </c>
      <c r="X463" s="6">
        <f t="shared" si="121"/>
        <v>3545</v>
      </c>
      <c r="Y463" s="5">
        <f t="shared" si="122"/>
        <v>23.633333333333333</v>
      </c>
      <c r="Z463" s="1">
        <f t="shared" si="123"/>
        <v>21270</v>
      </c>
      <c r="AA463" s="1">
        <f t="shared" si="124"/>
        <v>4963</v>
      </c>
      <c r="AB463" s="1">
        <f t="shared" si="125"/>
        <v>46085</v>
      </c>
      <c r="AC463" s="4">
        <f t="shared" si="126"/>
        <v>4147.6499999999996</v>
      </c>
      <c r="AD463" s="4">
        <f t="shared" si="127"/>
        <v>1106.04</v>
      </c>
      <c r="AE463" s="4">
        <f t="shared" si="128"/>
        <v>10216.689999999999</v>
      </c>
      <c r="AF463" s="3">
        <f t="shared" si="129"/>
        <v>68.111266666666651</v>
      </c>
    </row>
    <row r="464" spans="1:32" x14ac:dyDescent="0.2">
      <c r="A464" s="165">
        <v>524</v>
      </c>
      <c r="B464" s="156" t="str">
        <f t="shared" si="116"/>
        <v>0.72, Peanut Lifter 6-Row</v>
      </c>
      <c r="C464" s="124">
        <v>0.72</v>
      </c>
      <c r="D464" s="120" t="s">
        <v>434</v>
      </c>
      <c r="E464" s="120" t="s">
        <v>329</v>
      </c>
      <c r="F464" s="120" t="s">
        <v>46</v>
      </c>
      <c r="G464" s="120" t="str">
        <f t="shared" si="117"/>
        <v>Peanut Lifter 6-Row</v>
      </c>
      <c r="H464" s="236">
        <v>10100</v>
      </c>
      <c r="I464" s="156">
        <v>18</v>
      </c>
      <c r="J464" s="156">
        <v>3.5</v>
      </c>
      <c r="K464" s="156">
        <v>60</v>
      </c>
      <c r="L464" s="157">
        <f t="shared" si="113"/>
        <v>0.21825396825396828</v>
      </c>
      <c r="M464" s="156">
        <v>30</v>
      </c>
      <c r="N464" s="156">
        <v>80</v>
      </c>
      <c r="O464" s="156">
        <v>12</v>
      </c>
      <c r="P464" s="156">
        <v>100</v>
      </c>
      <c r="Q464" s="156">
        <v>0</v>
      </c>
      <c r="R464" s="9">
        <f t="shared" si="118"/>
        <v>1200</v>
      </c>
      <c r="S464" s="9">
        <v>1</v>
      </c>
      <c r="T464" s="10">
        <v>0.4</v>
      </c>
      <c r="U464" s="9">
        <v>1.4</v>
      </c>
      <c r="V464" s="8">
        <f t="shared" si="119"/>
        <v>160.83529690361297</v>
      </c>
      <c r="W464" s="7">
        <f t="shared" si="120"/>
        <v>1.6083529690361298</v>
      </c>
      <c r="X464" s="6">
        <f t="shared" si="121"/>
        <v>673.33333333333337</v>
      </c>
      <c r="Y464" s="5">
        <f t="shared" si="122"/>
        <v>6.7333333333333334</v>
      </c>
      <c r="Z464" s="1">
        <f t="shared" si="123"/>
        <v>3030</v>
      </c>
      <c r="AA464" s="1">
        <f t="shared" si="124"/>
        <v>589.16666666666663</v>
      </c>
      <c r="AB464" s="1">
        <f t="shared" si="125"/>
        <v>6565</v>
      </c>
      <c r="AC464" s="4">
        <f t="shared" si="126"/>
        <v>590.85</v>
      </c>
      <c r="AD464" s="4">
        <f t="shared" si="127"/>
        <v>157.56</v>
      </c>
      <c r="AE464" s="4">
        <f t="shared" si="128"/>
        <v>1337.5766666666666</v>
      </c>
      <c r="AF464" s="3">
        <f t="shared" si="129"/>
        <v>13.375766666666665</v>
      </c>
    </row>
    <row r="465" spans="1:32" x14ac:dyDescent="0.2">
      <c r="A465" s="165"/>
      <c r="B465" s="156" t="str">
        <f t="shared" si="116"/>
        <v>0.73, Peanut Wagon 14'</v>
      </c>
      <c r="C465" s="124">
        <v>0.73</v>
      </c>
      <c r="D465" s="120" t="s">
        <v>434</v>
      </c>
      <c r="E465" s="120" t="s">
        <v>429</v>
      </c>
      <c r="F465" s="120" t="s">
        <v>12</v>
      </c>
      <c r="G465" s="120" t="str">
        <f t="shared" si="117"/>
        <v>Peanut Wagon 14'</v>
      </c>
      <c r="H465" s="237">
        <v>6000</v>
      </c>
      <c r="I465" s="156">
        <v>6</v>
      </c>
      <c r="J465" s="156">
        <v>2.5</v>
      </c>
      <c r="K465" s="156">
        <v>60</v>
      </c>
      <c r="L465" s="157">
        <f t="shared" si="113"/>
        <v>0.91666666666666674</v>
      </c>
      <c r="M465" s="156">
        <v>20</v>
      </c>
      <c r="N465" s="156">
        <v>80</v>
      </c>
      <c r="O465" s="156">
        <v>12</v>
      </c>
      <c r="P465" s="156">
        <v>150</v>
      </c>
      <c r="Q465" s="156">
        <v>0</v>
      </c>
      <c r="R465" s="9">
        <f t="shared" si="118"/>
        <v>1800</v>
      </c>
      <c r="S465" s="9">
        <v>1</v>
      </c>
      <c r="T465" s="10">
        <v>0.4</v>
      </c>
      <c r="U465" s="9">
        <v>1.4</v>
      </c>
      <c r="V465" s="8">
        <f t="shared" si="119"/>
        <v>168.55397712166342</v>
      </c>
      <c r="W465" s="7">
        <f t="shared" si="120"/>
        <v>1.1236931808110895</v>
      </c>
      <c r="X465" s="6">
        <f t="shared" si="121"/>
        <v>400</v>
      </c>
      <c r="Y465" s="5">
        <f t="shared" si="122"/>
        <v>2.6666666666666665</v>
      </c>
      <c r="Z465" s="1">
        <f t="shared" si="123"/>
        <v>1200</v>
      </c>
      <c r="AA465" s="1">
        <f t="shared" si="124"/>
        <v>400</v>
      </c>
      <c r="AB465" s="1">
        <f t="shared" si="125"/>
        <v>3600</v>
      </c>
      <c r="AC465" s="4">
        <f t="shared" si="126"/>
        <v>324</v>
      </c>
      <c r="AD465" s="4">
        <f t="shared" si="127"/>
        <v>86.4</v>
      </c>
      <c r="AE465" s="4">
        <f t="shared" si="128"/>
        <v>810.4</v>
      </c>
      <c r="AF465" s="3">
        <f t="shared" si="129"/>
        <v>5.4026666666666667</v>
      </c>
    </row>
    <row r="466" spans="1:32" x14ac:dyDescent="0.2">
      <c r="A466" s="165"/>
      <c r="B466" s="156" t="str">
        <f t="shared" si="116"/>
        <v>0.74, Peanut Wagon 21'</v>
      </c>
      <c r="C466" s="124">
        <v>0.74</v>
      </c>
      <c r="D466" s="120" t="s">
        <v>434</v>
      </c>
      <c r="E466" s="120" t="s">
        <v>429</v>
      </c>
      <c r="F466" s="120" t="s">
        <v>39</v>
      </c>
      <c r="G466" s="120" t="str">
        <f t="shared" si="117"/>
        <v>Peanut Wagon 21'</v>
      </c>
      <c r="H466" s="237">
        <v>9000</v>
      </c>
      <c r="I466" s="156">
        <v>12</v>
      </c>
      <c r="J466" s="156">
        <v>2.5</v>
      </c>
      <c r="K466" s="156">
        <v>60</v>
      </c>
      <c r="L466" s="157">
        <f t="shared" si="113"/>
        <v>0.45833333333333337</v>
      </c>
      <c r="M466" s="156">
        <v>20</v>
      </c>
      <c r="N466" s="156">
        <v>80</v>
      </c>
      <c r="O466" s="156">
        <v>12</v>
      </c>
      <c r="P466" s="156">
        <v>150</v>
      </c>
      <c r="Q466" s="156">
        <v>0</v>
      </c>
      <c r="R466" s="9">
        <f t="shared" si="118"/>
        <v>1800</v>
      </c>
      <c r="S466" s="9">
        <v>1</v>
      </c>
      <c r="T466" s="10">
        <v>0.4</v>
      </c>
      <c r="U466" s="9">
        <v>1.4</v>
      </c>
      <c r="V466" s="8">
        <f t="shared" si="119"/>
        <v>252.83096568249513</v>
      </c>
      <c r="W466" s="7">
        <f t="shared" si="120"/>
        <v>1.6855397712166342</v>
      </c>
      <c r="X466" s="6">
        <f t="shared" si="121"/>
        <v>600</v>
      </c>
      <c r="Y466" s="5">
        <f t="shared" si="122"/>
        <v>4</v>
      </c>
      <c r="Z466" s="1">
        <f t="shared" si="123"/>
        <v>1800</v>
      </c>
      <c r="AA466" s="1">
        <f t="shared" si="124"/>
        <v>600</v>
      </c>
      <c r="AB466" s="1">
        <f t="shared" si="125"/>
        <v>5400</v>
      </c>
      <c r="AC466" s="4">
        <f t="shared" si="126"/>
        <v>486</v>
      </c>
      <c r="AD466" s="4">
        <f t="shared" si="127"/>
        <v>129.6</v>
      </c>
      <c r="AE466" s="4">
        <f t="shared" si="128"/>
        <v>1215.5999999999999</v>
      </c>
      <c r="AF466" s="3">
        <f t="shared" si="129"/>
        <v>8.1039999999999992</v>
      </c>
    </row>
    <row r="467" spans="1:32" x14ac:dyDescent="0.2">
      <c r="A467" s="165"/>
      <c r="B467" s="156" t="str">
        <f t="shared" si="116"/>
        <v>0.75, Peanut Wagon 28'</v>
      </c>
      <c r="C467" s="124">
        <v>0.75</v>
      </c>
      <c r="D467" s="120" t="s">
        <v>434</v>
      </c>
      <c r="E467" s="120" t="s">
        <v>429</v>
      </c>
      <c r="F467" s="120" t="s">
        <v>92</v>
      </c>
      <c r="G467" s="120" t="str">
        <f t="shared" si="117"/>
        <v>Peanut Wagon 28'</v>
      </c>
      <c r="H467" s="237">
        <v>11000</v>
      </c>
      <c r="I467" s="156">
        <v>18</v>
      </c>
      <c r="J467" s="156">
        <v>2.5</v>
      </c>
      <c r="K467" s="156">
        <v>60</v>
      </c>
      <c r="L467" s="157">
        <f t="shared" si="113"/>
        <v>0.30555555555555552</v>
      </c>
      <c r="M467" s="156">
        <v>20</v>
      </c>
      <c r="N467" s="156">
        <v>80</v>
      </c>
      <c r="O467" s="156">
        <v>12</v>
      </c>
      <c r="P467" s="156">
        <v>150</v>
      </c>
      <c r="Q467" s="156">
        <v>0</v>
      </c>
      <c r="R467" s="9">
        <f t="shared" si="118"/>
        <v>1800</v>
      </c>
      <c r="S467" s="9">
        <v>1</v>
      </c>
      <c r="T467" s="10">
        <v>0.4</v>
      </c>
      <c r="U467" s="9">
        <v>1.4</v>
      </c>
      <c r="V467" s="8">
        <f t="shared" si="119"/>
        <v>309.0156247230496</v>
      </c>
      <c r="W467" s="7">
        <f t="shared" si="120"/>
        <v>2.0601041648203307</v>
      </c>
      <c r="X467" s="6">
        <f t="shared" si="121"/>
        <v>733.33333333333337</v>
      </c>
      <c r="Y467" s="5">
        <f t="shared" si="122"/>
        <v>4.8888888888888893</v>
      </c>
      <c r="Z467" s="1">
        <f t="shared" si="123"/>
        <v>2200</v>
      </c>
      <c r="AA467" s="1">
        <f t="shared" si="124"/>
        <v>733.33333333333337</v>
      </c>
      <c r="AB467" s="1">
        <f t="shared" si="125"/>
        <v>6600</v>
      </c>
      <c r="AC467" s="4">
        <f t="shared" si="126"/>
        <v>594</v>
      </c>
      <c r="AD467" s="4">
        <f t="shared" si="127"/>
        <v>158.4</v>
      </c>
      <c r="AE467" s="4">
        <f t="shared" si="128"/>
        <v>1485.7333333333336</v>
      </c>
      <c r="AF467" s="3">
        <f t="shared" si="129"/>
        <v>9.9048888888888911</v>
      </c>
    </row>
    <row r="468" spans="1:32" x14ac:dyDescent="0.2">
      <c r="A468" s="165"/>
      <c r="B468" s="156" t="str">
        <f t="shared" si="116"/>
        <v>0.76, Pull-type Peanut Combine 2R-36</v>
      </c>
      <c r="C468" s="124">
        <v>0.76</v>
      </c>
      <c r="D468" s="120" t="s">
        <v>434</v>
      </c>
      <c r="E468" s="120" t="s">
        <v>430</v>
      </c>
      <c r="F468" s="120" t="s">
        <v>431</v>
      </c>
      <c r="G468" s="120" t="str">
        <f t="shared" si="117"/>
        <v>Pull-type Peanut Combine 2R-36</v>
      </c>
      <c r="H468" s="237">
        <v>170000</v>
      </c>
      <c r="I468" s="156">
        <v>6</v>
      </c>
      <c r="J468" s="156">
        <v>2.5</v>
      </c>
      <c r="K468" s="156">
        <v>60</v>
      </c>
      <c r="L468" s="157">
        <f t="shared" si="113"/>
        <v>0.91666666666666674</v>
      </c>
      <c r="M468" s="156">
        <v>20</v>
      </c>
      <c r="N468" s="156">
        <v>40</v>
      </c>
      <c r="O468" s="156">
        <v>10</v>
      </c>
      <c r="P468" s="156">
        <v>150</v>
      </c>
      <c r="Q468" s="156">
        <v>0</v>
      </c>
      <c r="R468" s="9">
        <f t="shared" si="118"/>
        <v>1500</v>
      </c>
      <c r="S468" s="9">
        <v>1</v>
      </c>
      <c r="T468" s="10">
        <v>0.4</v>
      </c>
      <c r="U468" s="9">
        <v>1.4</v>
      </c>
      <c r="V468" s="8">
        <f t="shared" si="119"/>
        <v>4775.69601844713</v>
      </c>
      <c r="W468" s="7">
        <f t="shared" si="120"/>
        <v>31.837973456314199</v>
      </c>
      <c r="X468" s="6">
        <f t="shared" si="121"/>
        <v>6800</v>
      </c>
      <c r="Y468" s="5">
        <f t="shared" si="122"/>
        <v>45.333333333333336</v>
      </c>
      <c r="Z468" s="1">
        <f t="shared" si="123"/>
        <v>34000</v>
      </c>
      <c r="AA468" s="1">
        <f t="shared" si="124"/>
        <v>13600</v>
      </c>
      <c r="AB468" s="1">
        <f t="shared" si="125"/>
        <v>102000</v>
      </c>
      <c r="AC468" s="4">
        <f t="shared" si="126"/>
        <v>9180</v>
      </c>
      <c r="AD468" s="4">
        <f t="shared" si="127"/>
        <v>2448</v>
      </c>
      <c r="AE468" s="4">
        <f t="shared" si="128"/>
        <v>25228</v>
      </c>
      <c r="AF468" s="3">
        <f t="shared" si="129"/>
        <v>168.18666666666667</v>
      </c>
    </row>
    <row r="469" spans="1:32" x14ac:dyDescent="0.2">
      <c r="A469" s="165"/>
      <c r="B469" s="156" t="str">
        <f t="shared" si="116"/>
        <v>0.77, Pull-type Peanut Combine 4R-36</v>
      </c>
      <c r="C469" s="124">
        <v>0.77</v>
      </c>
      <c r="D469" s="120" t="s">
        <v>434</v>
      </c>
      <c r="E469" s="120" t="s">
        <v>430</v>
      </c>
      <c r="F469" s="120" t="s">
        <v>73</v>
      </c>
      <c r="G469" s="120" t="str">
        <f t="shared" si="117"/>
        <v>Pull-type Peanut Combine 4R-36</v>
      </c>
      <c r="H469" s="236">
        <v>190000</v>
      </c>
      <c r="I469" s="156">
        <v>12</v>
      </c>
      <c r="J469" s="156">
        <v>2.5</v>
      </c>
      <c r="K469" s="156">
        <v>60</v>
      </c>
      <c r="L469" s="157">
        <f t="shared" si="113"/>
        <v>0.45833333333333337</v>
      </c>
      <c r="M469" s="156">
        <v>20</v>
      </c>
      <c r="N469" s="156">
        <v>40</v>
      </c>
      <c r="O469" s="156">
        <v>10</v>
      </c>
      <c r="P469" s="156">
        <v>150</v>
      </c>
      <c r="Q469" s="156">
        <v>0</v>
      </c>
      <c r="R469" s="9">
        <f t="shared" si="118"/>
        <v>1500</v>
      </c>
      <c r="S469" s="9">
        <v>1</v>
      </c>
      <c r="T469" s="10">
        <v>0.4</v>
      </c>
      <c r="U469" s="9">
        <v>1.4</v>
      </c>
      <c r="V469" s="8">
        <f t="shared" si="119"/>
        <v>5337.5426088526747</v>
      </c>
      <c r="W469" s="7">
        <f t="shared" si="120"/>
        <v>35.583617392351165</v>
      </c>
      <c r="X469" s="6">
        <f t="shared" si="121"/>
        <v>7600</v>
      </c>
      <c r="Y469" s="5">
        <f t="shared" si="122"/>
        <v>50.666666666666664</v>
      </c>
      <c r="Z469" s="1">
        <f t="shared" si="123"/>
        <v>38000</v>
      </c>
      <c r="AA469" s="1">
        <f t="shared" si="124"/>
        <v>15200</v>
      </c>
      <c r="AB469" s="1">
        <f t="shared" si="125"/>
        <v>114000</v>
      </c>
      <c r="AC469" s="4">
        <f t="shared" si="126"/>
        <v>10260</v>
      </c>
      <c r="AD469" s="4">
        <f t="shared" si="127"/>
        <v>2736</v>
      </c>
      <c r="AE469" s="4">
        <f t="shared" si="128"/>
        <v>28196</v>
      </c>
      <c r="AF469" s="3">
        <f t="shared" si="129"/>
        <v>187.97333333333333</v>
      </c>
    </row>
    <row r="470" spans="1:32" x14ac:dyDescent="0.2">
      <c r="A470" s="165"/>
      <c r="B470" s="156" t="str">
        <f t="shared" si="116"/>
        <v>0.78, Pull-type Peanut Combine 6R-36</v>
      </c>
      <c r="C470" s="124">
        <v>0.78</v>
      </c>
      <c r="D470" s="120" t="s">
        <v>434</v>
      </c>
      <c r="E470" s="120" t="s">
        <v>430</v>
      </c>
      <c r="F470" s="120" t="s">
        <v>205</v>
      </c>
      <c r="G470" s="120" t="str">
        <f t="shared" si="117"/>
        <v>Pull-type Peanut Combine 6R-36</v>
      </c>
      <c r="H470" s="236">
        <v>200000</v>
      </c>
      <c r="I470" s="156">
        <v>18</v>
      </c>
      <c r="J470" s="156">
        <v>2.5</v>
      </c>
      <c r="K470" s="156">
        <v>60</v>
      </c>
      <c r="L470" s="157">
        <f t="shared" si="113"/>
        <v>0.30555555555555552</v>
      </c>
      <c r="M470" s="156">
        <v>20</v>
      </c>
      <c r="N470" s="156">
        <v>40</v>
      </c>
      <c r="O470" s="156">
        <v>10</v>
      </c>
      <c r="P470" s="156">
        <v>150</v>
      </c>
      <c r="Q470" s="156">
        <v>0</v>
      </c>
      <c r="R470" s="9">
        <f t="shared" si="118"/>
        <v>1500</v>
      </c>
      <c r="S470" s="9">
        <v>1</v>
      </c>
      <c r="T470" s="10">
        <v>0.4</v>
      </c>
      <c r="U470" s="9">
        <v>1.4</v>
      </c>
      <c r="V470" s="8">
        <f t="shared" si="119"/>
        <v>5618.465904055447</v>
      </c>
      <c r="W470" s="7">
        <f t="shared" si="120"/>
        <v>37.45643936036965</v>
      </c>
      <c r="X470" s="6">
        <f t="shared" si="121"/>
        <v>8000</v>
      </c>
      <c r="Y470" s="5">
        <f t="shared" si="122"/>
        <v>53.333333333333336</v>
      </c>
      <c r="Z470" s="1">
        <f t="shared" si="123"/>
        <v>40000</v>
      </c>
      <c r="AA470" s="1">
        <f t="shared" si="124"/>
        <v>16000</v>
      </c>
      <c r="AB470" s="1">
        <f t="shared" si="125"/>
        <v>120000</v>
      </c>
      <c r="AC470" s="4">
        <f t="shared" si="126"/>
        <v>10800</v>
      </c>
      <c r="AD470" s="4">
        <f t="shared" si="127"/>
        <v>2880</v>
      </c>
      <c r="AE470" s="4">
        <f t="shared" si="128"/>
        <v>29680</v>
      </c>
      <c r="AF470" s="3">
        <f t="shared" si="129"/>
        <v>197.86666666666667</v>
      </c>
    </row>
    <row r="471" spans="1:32" x14ac:dyDescent="0.2">
      <c r="A471" s="165">
        <v>200</v>
      </c>
      <c r="B471" s="156" t="str">
        <f t="shared" si="116"/>
        <v>0.79, Stalk Shredder 14'</v>
      </c>
      <c r="C471" s="124">
        <v>0.79</v>
      </c>
      <c r="D471" s="120" t="s">
        <v>434</v>
      </c>
      <c r="E471" s="120" t="s">
        <v>330</v>
      </c>
      <c r="F471" s="120" t="s">
        <v>12</v>
      </c>
      <c r="G471" s="120" t="str">
        <f t="shared" si="117"/>
        <v>Stalk Shredder 14'</v>
      </c>
      <c r="H471" s="236">
        <v>37500</v>
      </c>
      <c r="I471" s="156">
        <v>14</v>
      </c>
      <c r="J471" s="156">
        <v>6.25</v>
      </c>
      <c r="K471" s="156">
        <v>80</v>
      </c>
      <c r="L471" s="157">
        <f t="shared" si="113"/>
        <v>0.11785714285714287</v>
      </c>
      <c r="M471" s="156">
        <v>30</v>
      </c>
      <c r="N471" s="156">
        <v>175</v>
      </c>
      <c r="O471" s="156">
        <v>10</v>
      </c>
      <c r="P471" s="156">
        <v>200</v>
      </c>
      <c r="Q471" s="156">
        <v>0</v>
      </c>
      <c r="R471" s="9">
        <f t="shared" si="118"/>
        <v>2000</v>
      </c>
      <c r="S471" s="9">
        <v>1</v>
      </c>
      <c r="T471" s="10">
        <v>0.4</v>
      </c>
      <c r="U471" s="9">
        <v>1.4</v>
      </c>
      <c r="V471" s="8">
        <f t="shared" si="119"/>
        <v>1575.9166826422606</v>
      </c>
      <c r="W471" s="7">
        <f t="shared" si="120"/>
        <v>7.8795834132113036</v>
      </c>
      <c r="X471" s="6">
        <f t="shared" si="121"/>
        <v>6562.5</v>
      </c>
      <c r="Y471" s="5">
        <f t="shared" si="122"/>
        <v>32.8125</v>
      </c>
      <c r="Z471" s="1">
        <f t="shared" si="123"/>
        <v>11250</v>
      </c>
      <c r="AA471" s="1">
        <f t="shared" si="124"/>
        <v>2625</v>
      </c>
      <c r="AB471" s="1">
        <f t="shared" si="125"/>
        <v>24375</v>
      </c>
      <c r="AC471" s="4">
        <f t="shared" si="126"/>
        <v>2193.75</v>
      </c>
      <c r="AD471" s="4">
        <f t="shared" si="127"/>
        <v>585</v>
      </c>
      <c r="AE471" s="4">
        <f t="shared" si="128"/>
        <v>5403.75</v>
      </c>
      <c r="AF471" s="3">
        <f t="shared" si="129"/>
        <v>27.018750000000001</v>
      </c>
    </row>
    <row r="472" spans="1:32" x14ac:dyDescent="0.2">
      <c r="A472" s="165">
        <v>267</v>
      </c>
      <c r="B472" s="156" t="str">
        <f t="shared" si="116"/>
        <v>0.8, Stalk Shredder Flex 20'</v>
      </c>
      <c r="C472" s="124">
        <v>0.8</v>
      </c>
      <c r="D472" s="120" t="s">
        <v>434</v>
      </c>
      <c r="E472" s="120" t="s">
        <v>530</v>
      </c>
      <c r="F472" s="120" t="s">
        <v>8</v>
      </c>
      <c r="G472" s="120" t="str">
        <f t="shared" si="117"/>
        <v>Stalk Shredder Flex 20'</v>
      </c>
      <c r="H472" s="236">
        <v>33100</v>
      </c>
      <c r="I472" s="156">
        <v>20</v>
      </c>
      <c r="J472" s="156">
        <v>6.25</v>
      </c>
      <c r="K472" s="156">
        <v>80</v>
      </c>
      <c r="L472" s="157">
        <f t="shared" si="113"/>
        <v>8.2500000000000004E-2</v>
      </c>
      <c r="M472" s="156">
        <v>30</v>
      </c>
      <c r="N472" s="156">
        <v>175</v>
      </c>
      <c r="O472" s="156">
        <v>10</v>
      </c>
      <c r="P472" s="156">
        <v>200</v>
      </c>
      <c r="Q472" s="156">
        <v>0</v>
      </c>
      <c r="R472" s="9">
        <f t="shared" si="118"/>
        <v>2000</v>
      </c>
      <c r="S472" s="9">
        <v>1</v>
      </c>
      <c r="T472" s="9">
        <v>0.27</v>
      </c>
      <c r="U472" s="9">
        <v>1.4</v>
      </c>
      <c r="V472" s="8">
        <f t="shared" si="119"/>
        <v>938.93115951825882</v>
      </c>
      <c r="W472" s="7">
        <f t="shared" si="120"/>
        <v>4.6946557975912944</v>
      </c>
      <c r="X472" s="6">
        <f t="shared" si="121"/>
        <v>5792.5</v>
      </c>
      <c r="Y472" s="5">
        <f t="shared" si="122"/>
        <v>28.962499999999999</v>
      </c>
      <c r="Z472" s="1">
        <f t="shared" si="123"/>
        <v>9930</v>
      </c>
      <c r="AA472" s="1">
        <f t="shared" si="124"/>
        <v>2317</v>
      </c>
      <c r="AB472" s="1">
        <f t="shared" si="125"/>
        <v>21515</v>
      </c>
      <c r="AC472" s="4">
        <f t="shared" si="126"/>
        <v>1936.35</v>
      </c>
      <c r="AD472" s="4">
        <f t="shared" si="127"/>
        <v>516.36</v>
      </c>
      <c r="AE472" s="4">
        <f t="shared" si="128"/>
        <v>4769.71</v>
      </c>
      <c r="AF472" s="3">
        <f t="shared" si="129"/>
        <v>23.848549999999999</v>
      </c>
    </row>
    <row r="473" spans="1:32" x14ac:dyDescent="0.2">
      <c r="A473" s="165">
        <v>479</v>
      </c>
      <c r="B473" s="156" t="str">
        <f t="shared" si="116"/>
        <v>0.81, Stalk Shredder-Flail 12'</v>
      </c>
      <c r="C473" s="124">
        <v>0.81</v>
      </c>
      <c r="D473" s="120" t="s">
        <v>434</v>
      </c>
      <c r="E473" s="120" t="s">
        <v>331</v>
      </c>
      <c r="F473" s="120" t="s">
        <v>11</v>
      </c>
      <c r="G473" s="120" t="str">
        <f t="shared" si="117"/>
        <v>Stalk Shredder-Flail 12'</v>
      </c>
      <c r="H473" s="236">
        <v>32700</v>
      </c>
      <c r="I473" s="156">
        <v>12</v>
      </c>
      <c r="J473" s="156">
        <v>6.25</v>
      </c>
      <c r="K473" s="156">
        <v>80</v>
      </c>
      <c r="L473" s="157">
        <f t="shared" si="113"/>
        <v>0.13750000000000001</v>
      </c>
      <c r="M473" s="156">
        <v>30</v>
      </c>
      <c r="N473" s="156">
        <v>175</v>
      </c>
      <c r="O473" s="156">
        <v>10</v>
      </c>
      <c r="P473" s="156">
        <v>200</v>
      </c>
      <c r="Q473" s="156">
        <v>0</v>
      </c>
      <c r="R473" s="9">
        <f t="shared" si="118"/>
        <v>2000</v>
      </c>
      <c r="S473" s="9">
        <v>1</v>
      </c>
      <c r="T473" s="9">
        <v>0.27</v>
      </c>
      <c r="U473" s="9">
        <v>1.4</v>
      </c>
      <c r="V473" s="8">
        <f t="shared" si="119"/>
        <v>927.58455940323461</v>
      </c>
      <c r="W473" s="7">
        <f t="shared" si="120"/>
        <v>4.6379227970161727</v>
      </c>
      <c r="X473" s="6">
        <f t="shared" si="121"/>
        <v>5722.5</v>
      </c>
      <c r="Y473" s="5">
        <f t="shared" si="122"/>
        <v>28.612500000000001</v>
      </c>
      <c r="Z473" s="1">
        <f t="shared" si="123"/>
        <v>9810</v>
      </c>
      <c r="AA473" s="1">
        <f t="shared" si="124"/>
        <v>2289</v>
      </c>
      <c r="AB473" s="1">
        <f t="shared" si="125"/>
        <v>21255</v>
      </c>
      <c r="AC473" s="4">
        <f t="shared" si="126"/>
        <v>1912.9499999999998</v>
      </c>
      <c r="AD473" s="4">
        <f t="shared" si="127"/>
        <v>510.12</v>
      </c>
      <c r="AE473" s="4">
        <f t="shared" si="128"/>
        <v>4712.07</v>
      </c>
      <c r="AF473" s="3">
        <f t="shared" si="129"/>
        <v>23.56035</v>
      </c>
    </row>
    <row r="474" spans="1:32" x14ac:dyDescent="0.2">
      <c r="A474" s="165">
        <v>563</v>
      </c>
      <c r="B474" s="156" t="str">
        <f t="shared" si="116"/>
        <v>0.82, Stalk Shredder-Flail 15'</v>
      </c>
      <c r="C474" s="124">
        <v>0.82</v>
      </c>
      <c r="D474" s="120" t="s">
        <v>434</v>
      </c>
      <c r="E474" s="120" t="s">
        <v>331</v>
      </c>
      <c r="F474" s="120" t="s">
        <v>10</v>
      </c>
      <c r="G474" s="120" t="str">
        <f t="shared" si="117"/>
        <v>Stalk Shredder-Flail 15'</v>
      </c>
      <c r="H474" s="236">
        <v>36100</v>
      </c>
      <c r="I474" s="156">
        <v>15</v>
      </c>
      <c r="J474" s="156">
        <v>6.25</v>
      </c>
      <c r="K474" s="156">
        <v>80</v>
      </c>
      <c r="L474" s="157">
        <f t="shared" si="113"/>
        <v>0.10999999999999999</v>
      </c>
      <c r="M474" s="156">
        <v>30</v>
      </c>
      <c r="N474" s="156">
        <v>175</v>
      </c>
      <c r="O474" s="156">
        <v>10</v>
      </c>
      <c r="P474" s="156">
        <v>200</v>
      </c>
      <c r="Q474" s="156">
        <v>0</v>
      </c>
      <c r="R474" s="9">
        <f t="shared" si="118"/>
        <v>2000</v>
      </c>
      <c r="S474" s="9">
        <v>1</v>
      </c>
      <c r="T474" s="9">
        <v>0.27</v>
      </c>
      <c r="U474" s="9">
        <v>1.4</v>
      </c>
      <c r="V474" s="8">
        <f t="shared" si="119"/>
        <v>1024.0306603809408</v>
      </c>
      <c r="W474" s="7">
        <f t="shared" si="120"/>
        <v>5.1201533019047041</v>
      </c>
      <c r="X474" s="6">
        <f t="shared" si="121"/>
        <v>6317.5</v>
      </c>
      <c r="Y474" s="5">
        <f t="shared" si="122"/>
        <v>31.587499999999999</v>
      </c>
      <c r="Z474" s="1">
        <f t="shared" si="123"/>
        <v>10830</v>
      </c>
      <c r="AA474" s="1">
        <f t="shared" si="124"/>
        <v>2527</v>
      </c>
      <c r="AB474" s="1">
        <f t="shared" si="125"/>
        <v>23465</v>
      </c>
      <c r="AC474" s="4">
        <f t="shared" si="126"/>
        <v>2111.85</v>
      </c>
      <c r="AD474" s="4">
        <f t="shared" si="127"/>
        <v>563.16</v>
      </c>
      <c r="AE474" s="4">
        <f t="shared" si="128"/>
        <v>5202.01</v>
      </c>
      <c r="AF474" s="3">
        <f t="shared" si="129"/>
        <v>26.01005</v>
      </c>
    </row>
    <row r="475" spans="1:32" x14ac:dyDescent="0.2">
      <c r="A475" s="165">
        <v>564</v>
      </c>
      <c r="B475" s="156" t="str">
        <f t="shared" si="116"/>
        <v>0.83, Stalk Shredder-Flail 18'</v>
      </c>
      <c r="C475" s="124">
        <v>0.83</v>
      </c>
      <c r="D475" s="120" t="s">
        <v>434</v>
      </c>
      <c r="E475" s="120" t="s">
        <v>331</v>
      </c>
      <c r="F475" s="120" t="s">
        <v>9</v>
      </c>
      <c r="G475" s="120" t="str">
        <f t="shared" si="117"/>
        <v>Stalk Shredder-Flail 18'</v>
      </c>
      <c r="H475" s="236">
        <v>53600</v>
      </c>
      <c r="I475" s="156">
        <v>18</v>
      </c>
      <c r="J475" s="156">
        <v>6.25</v>
      </c>
      <c r="K475" s="156">
        <v>80</v>
      </c>
      <c r="L475" s="157">
        <f t="shared" si="113"/>
        <v>9.1666666666666674E-2</v>
      </c>
      <c r="M475" s="156">
        <v>30</v>
      </c>
      <c r="N475" s="156">
        <v>175</v>
      </c>
      <c r="O475" s="156">
        <v>10</v>
      </c>
      <c r="P475" s="156">
        <v>200</v>
      </c>
      <c r="Q475" s="156">
        <v>0</v>
      </c>
      <c r="R475" s="9">
        <f t="shared" si="118"/>
        <v>2000</v>
      </c>
      <c r="S475" s="9">
        <v>1</v>
      </c>
      <c r="T475" s="9">
        <v>0.27</v>
      </c>
      <c r="U475" s="9">
        <v>1.4</v>
      </c>
      <c r="V475" s="8">
        <f t="shared" si="119"/>
        <v>1520.4444154132532</v>
      </c>
      <c r="W475" s="7">
        <f t="shared" si="120"/>
        <v>7.6022220770662656</v>
      </c>
      <c r="X475" s="6">
        <f t="shared" si="121"/>
        <v>9380</v>
      </c>
      <c r="Y475" s="5">
        <f t="shared" si="122"/>
        <v>46.9</v>
      </c>
      <c r="Z475" s="1">
        <f t="shared" si="123"/>
        <v>16080</v>
      </c>
      <c r="AA475" s="1">
        <f t="shared" si="124"/>
        <v>3752</v>
      </c>
      <c r="AB475" s="1">
        <f t="shared" si="125"/>
        <v>34840</v>
      </c>
      <c r="AC475" s="4">
        <f t="shared" si="126"/>
        <v>3135.6</v>
      </c>
      <c r="AD475" s="4">
        <f t="shared" si="127"/>
        <v>836.16</v>
      </c>
      <c r="AE475" s="4">
        <f t="shared" si="128"/>
        <v>7723.76</v>
      </c>
      <c r="AF475" s="3">
        <f t="shared" si="129"/>
        <v>38.6188</v>
      </c>
    </row>
    <row r="476" spans="1:32" x14ac:dyDescent="0.2">
      <c r="A476" s="165">
        <v>482</v>
      </c>
      <c r="B476" s="156" t="str">
        <f t="shared" si="116"/>
        <v>0.84, Stalk Shredder-Flail 20'</v>
      </c>
      <c r="C476" s="124">
        <v>0.84</v>
      </c>
      <c r="D476" s="120" t="s">
        <v>434</v>
      </c>
      <c r="E476" s="120" t="s">
        <v>331</v>
      </c>
      <c r="F476" s="120" t="s">
        <v>8</v>
      </c>
      <c r="G476" s="120" t="str">
        <f t="shared" si="117"/>
        <v>Stalk Shredder-Flail 20'</v>
      </c>
      <c r="H476" s="236">
        <v>47600</v>
      </c>
      <c r="I476" s="156">
        <v>20</v>
      </c>
      <c r="J476" s="156">
        <v>6.25</v>
      </c>
      <c r="K476" s="156">
        <v>80</v>
      </c>
      <c r="L476" s="157">
        <f t="shared" si="113"/>
        <v>8.2500000000000004E-2</v>
      </c>
      <c r="M476" s="156">
        <v>30</v>
      </c>
      <c r="N476" s="156">
        <v>175</v>
      </c>
      <c r="O476" s="156">
        <v>10</v>
      </c>
      <c r="P476" s="156">
        <v>200</v>
      </c>
      <c r="Q476" s="156">
        <v>0</v>
      </c>
      <c r="R476" s="9">
        <f t="shared" si="118"/>
        <v>2000</v>
      </c>
      <c r="S476" s="9">
        <v>1</v>
      </c>
      <c r="T476" s="9">
        <v>0.27</v>
      </c>
      <c r="U476" s="9">
        <v>1.4</v>
      </c>
      <c r="V476" s="8">
        <f t="shared" si="119"/>
        <v>1350.2454136878889</v>
      </c>
      <c r="W476" s="7">
        <f t="shared" si="120"/>
        <v>6.7512270684394444</v>
      </c>
      <c r="X476" s="6">
        <f t="shared" si="121"/>
        <v>8330</v>
      </c>
      <c r="Y476" s="5">
        <f t="shared" si="122"/>
        <v>41.65</v>
      </c>
      <c r="Z476" s="1">
        <f t="shared" si="123"/>
        <v>14280</v>
      </c>
      <c r="AA476" s="1">
        <f t="shared" si="124"/>
        <v>3332</v>
      </c>
      <c r="AB476" s="1">
        <f t="shared" si="125"/>
        <v>30940</v>
      </c>
      <c r="AC476" s="4">
        <f t="shared" si="126"/>
        <v>2784.6</v>
      </c>
      <c r="AD476" s="4">
        <f t="shared" si="127"/>
        <v>742.56000000000006</v>
      </c>
      <c r="AE476" s="4">
        <f t="shared" si="128"/>
        <v>6859.1600000000008</v>
      </c>
      <c r="AF476" s="3">
        <f t="shared" si="129"/>
        <v>34.295800000000007</v>
      </c>
    </row>
    <row r="477" spans="1:32" x14ac:dyDescent="0.2">
      <c r="A477" s="165">
        <v>565</v>
      </c>
      <c r="B477" s="156" t="str">
        <f t="shared" si="116"/>
        <v>0.85, Stalk Shredder-Flail 25'</v>
      </c>
      <c r="C477" s="124">
        <v>0.85</v>
      </c>
      <c r="D477" s="120" t="s">
        <v>434</v>
      </c>
      <c r="E477" s="120" t="s">
        <v>331</v>
      </c>
      <c r="F477" s="120" t="s">
        <v>7</v>
      </c>
      <c r="G477" s="120" t="str">
        <f t="shared" si="117"/>
        <v>Stalk Shredder-Flail 25'</v>
      </c>
      <c r="H477" s="236">
        <v>72200</v>
      </c>
      <c r="I477" s="156">
        <v>25</v>
      </c>
      <c r="J477" s="156">
        <v>6.25</v>
      </c>
      <c r="K477" s="156">
        <v>80</v>
      </c>
      <c r="L477" s="157">
        <f t="shared" si="113"/>
        <v>6.6000000000000003E-2</v>
      </c>
      <c r="M477" s="156">
        <v>30</v>
      </c>
      <c r="N477" s="156">
        <v>175</v>
      </c>
      <c r="O477" s="156">
        <v>10</v>
      </c>
      <c r="P477" s="156">
        <v>200</v>
      </c>
      <c r="Q477" s="156">
        <v>0</v>
      </c>
      <c r="R477" s="9">
        <f t="shared" si="118"/>
        <v>2000</v>
      </c>
      <c r="S477" s="9">
        <v>1</v>
      </c>
      <c r="T477" s="9">
        <v>0.27</v>
      </c>
      <c r="U477" s="9">
        <v>1.4</v>
      </c>
      <c r="V477" s="8">
        <f t="shared" si="119"/>
        <v>2048.0613207618817</v>
      </c>
      <c r="W477" s="7">
        <f t="shared" si="120"/>
        <v>10.240306603809408</v>
      </c>
      <c r="X477" s="6">
        <f t="shared" si="121"/>
        <v>12635</v>
      </c>
      <c r="Y477" s="5">
        <f t="shared" si="122"/>
        <v>63.174999999999997</v>
      </c>
      <c r="Z477" s="1">
        <f t="shared" si="123"/>
        <v>21660</v>
      </c>
      <c r="AA477" s="1">
        <f t="shared" si="124"/>
        <v>5054</v>
      </c>
      <c r="AB477" s="1">
        <f t="shared" si="125"/>
        <v>46930</v>
      </c>
      <c r="AC477" s="4">
        <f t="shared" si="126"/>
        <v>4223.7</v>
      </c>
      <c r="AD477" s="4">
        <f t="shared" si="127"/>
        <v>1126.32</v>
      </c>
      <c r="AE477" s="4">
        <f t="shared" si="128"/>
        <v>10404.02</v>
      </c>
      <c r="AF477" s="3">
        <f t="shared" si="129"/>
        <v>52.020099999999999</v>
      </c>
    </row>
    <row r="478" spans="1:32" x14ac:dyDescent="0.2">
      <c r="D478" s="120"/>
    </row>
    <row r="479" spans="1:32" x14ac:dyDescent="0.2">
      <c r="D479" s="120"/>
    </row>
    <row r="480" spans="1:32" x14ac:dyDescent="0.2">
      <c r="D480" s="120"/>
    </row>
    <row r="481" spans="4:4" x14ac:dyDescent="0.2">
      <c r="D481" s="120"/>
    </row>
    <row r="482" spans="4:4" x14ac:dyDescent="0.2">
      <c r="D482" s="120"/>
    </row>
    <row r="483" spans="4:4" x14ac:dyDescent="0.2">
      <c r="D483" s="120"/>
    </row>
    <row r="484" spans="4:4" x14ac:dyDescent="0.2">
      <c r="D484" s="120"/>
    </row>
    <row r="485" spans="4:4" x14ac:dyDescent="0.2">
      <c r="D485" s="120"/>
    </row>
    <row r="486" spans="4:4" x14ac:dyDescent="0.2">
      <c r="D486" s="120"/>
    </row>
    <row r="487" spans="4:4" x14ac:dyDescent="0.2">
      <c r="D487" s="120"/>
    </row>
    <row r="488" spans="4:4" x14ac:dyDescent="0.2">
      <c r="D488" s="120"/>
    </row>
    <row r="489" spans="4:4" x14ac:dyDescent="0.2">
      <c r="D489" s="120"/>
    </row>
    <row r="490" spans="4:4" x14ac:dyDescent="0.2">
      <c r="D490" s="120"/>
    </row>
    <row r="491" spans="4:4" x14ac:dyDescent="0.2">
      <c r="D491" s="120"/>
    </row>
    <row r="492" spans="4:4" x14ac:dyDescent="0.2">
      <c r="D492" s="120"/>
    </row>
    <row r="493" spans="4:4" x14ac:dyDescent="0.2">
      <c r="D493" s="120"/>
    </row>
    <row r="494" spans="4:4" x14ac:dyDescent="0.2">
      <c r="D494" s="120"/>
    </row>
    <row r="495" spans="4:4" x14ac:dyDescent="0.2">
      <c r="D495" s="120"/>
    </row>
    <row r="496" spans="4:4" x14ac:dyDescent="0.2">
      <c r="D496" s="120"/>
    </row>
    <row r="497" spans="4:4" x14ac:dyDescent="0.2">
      <c r="D497" s="120"/>
    </row>
    <row r="498" spans="4:4" x14ac:dyDescent="0.2">
      <c r="D498" s="120"/>
    </row>
    <row r="499" spans="4:4" x14ac:dyDescent="0.2">
      <c r="D499" s="120"/>
    </row>
    <row r="517" spans="4:4" x14ac:dyDescent="0.2">
      <c r="D517" s="124" t="s">
        <v>63</v>
      </c>
    </row>
    <row r="518" spans="4:4" x14ac:dyDescent="0.2">
      <c r="D518" s="124" t="s">
        <v>63</v>
      </c>
    </row>
    <row r="519" spans="4:4" x14ac:dyDescent="0.2">
      <c r="D519" s="124" t="s">
        <v>63</v>
      </c>
    </row>
    <row r="520" spans="4:4" x14ac:dyDescent="0.2">
      <c r="D520" s="124" t="s">
        <v>63</v>
      </c>
    </row>
    <row r="521" spans="4:4" x14ac:dyDescent="0.2">
      <c r="D521" s="124" t="s">
        <v>63</v>
      </c>
    </row>
    <row r="522" spans="4:4" x14ac:dyDescent="0.2">
      <c r="D522" s="124" t="s">
        <v>63</v>
      </c>
    </row>
    <row r="523" spans="4:4" x14ac:dyDescent="0.2">
      <c r="D523" s="124" t="s">
        <v>63</v>
      </c>
    </row>
    <row r="524" spans="4:4" x14ac:dyDescent="0.2">
      <c r="D524" s="124" t="s">
        <v>63</v>
      </c>
    </row>
    <row r="525" spans="4:4" x14ac:dyDescent="0.2">
      <c r="D525" s="124" t="s">
        <v>63</v>
      </c>
    </row>
    <row r="526" spans="4:4" x14ac:dyDescent="0.2">
      <c r="D526" s="124" t="s">
        <v>63</v>
      </c>
    </row>
    <row r="527" spans="4:4" x14ac:dyDescent="0.2">
      <c r="D527" s="124" t="s">
        <v>63</v>
      </c>
    </row>
    <row r="528" spans="4:4" x14ac:dyDescent="0.2">
      <c r="D528" s="124" t="s">
        <v>63</v>
      </c>
    </row>
    <row r="529" spans="4:4" x14ac:dyDescent="0.2">
      <c r="D529" s="124" t="s">
        <v>63</v>
      </c>
    </row>
    <row r="530" spans="4:4" x14ac:dyDescent="0.2">
      <c r="D530" s="124" t="s">
        <v>63</v>
      </c>
    </row>
    <row r="531" spans="4:4" x14ac:dyDescent="0.2">
      <c r="D531" s="124" t="s">
        <v>63</v>
      </c>
    </row>
    <row r="532" spans="4:4" x14ac:dyDescent="0.2">
      <c r="D532" s="124" t="s">
        <v>63</v>
      </c>
    </row>
    <row r="533" spans="4:4" x14ac:dyDescent="0.2">
      <c r="D533" s="124" t="s">
        <v>63</v>
      </c>
    </row>
    <row r="534" spans="4:4" x14ac:dyDescent="0.2">
      <c r="D534" s="124" t="s">
        <v>63</v>
      </c>
    </row>
    <row r="535" spans="4:4" x14ac:dyDescent="0.2">
      <c r="D535" s="124" t="s">
        <v>63</v>
      </c>
    </row>
    <row r="536" spans="4:4" x14ac:dyDescent="0.2">
      <c r="D536" s="124" t="s">
        <v>63</v>
      </c>
    </row>
    <row r="537" spans="4:4" x14ac:dyDescent="0.2">
      <c r="D537" s="124" t="s">
        <v>63</v>
      </c>
    </row>
    <row r="538" spans="4:4" x14ac:dyDescent="0.2">
      <c r="D538" s="124" t="s">
        <v>63</v>
      </c>
    </row>
    <row r="539" spans="4:4" x14ac:dyDescent="0.2">
      <c r="D539" s="124" t="s">
        <v>63</v>
      </c>
    </row>
    <row r="540" spans="4:4" x14ac:dyDescent="0.2">
      <c r="D540" s="124" t="s">
        <v>63</v>
      </c>
    </row>
    <row r="541" spans="4:4" x14ac:dyDescent="0.2">
      <c r="D541" s="124" t="s">
        <v>63</v>
      </c>
    </row>
    <row r="542" spans="4:4" x14ac:dyDescent="0.2">
      <c r="D542" s="124" t="s">
        <v>63</v>
      </c>
    </row>
    <row r="543" spans="4:4" x14ac:dyDescent="0.2">
      <c r="D543" s="124" t="s">
        <v>63</v>
      </c>
    </row>
    <row r="544" spans="4:4" x14ac:dyDescent="0.2">
      <c r="D544" s="124" t="s">
        <v>63</v>
      </c>
    </row>
    <row r="545" spans="4:4" x14ac:dyDescent="0.2">
      <c r="D545" s="124" t="s">
        <v>63</v>
      </c>
    </row>
    <row r="546" spans="4:4" x14ac:dyDescent="0.2">
      <c r="D546" s="124" t="s">
        <v>63</v>
      </c>
    </row>
    <row r="547" spans="4:4" x14ac:dyDescent="0.2">
      <c r="D547" s="124" t="s">
        <v>63</v>
      </c>
    </row>
    <row r="548" spans="4:4" x14ac:dyDescent="0.2">
      <c r="D548" s="124" t="s">
        <v>63</v>
      </c>
    </row>
    <row r="549" spans="4:4" x14ac:dyDescent="0.2">
      <c r="D549" s="124" t="s">
        <v>63</v>
      </c>
    </row>
    <row r="550" spans="4:4" x14ac:dyDescent="0.2">
      <c r="D550" s="124" t="s">
        <v>63</v>
      </c>
    </row>
    <row r="551" spans="4:4" x14ac:dyDescent="0.2">
      <c r="D551" s="124" t="s">
        <v>63</v>
      </c>
    </row>
    <row r="552" spans="4:4" x14ac:dyDescent="0.2">
      <c r="D552" s="124" t="s">
        <v>63</v>
      </c>
    </row>
    <row r="553" spans="4:4" x14ac:dyDescent="0.2">
      <c r="D553" s="124" t="s">
        <v>63</v>
      </c>
    </row>
    <row r="554" spans="4:4" x14ac:dyDescent="0.2">
      <c r="D554" s="124" t="s">
        <v>63</v>
      </c>
    </row>
    <row r="555" spans="4:4" x14ac:dyDescent="0.2">
      <c r="D555" s="124" t="s">
        <v>63</v>
      </c>
    </row>
    <row r="556" spans="4:4" x14ac:dyDescent="0.2">
      <c r="D556" s="124" t="s">
        <v>63</v>
      </c>
    </row>
    <row r="557" spans="4:4" x14ac:dyDescent="0.2">
      <c r="D557" s="124" t="s">
        <v>63</v>
      </c>
    </row>
    <row r="558" spans="4:4" x14ac:dyDescent="0.2">
      <c r="D558" s="124" t="s">
        <v>63</v>
      </c>
    </row>
    <row r="559" spans="4:4" x14ac:dyDescent="0.2">
      <c r="D559" s="124" t="s">
        <v>63</v>
      </c>
    </row>
    <row r="560" spans="4:4" x14ac:dyDescent="0.2">
      <c r="D560" s="124" t="s">
        <v>63</v>
      </c>
    </row>
  </sheetData>
  <sortState xmlns:xlrd2="http://schemas.microsoft.com/office/spreadsheetml/2017/richdata2" ref="A386:AI470">
    <sortCondition ref="E386:E470"/>
    <sortCondition ref="I386:I470"/>
  </sortState>
  <mergeCells count="5">
    <mergeCell ref="R3:W3"/>
    <mergeCell ref="X3:Y3"/>
    <mergeCell ref="A1:B1"/>
    <mergeCell ref="C1:E1"/>
    <mergeCell ref="C2:E2"/>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3"/>
  <sheetViews>
    <sheetView workbookViewId="0">
      <pane xSplit="2" ySplit="3" topLeftCell="G4" activePane="bottomRight" state="frozen"/>
      <selection pane="topRight" activeCell="C1" sqref="C1"/>
      <selection pane="bottomLeft" activeCell="A4" sqref="A4"/>
      <selection pane="bottomRight" sqref="A1:B1"/>
    </sheetView>
  </sheetViews>
  <sheetFormatPr baseColWidth="10" defaultColWidth="8.83203125" defaultRowHeight="15" x14ac:dyDescent="0.2"/>
  <cols>
    <col min="1" max="1" width="3" style="156" bestFit="1" customWidth="1"/>
    <col min="2" max="2" width="32.1640625" style="156" bestFit="1" customWidth="1"/>
    <col min="3" max="3" width="3.1640625" style="144" bestFit="1" customWidth="1"/>
    <col min="4" max="4" width="2" style="120" bestFit="1" customWidth="1"/>
    <col min="5" max="5" width="12.5" style="120" bestFit="1" customWidth="1"/>
    <col min="6" max="6" width="6.33203125" style="120" bestFit="1" customWidth="1"/>
    <col min="7" max="7" width="17.5" style="120" bestFit="1" customWidth="1"/>
    <col min="8" max="8" width="13.83203125" style="156" customWidth="1"/>
    <col min="9" max="9" width="8" style="156" bestFit="1" customWidth="1"/>
    <col min="10" max="10" width="5.1640625" style="156" bestFit="1" customWidth="1"/>
    <col min="11" max="11" width="5.6640625" style="156" bestFit="1" customWidth="1"/>
    <col min="12" max="12" width="5.33203125" style="156" bestFit="1" customWidth="1"/>
    <col min="13" max="13" width="5.5" style="156" bestFit="1" customWidth="1"/>
    <col min="14" max="14" width="4.6640625" style="156" bestFit="1" customWidth="1"/>
    <col min="15" max="16" width="5.33203125" style="156" bestFit="1" customWidth="1"/>
    <col min="17" max="17" width="9" style="156" bestFit="1" customWidth="1"/>
    <col min="18" max="18" width="7.6640625" style="156" bestFit="1" customWidth="1"/>
    <col min="19" max="19" width="10" style="156" bestFit="1" customWidth="1"/>
    <col min="20" max="20" width="9" style="156" bestFit="1" customWidth="1"/>
    <col min="21" max="21" width="10" style="156" bestFit="1" customWidth="1"/>
    <col min="22" max="22" width="9" style="156" bestFit="1" customWidth="1"/>
    <col min="23" max="23" width="8.83203125" style="156"/>
    <col min="24" max="24" width="9" style="156" bestFit="1" customWidth="1"/>
    <col min="25" max="25" width="8.6640625" style="156" bestFit="1" customWidth="1"/>
    <col min="26" max="28" width="6" style="186" bestFit="1" customWidth="1"/>
    <col min="29" max="29" width="5" style="186" bestFit="1" customWidth="1"/>
    <col min="30" max="30" width="4.5" style="186" bestFit="1" customWidth="1"/>
    <col min="31" max="31" width="5.5" style="186" bestFit="1" customWidth="1"/>
    <col min="32" max="16384" width="8.83203125" style="156"/>
  </cols>
  <sheetData>
    <row r="1" spans="1:31" x14ac:dyDescent="0.2">
      <c r="A1" s="228" t="s">
        <v>441</v>
      </c>
      <c r="B1" s="228"/>
      <c r="C1" s="136">
        <v>2</v>
      </c>
      <c r="D1" s="120">
        <v>3</v>
      </c>
      <c r="E1" s="120">
        <v>4</v>
      </c>
      <c r="F1" s="120">
        <v>5</v>
      </c>
      <c r="G1" s="120">
        <v>6</v>
      </c>
      <c r="H1" s="156">
        <v>7</v>
      </c>
      <c r="I1" s="156">
        <v>8</v>
      </c>
      <c r="J1" s="156">
        <v>9</v>
      </c>
      <c r="K1" s="156">
        <v>10</v>
      </c>
      <c r="L1" s="156">
        <v>11</v>
      </c>
      <c r="M1" s="156">
        <v>12</v>
      </c>
      <c r="N1" s="156">
        <v>13</v>
      </c>
      <c r="O1" s="156">
        <v>14</v>
      </c>
      <c r="P1" s="156">
        <v>15</v>
      </c>
      <c r="Q1" s="156">
        <v>16</v>
      </c>
      <c r="R1" s="156">
        <v>17</v>
      </c>
      <c r="S1" s="156">
        <v>18</v>
      </c>
      <c r="T1" s="156">
        <v>19</v>
      </c>
      <c r="U1" s="156">
        <v>20</v>
      </c>
      <c r="V1" s="156">
        <v>21</v>
      </c>
      <c r="W1" s="156">
        <v>22</v>
      </c>
      <c r="X1" s="156">
        <v>23</v>
      </c>
      <c r="Y1" s="156">
        <v>24</v>
      </c>
    </row>
    <row r="2" spans="1:31" x14ac:dyDescent="0.2">
      <c r="B2" s="187"/>
      <c r="C2" s="188"/>
      <c r="D2" s="189"/>
      <c r="E2" s="190"/>
      <c r="O2" s="234" t="s">
        <v>164</v>
      </c>
      <c r="P2" s="234"/>
      <c r="Q2" s="227" t="s">
        <v>129</v>
      </c>
      <c r="R2" s="227"/>
    </row>
    <row r="3" spans="1:31" s="11" customFormat="1" ht="10.25" customHeight="1" x14ac:dyDescent="0.15">
      <c r="A3" s="22" t="s">
        <v>433</v>
      </c>
      <c r="B3" s="22" t="s">
        <v>127</v>
      </c>
      <c r="C3" s="143" t="s">
        <v>128</v>
      </c>
      <c r="D3" s="122" t="s">
        <v>435</v>
      </c>
      <c r="E3" s="123" t="s">
        <v>126</v>
      </c>
      <c r="F3" s="123" t="s">
        <v>125</v>
      </c>
      <c r="G3" s="123" t="s">
        <v>436</v>
      </c>
      <c r="H3" s="13" t="s">
        <v>124</v>
      </c>
      <c r="I3" s="13" t="s">
        <v>177</v>
      </c>
      <c r="J3" s="13" t="s">
        <v>119</v>
      </c>
      <c r="K3" s="13" t="s">
        <v>118</v>
      </c>
      <c r="L3" s="13" t="s">
        <v>117</v>
      </c>
      <c r="M3" s="13" t="s">
        <v>116</v>
      </c>
      <c r="N3" s="14" t="s">
        <v>115</v>
      </c>
      <c r="O3" s="17" t="s">
        <v>114</v>
      </c>
      <c r="P3" s="17" t="s">
        <v>113</v>
      </c>
      <c r="Q3" s="16" t="s">
        <v>108</v>
      </c>
      <c r="R3" s="15" t="s">
        <v>107</v>
      </c>
      <c r="S3" s="14" t="s">
        <v>106</v>
      </c>
      <c r="T3" s="14" t="s">
        <v>105</v>
      </c>
      <c r="U3" s="14" t="s">
        <v>104</v>
      </c>
      <c r="V3" s="14" t="s">
        <v>103</v>
      </c>
      <c r="W3" s="13" t="s">
        <v>102</v>
      </c>
      <c r="X3" s="13" t="s">
        <v>101</v>
      </c>
      <c r="Y3" s="13" t="s">
        <v>100</v>
      </c>
      <c r="Z3" s="191" t="s">
        <v>444</v>
      </c>
      <c r="AA3" s="191" t="s">
        <v>443</v>
      </c>
      <c r="AB3" s="192" t="s">
        <v>445</v>
      </c>
      <c r="AC3" s="191" t="s">
        <v>446</v>
      </c>
      <c r="AD3" s="191" t="s">
        <v>447</v>
      </c>
      <c r="AE3" s="191" t="s">
        <v>448</v>
      </c>
    </row>
    <row r="4" spans="1:31" x14ac:dyDescent="0.2">
      <c r="B4" s="156" t="str">
        <f>CONCATENATE(C4,D4,E4,F4)</f>
        <v>0.01, Combine (200-249 hp) 240 hp</v>
      </c>
      <c r="C4" s="124">
        <v>0.01</v>
      </c>
      <c r="D4" s="120" t="s">
        <v>434</v>
      </c>
      <c r="E4" s="120" t="s">
        <v>416</v>
      </c>
      <c r="F4" s="120" t="s">
        <v>417</v>
      </c>
      <c r="G4" s="120" t="str">
        <f>CONCATENATE(E4,F4)</f>
        <v>Combine (200-249 hp) 240 hp</v>
      </c>
      <c r="H4" s="239">
        <v>450000</v>
      </c>
      <c r="I4" s="156">
        <v>12.35</v>
      </c>
      <c r="J4" s="156">
        <v>30</v>
      </c>
      <c r="K4" s="156">
        <v>25</v>
      </c>
      <c r="L4" s="156">
        <v>12</v>
      </c>
      <c r="M4" s="156">
        <v>200</v>
      </c>
      <c r="N4" s="156">
        <v>0</v>
      </c>
      <c r="O4" s="9">
        <f>M4*L4</f>
        <v>2400</v>
      </c>
      <c r="P4" s="9">
        <v>0</v>
      </c>
      <c r="Q4" s="6">
        <f>(H4*K4/100)/L4</f>
        <v>9375</v>
      </c>
      <c r="R4" s="5">
        <f>Q4/M4</f>
        <v>46.875</v>
      </c>
      <c r="S4" s="1">
        <f>H4*J4/100</f>
        <v>135000</v>
      </c>
      <c r="T4" s="1">
        <f>(H4-S4)/L4</f>
        <v>26250</v>
      </c>
      <c r="U4" s="1">
        <f>(S4+H4)/2</f>
        <v>292500</v>
      </c>
      <c r="V4" s="4">
        <f>U4*intir</f>
        <v>26325</v>
      </c>
      <c r="W4" s="4">
        <f>U4*itr</f>
        <v>7020</v>
      </c>
      <c r="X4" s="4">
        <f>T4+V4+W4</f>
        <v>59595</v>
      </c>
      <c r="Y4" s="3">
        <f>X4/M4</f>
        <v>297.97500000000002</v>
      </c>
      <c r="Z4" s="193">
        <f>((1.132-0.165*(L4^0.5)-0.0079*(M4^0.5))^2)*H4</f>
        <v>90599.406716723839</v>
      </c>
      <c r="AA4" s="193">
        <f>(H4-Z4)/L4</f>
        <v>29950.049440273015</v>
      </c>
      <c r="AB4" s="193">
        <f t="shared" ref="AB4:AB43" si="0">(Z4+H4)*intir</f>
        <v>48653.946604505138</v>
      </c>
      <c r="AC4" s="193">
        <f t="shared" ref="AC4:AC43" si="1">(Z4+H4)*itr</f>
        <v>12974.385761201373</v>
      </c>
      <c r="AD4" s="193">
        <f>(AA4+AB4+AC4)/M4</f>
        <v>457.89190902989759</v>
      </c>
      <c r="AE4" s="194">
        <f>AD4-Y4</f>
        <v>159.91690902989757</v>
      </c>
    </row>
    <row r="5" spans="1:31" x14ac:dyDescent="0.2">
      <c r="A5" s="156">
        <v>46</v>
      </c>
      <c r="B5" s="156" t="str">
        <f>CONCATENATE(C5,D5,E5,F5)</f>
        <v>0.02, Combine (250-299 hp) 265 hp</v>
      </c>
      <c r="C5" s="124">
        <v>0.02</v>
      </c>
      <c r="D5" s="120" t="s">
        <v>434</v>
      </c>
      <c r="E5" s="120" t="s">
        <v>209</v>
      </c>
      <c r="F5" s="120" t="s">
        <v>163</v>
      </c>
      <c r="G5" s="120" t="str">
        <f t="shared" ref="G5:G43" si="2">CONCATENATE(E5,F5)</f>
        <v>Combine (250-299 hp) 265 hp</v>
      </c>
      <c r="H5" s="240">
        <v>463000</v>
      </c>
      <c r="I5" s="156">
        <v>13.64</v>
      </c>
      <c r="J5" s="156">
        <v>30</v>
      </c>
      <c r="K5" s="156">
        <v>25</v>
      </c>
      <c r="L5" s="156">
        <v>12</v>
      </c>
      <c r="M5" s="156">
        <v>200</v>
      </c>
      <c r="N5" s="156">
        <v>0</v>
      </c>
      <c r="O5" s="9">
        <f>M5*L5</f>
        <v>2400</v>
      </c>
      <c r="P5" s="9">
        <v>1</v>
      </c>
      <c r="Q5" s="6">
        <f>(H5*K5/100)/L5</f>
        <v>9645.8333333333339</v>
      </c>
      <c r="R5" s="5">
        <f>Q5/M5</f>
        <v>48.229166666666671</v>
      </c>
      <c r="S5" s="1">
        <f>H5*J5/100</f>
        <v>138900</v>
      </c>
      <c r="T5" s="1">
        <f>(H5-S5)/L5</f>
        <v>27008.333333333332</v>
      </c>
      <c r="U5" s="1">
        <f>(S5+H5)/2</f>
        <v>300950</v>
      </c>
      <c r="V5" s="4">
        <f>U5*intir</f>
        <v>27085.5</v>
      </c>
      <c r="W5" s="4">
        <f>U5*itr</f>
        <v>7222.8</v>
      </c>
      <c r="X5" s="4">
        <f>T5+V5+W5</f>
        <v>61316.633333333331</v>
      </c>
      <c r="Y5" s="3">
        <f>X5/M5</f>
        <v>306.58316666666667</v>
      </c>
      <c r="Z5" s="193">
        <f t="shared" ref="Z5:Z11" si="3">((1.132-0.165*(L5^0.5)-0.0079*(M5^0.5))^2)*H5</f>
        <v>93216.722910762517</v>
      </c>
      <c r="AA5" s="193">
        <f t="shared" ref="AA5:AA43" si="4">(H5-Z5)/L5</f>
        <v>30815.273090769788</v>
      </c>
      <c r="AB5" s="193">
        <f t="shared" si="0"/>
        <v>50059.505061968623</v>
      </c>
      <c r="AC5" s="193">
        <f t="shared" si="1"/>
        <v>13349.201349858302</v>
      </c>
      <c r="AD5" s="193">
        <f t="shared" ref="AD5:AD43" si="5">(AA5+AB5+AC5)/M5</f>
        <v>471.11989751298353</v>
      </c>
      <c r="AE5" s="194">
        <f t="shared" ref="AE5:AE43" si="6">AD5-Y5</f>
        <v>164.53673084631686</v>
      </c>
    </row>
    <row r="6" spans="1:31" x14ac:dyDescent="0.2">
      <c r="A6" s="156">
        <v>47</v>
      </c>
      <c r="B6" s="156" t="str">
        <f t="shared" ref="B6:B43" si="7">CONCATENATE(C6,D6,E6,F6)</f>
        <v>0.03, Combine (300-349 hp) 325 hp</v>
      </c>
      <c r="C6" s="124">
        <v>0.03</v>
      </c>
      <c r="D6" s="120" t="s">
        <v>434</v>
      </c>
      <c r="E6" s="120" t="s">
        <v>210</v>
      </c>
      <c r="F6" s="120" t="s">
        <v>162</v>
      </c>
      <c r="G6" s="120" t="str">
        <f t="shared" si="2"/>
        <v>Combine (300-349 hp) 325 hp</v>
      </c>
      <c r="H6" s="240">
        <v>560000</v>
      </c>
      <c r="I6" s="156">
        <v>16.73</v>
      </c>
      <c r="J6" s="156">
        <v>30</v>
      </c>
      <c r="K6" s="156">
        <v>25</v>
      </c>
      <c r="L6" s="156">
        <v>12</v>
      </c>
      <c r="M6" s="156">
        <v>300</v>
      </c>
      <c r="N6" s="156">
        <v>0</v>
      </c>
      <c r="O6" s="9">
        <f t="shared" ref="O6:O43" si="8">M6*L6</f>
        <v>3600</v>
      </c>
      <c r="P6" s="9">
        <v>1</v>
      </c>
      <c r="Q6" s="6">
        <f t="shared" ref="Q6:Q43" si="9">(H6*K6/100)/L6</f>
        <v>11666.666666666666</v>
      </c>
      <c r="R6" s="5">
        <f t="shared" ref="R6:R43" si="10">Q6/M6</f>
        <v>38.888888888888886</v>
      </c>
      <c r="S6" s="1">
        <f t="shared" ref="S6:S43" si="11">H6*J6/100</f>
        <v>168000</v>
      </c>
      <c r="T6" s="1">
        <f t="shared" ref="T6:T43" si="12">(H6-S6)/L6</f>
        <v>32666.666666666668</v>
      </c>
      <c r="U6" s="1">
        <f t="shared" ref="U6:U43" si="13">(S6+H6)/2</f>
        <v>364000</v>
      </c>
      <c r="V6" s="4">
        <f t="shared" ref="V6:V43" si="14">U6*intir</f>
        <v>32760</v>
      </c>
      <c r="W6" s="4">
        <f t="shared" ref="W6:W43" si="15">U6*itr</f>
        <v>8736</v>
      </c>
      <c r="X6" s="4">
        <f t="shared" ref="X6:X43" si="16">T6+V6+W6</f>
        <v>74162.666666666672</v>
      </c>
      <c r="Y6" s="3">
        <f t="shared" ref="Y6:Y43" si="17">X6/M6</f>
        <v>247.20888888888891</v>
      </c>
      <c r="Z6" s="193">
        <f t="shared" si="3"/>
        <v>100480.53198993669</v>
      </c>
      <c r="AA6" s="193">
        <f t="shared" si="4"/>
        <v>38293.289000838609</v>
      </c>
      <c r="AB6" s="193">
        <f t="shared" si="0"/>
        <v>59443.247879094299</v>
      </c>
      <c r="AC6" s="193">
        <f t="shared" si="1"/>
        <v>15851.532767758481</v>
      </c>
      <c r="AD6" s="193">
        <f t="shared" si="5"/>
        <v>378.62689882563802</v>
      </c>
      <c r="AE6" s="194">
        <f t="shared" si="6"/>
        <v>131.41800993674912</v>
      </c>
    </row>
    <row r="7" spans="1:31" x14ac:dyDescent="0.2">
      <c r="A7" s="156">
        <v>48</v>
      </c>
      <c r="B7" s="156" t="str">
        <f t="shared" si="7"/>
        <v>0.04, Combine (350-399 hp) 355 hp</v>
      </c>
      <c r="C7" s="124">
        <v>0.04</v>
      </c>
      <c r="D7" s="120" t="s">
        <v>434</v>
      </c>
      <c r="E7" s="120" t="s">
        <v>211</v>
      </c>
      <c r="F7" s="120" t="s">
        <v>161</v>
      </c>
      <c r="G7" s="120" t="str">
        <f t="shared" si="2"/>
        <v>Combine (350-399 hp) 355 hp</v>
      </c>
      <c r="H7" s="240">
        <v>565000</v>
      </c>
      <c r="I7" s="156">
        <v>18.27</v>
      </c>
      <c r="J7" s="156">
        <v>30</v>
      </c>
      <c r="K7" s="156">
        <v>25</v>
      </c>
      <c r="L7" s="156">
        <v>12</v>
      </c>
      <c r="M7" s="156">
        <v>300</v>
      </c>
      <c r="N7" s="156">
        <v>0</v>
      </c>
      <c r="O7" s="9">
        <f t="shared" si="8"/>
        <v>3600</v>
      </c>
      <c r="P7" s="9">
        <v>1</v>
      </c>
      <c r="Q7" s="6">
        <f t="shared" si="9"/>
        <v>11770.833333333334</v>
      </c>
      <c r="R7" s="5">
        <f t="shared" si="10"/>
        <v>39.236111111111114</v>
      </c>
      <c r="S7" s="1">
        <f t="shared" si="11"/>
        <v>169500</v>
      </c>
      <c r="T7" s="1">
        <f t="shared" si="12"/>
        <v>32958.333333333336</v>
      </c>
      <c r="U7" s="1">
        <f t="shared" si="13"/>
        <v>367250</v>
      </c>
      <c r="V7" s="4">
        <f t="shared" si="14"/>
        <v>33052.5</v>
      </c>
      <c r="W7" s="4">
        <f t="shared" si="15"/>
        <v>8814</v>
      </c>
      <c r="X7" s="4">
        <f t="shared" si="16"/>
        <v>74824.833333333343</v>
      </c>
      <c r="Y7" s="3">
        <f t="shared" si="17"/>
        <v>249.41611111111115</v>
      </c>
      <c r="Z7" s="193">
        <f t="shared" si="3"/>
        <v>101377.67959698969</v>
      </c>
      <c r="AA7" s="193">
        <f t="shared" si="4"/>
        <v>38635.193366917527</v>
      </c>
      <c r="AB7" s="193">
        <f t="shared" si="0"/>
        <v>59973.991163729064</v>
      </c>
      <c r="AC7" s="193">
        <f t="shared" si="1"/>
        <v>15993.064310327753</v>
      </c>
      <c r="AD7" s="193">
        <f t="shared" si="5"/>
        <v>382.00749613658115</v>
      </c>
      <c r="AE7" s="194">
        <f t="shared" si="6"/>
        <v>132.59138502547</v>
      </c>
    </row>
    <row r="8" spans="1:31" x14ac:dyDescent="0.2">
      <c r="A8" s="156">
        <v>62</v>
      </c>
      <c r="B8" s="156" t="str">
        <f t="shared" si="7"/>
        <v>0.05, Combine (400-449 hp) 425 hp</v>
      </c>
      <c r="C8" s="124">
        <v>0.05</v>
      </c>
      <c r="D8" s="120" t="s">
        <v>434</v>
      </c>
      <c r="E8" s="120" t="s">
        <v>212</v>
      </c>
      <c r="F8" s="120" t="s">
        <v>160</v>
      </c>
      <c r="G8" s="120" t="str">
        <f t="shared" si="2"/>
        <v>Combine (400-449 hp) 425 hp</v>
      </c>
      <c r="H8" s="240">
        <v>568000</v>
      </c>
      <c r="I8" s="156">
        <v>21.876000000000001</v>
      </c>
      <c r="J8" s="156">
        <v>30</v>
      </c>
      <c r="K8" s="156">
        <v>25</v>
      </c>
      <c r="L8" s="156">
        <v>12</v>
      </c>
      <c r="M8" s="156">
        <v>300</v>
      </c>
      <c r="N8" s="156">
        <v>0</v>
      </c>
      <c r="O8" s="9">
        <f t="shared" si="8"/>
        <v>3600</v>
      </c>
      <c r="P8" s="9">
        <v>1</v>
      </c>
      <c r="Q8" s="6">
        <f t="shared" si="9"/>
        <v>11833.333333333334</v>
      </c>
      <c r="R8" s="5">
        <f t="shared" si="10"/>
        <v>39.44444444444445</v>
      </c>
      <c r="S8" s="1">
        <f t="shared" si="11"/>
        <v>170400</v>
      </c>
      <c r="T8" s="1">
        <f t="shared" si="12"/>
        <v>33133.333333333336</v>
      </c>
      <c r="U8" s="1">
        <f t="shared" si="13"/>
        <v>369200</v>
      </c>
      <c r="V8" s="4">
        <f t="shared" si="14"/>
        <v>33228</v>
      </c>
      <c r="W8" s="4">
        <f t="shared" si="15"/>
        <v>8860.8000000000011</v>
      </c>
      <c r="X8" s="4">
        <f t="shared" si="16"/>
        <v>75222.133333333346</v>
      </c>
      <c r="Y8" s="3">
        <f t="shared" si="17"/>
        <v>250.74044444444448</v>
      </c>
      <c r="Z8" s="193">
        <f t="shared" si="3"/>
        <v>101915.96816122149</v>
      </c>
      <c r="AA8" s="193">
        <f t="shared" si="4"/>
        <v>38840.335986564874</v>
      </c>
      <c r="AB8" s="193">
        <f t="shared" si="0"/>
        <v>60292.437134509928</v>
      </c>
      <c r="AC8" s="193">
        <f t="shared" si="1"/>
        <v>16077.983235869317</v>
      </c>
      <c r="AD8" s="193">
        <f t="shared" si="5"/>
        <v>384.03585452314707</v>
      </c>
      <c r="AE8" s="194">
        <f t="shared" si="6"/>
        <v>133.29541007870259</v>
      </c>
    </row>
    <row r="9" spans="1:31" x14ac:dyDescent="0.2">
      <c r="A9" s="156">
        <v>63</v>
      </c>
      <c r="B9" s="156" t="str">
        <f t="shared" si="7"/>
        <v>0.06, Combine (450-499 hp) 475 hp</v>
      </c>
      <c r="C9" s="124">
        <v>0.06</v>
      </c>
      <c r="D9" s="120" t="s">
        <v>434</v>
      </c>
      <c r="E9" s="120" t="s">
        <v>242</v>
      </c>
      <c r="F9" s="120" t="s">
        <v>159</v>
      </c>
      <c r="G9" s="120" t="str">
        <f t="shared" si="2"/>
        <v>Combine (450-499 hp) 475 hp</v>
      </c>
      <c r="H9" s="240">
        <v>613000</v>
      </c>
      <c r="I9" s="156">
        <v>24.449000000000002</v>
      </c>
      <c r="J9" s="156">
        <v>30</v>
      </c>
      <c r="K9" s="156">
        <v>25</v>
      </c>
      <c r="L9" s="156">
        <v>12</v>
      </c>
      <c r="M9" s="156">
        <v>300</v>
      </c>
      <c r="N9" s="156">
        <v>0</v>
      </c>
      <c r="O9" s="9">
        <f t="shared" si="8"/>
        <v>3600</v>
      </c>
      <c r="P9" s="9">
        <v>1</v>
      </c>
      <c r="Q9" s="6">
        <f t="shared" si="9"/>
        <v>12770.833333333334</v>
      </c>
      <c r="R9" s="5">
        <f t="shared" si="10"/>
        <v>42.56944444444445</v>
      </c>
      <c r="S9" s="1">
        <f t="shared" si="11"/>
        <v>183900</v>
      </c>
      <c r="T9" s="1">
        <f t="shared" si="12"/>
        <v>35758.333333333336</v>
      </c>
      <c r="U9" s="1">
        <f t="shared" si="13"/>
        <v>398450</v>
      </c>
      <c r="V9" s="4">
        <f t="shared" si="14"/>
        <v>35860.5</v>
      </c>
      <c r="W9" s="4">
        <f t="shared" si="15"/>
        <v>9562.8000000000011</v>
      </c>
      <c r="X9" s="4">
        <f t="shared" si="16"/>
        <v>81181.633333333346</v>
      </c>
      <c r="Y9" s="3">
        <f t="shared" si="17"/>
        <v>270.60544444444446</v>
      </c>
      <c r="Z9" s="193">
        <f t="shared" si="3"/>
        <v>109990.29662469856</v>
      </c>
      <c r="AA9" s="193">
        <f t="shared" si="4"/>
        <v>41917.475281275118</v>
      </c>
      <c r="AB9" s="193">
        <f t="shared" si="0"/>
        <v>65069.126696222869</v>
      </c>
      <c r="AC9" s="193">
        <f t="shared" si="1"/>
        <v>17351.767118992764</v>
      </c>
      <c r="AD9" s="193">
        <f t="shared" si="5"/>
        <v>414.46123032163581</v>
      </c>
      <c r="AE9" s="194">
        <f t="shared" si="6"/>
        <v>143.85578587719135</v>
      </c>
    </row>
    <row r="10" spans="1:31" x14ac:dyDescent="0.2">
      <c r="A10" s="156">
        <v>45</v>
      </c>
      <c r="B10" s="156" t="str">
        <f t="shared" si="7"/>
        <v>0.07, Cotton Stripper 173 hp</v>
      </c>
      <c r="C10" s="124">
        <v>7.0000000000000007E-2</v>
      </c>
      <c r="D10" s="120" t="s">
        <v>434</v>
      </c>
      <c r="E10" s="120" t="s">
        <v>213</v>
      </c>
      <c r="F10" s="120" t="s">
        <v>158</v>
      </c>
      <c r="G10" s="120" t="str">
        <f t="shared" si="2"/>
        <v>Cotton Stripper 173 hp</v>
      </c>
      <c r="H10" s="239">
        <v>207500</v>
      </c>
      <c r="I10" s="156">
        <v>8.08</v>
      </c>
      <c r="J10" s="156">
        <v>30</v>
      </c>
      <c r="K10" s="156">
        <v>25</v>
      </c>
      <c r="L10" s="156">
        <v>8</v>
      </c>
      <c r="M10" s="156">
        <v>200</v>
      </c>
      <c r="N10" s="156">
        <v>0</v>
      </c>
      <c r="O10" s="9">
        <f t="shared" si="8"/>
        <v>1600</v>
      </c>
      <c r="P10" s="9">
        <v>1</v>
      </c>
      <c r="Q10" s="6">
        <f t="shared" si="9"/>
        <v>6484.375</v>
      </c>
      <c r="R10" s="5">
        <f t="shared" si="10"/>
        <v>32.421875</v>
      </c>
      <c r="S10" s="1">
        <f t="shared" si="11"/>
        <v>62250</v>
      </c>
      <c r="T10" s="1">
        <f t="shared" si="12"/>
        <v>18156.25</v>
      </c>
      <c r="U10" s="1">
        <f t="shared" si="13"/>
        <v>134875</v>
      </c>
      <c r="V10" s="4">
        <f t="shared" si="14"/>
        <v>12138.75</v>
      </c>
      <c r="W10" s="4">
        <f t="shared" si="15"/>
        <v>3237</v>
      </c>
      <c r="X10" s="4">
        <f t="shared" si="16"/>
        <v>33532</v>
      </c>
      <c r="Y10" s="3">
        <f t="shared" si="17"/>
        <v>167.66</v>
      </c>
      <c r="Z10" s="193">
        <f t="shared" si="3"/>
        <v>63590.072841362242</v>
      </c>
      <c r="AA10" s="193">
        <f t="shared" si="4"/>
        <v>17988.74089482972</v>
      </c>
      <c r="AB10" s="193">
        <f t="shared" si="0"/>
        <v>24398.106555722599</v>
      </c>
      <c r="AC10" s="193">
        <f t="shared" si="1"/>
        <v>6506.1617481926933</v>
      </c>
      <c r="AD10" s="193">
        <f t="shared" si="5"/>
        <v>244.46504599372508</v>
      </c>
      <c r="AE10" s="194">
        <f t="shared" si="6"/>
        <v>76.805045993725088</v>
      </c>
    </row>
    <row r="11" spans="1:31" x14ac:dyDescent="0.2">
      <c r="A11" s="156">
        <v>64</v>
      </c>
      <c r="B11" s="156" t="str">
        <f t="shared" si="7"/>
        <v>0.08, Tractor (20-39 hp) MFWD 30</v>
      </c>
      <c r="C11" s="124">
        <v>0.08</v>
      </c>
      <c r="D11" s="120" t="s">
        <v>434</v>
      </c>
      <c r="E11" s="120" t="s">
        <v>506</v>
      </c>
      <c r="F11" s="120" t="s">
        <v>157</v>
      </c>
      <c r="G11" s="120" t="str">
        <f t="shared" si="2"/>
        <v>Tractor (20-39 hp) MFWD 30</v>
      </c>
      <c r="H11" s="62">
        <v>39500</v>
      </c>
      <c r="I11" s="156">
        <v>1.544</v>
      </c>
      <c r="J11" s="156">
        <v>20</v>
      </c>
      <c r="K11" s="156">
        <v>75</v>
      </c>
      <c r="L11" s="156">
        <v>14</v>
      </c>
      <c r="M11" s="156">
        <v>600</v>
      </c>
      <c r="N11" s="156">
        <v>0</v>
      </c>
      <c r="O11" s="9">
        <f t="shared" si="8"/>
        <v>8400</v>
      </c>
      <c r="P11" s="9">
        <v>1</v>
      </c>
      <c r="Q11" s="6">
        <f t="shared" si="9"/>
        <v>2116.0714285714284</v>
      </c>
      <c r="R11" s="5">
        <f t="shared" si="10"/>
        <v>3.526785714285714</v>
      </c>
      <c r="S11" s="1">
        <f t="shared" si="11"/>
        <v>7900</v>
      </c>
      <c r="T11" s="1">
        <f t="shared" si="12"/>
        <v>2257.1428571428573</v>
      </c>
      <c r="U11" s="1">
        <f t="shared" si="13"/>
        <v>23700</v>
      </c>
      <c r="V11" s="4">
        <f t="shared" si="14"/>
        <v>2133</v>
      </c>
      <c r="W11" s="4">
        <f t="shared" si="15"/>
        <v>568.80000000000007</v>
      </c>
      <c r="X11" s="4">
        <f t="shared" si="16"/>
        <v>4958.9428571428571</v>
      </c>
      <c r="Y11" s="3">
        <f t="shared" si="17"/>
        <v>8.2649047619047611</v>
      </c>
      <c r="Z11" s="193">
        <f t="shared" si="3"/>
        <v>4073.0830229115818</v>
      </c>
      <c r="AA11" s="193">
        <f t="shared" si="4"/>
        <v>2530.4940697920297</v>
      </c>
      <c r="AB11" s="193">
        <f t="shared" si="0"/>
        <v>3921.577472062042</v>
      </c>
      <c r="AC11" s="193">
        <f t="shared" si="1"/>
        <v>1045.7539925498779</v>
      </c>
      <c r="AD11" s="193">
        <f t="shared" si="5"/>
        <v>12.496375890673248</v>
      </c>
      <c r="AE11" s="194">
        <f t="shared" si="6"/>
        <v>4.2314711287684865</v>
      </c>
    </row>
    <row r="12" spans="1:31" x14ac:dyDescent="0.2">
      <c r="A12" s="156">
        <v>65</v>
      </c>
      <c r="B12" s="156" t="str">
        <f t="shared" si="7"/>
        <v>0.09, Tractor (20-39 hp) MFWD 30</v>
      </c>
      <c r="C12" s="124">
        <v>0.09</v>
      </c>
      <c r="D12" s="120" t="s">
        <v>434</v>
      </c>
      <c r="E12" s="120" t="s">
        <v>506</v>
      </c>
      <c r="F12" s="120" t="s">
        <v>157</v>
      </c>
      <c r="G12" s="120" t="str">
        <f t="shared" si="2"/>
        <v>Tractor (20-39 hp) MFWD 30</v>
      </c>
      <c r="H12" s="62">
        <v>27700</v>
      </c>
      <c r="I12" s="156">
        <v>1.544</v>
      </c>
      <c r="J12" s="156">
        <v>20</v>
      </c>
      <c r="K12" s="156">
        <v>75</v>
      </c>
      <c r="L12" s="156">
        <v>14</v>
      </c>
      <c r="M12" s="156">
        <v>600</v>
      </c>
      <c r="N12" s="156">
        <v>0</v>
      </c>
      <c r="O12" s="9">
        <f t="shared" si="8"/>
        <v>8400</v>
      </c>
      <c r="P12" s="9">
        <v>1</v>
      </c>
      <c r="Q12" s="6">
        <f t="shared" si="9"/>
        <v>1483.9285714285713</v>
      </c>
      <c r="R12" s="5">
        <f t="shared" si="10"/>
        <v>2.4732142857142856</v>
      </c>
      <c r="S12" s="1">
        <f t="shared" si="11"/>
        <v>5540</v>
      </c>
      <c r="T12" s="1">
        <f t="shared" si="12"/>
        <v>1582.8571428571429</v>
      </c>
      <c r="U12" s="1">
        <f t="shared" si="13"/>
        <v>16620</v>
      </c>
      <c r="V12" s="4">
        <f t="shared" si="14"/>
        <v>1495.8</v>
      </c>
      <c r="W12" s="4">
        <f t="shared" si="15"/>
        <v>398.88</v>
      </c>
      <c r="X12" s="4">
        <f t="shared" si="16"/>
        <v>3477.537142857143</v>
      </c>
      <c r="Y12" s="3">
        <f t="shared" si="17"/>
        <v>5.7958952380952384</v>
      </c>
      <c r="Z12" s="193">
        <f>((0.981-0.093*(L12^0.5)-0.0058*(M12^0.5))^2)*H12</f>
        <v>6676.732148799666</v>
      </c>
      <c r="AA12" s="193">
        <f t="shared" si="4"/>
        <v>1501.6619893714524</v>
      </c>
      <c r="AB12" s="193">
        <f t="shared" si="0"/>
        <v>3093.90589339197</v>
      </c>
      <c r="AC12" s="193">
        <f t="shared" si="1"/>
        <v>825.04157157119198</v>
      </c>
      <c r="AD12" s="193">
        <f t="shared" si="5"/>
        <v>9.03434909055769</v>
      </c>
      <c r="AE12" s="194">
        <f t="shared" si="6"/>
        <v>3.2384538524624515</v>
      </c>
    </row>
    <row r="13" spans="1:31" x14ac:dyDescent="0.2">
      <c r="A13" s="156">
        <v>36</v>
      </c>
      <c r="B13" s="156" t="str">
        <f t="shared" si="7"/>
        <v>0.1, Tractor (40-59 hp) 2WD 50</v>
      </c>
      <c r="C13" s="124">
        <v>0.1</v>
      </c>
      <c r="D13" s="120" t="s">
        <v>434</v>
      </c>
      <c r="E13" s="120" t="s">
        <v>507</v>
      </c>
      <c r="F13" s="120" t="s">
        <v>156</v>
      </c>
      <c r="G13" s="120" t="str">
        <f t="shared" si="2"/>
        <v>Tractor (40-59 hp) 2WD 50</v>
      </c>
      <c r="H13" s="62">
        <v>39800</v>
      </c>
      <c r="I13" s="156">
        <v>2.5735999999999999</v>
      </c>
      <c r="J13" s="156">
        <v>20</v>
      </c>
      <c r="K13" s="156">
        <v>75</v>
      </c>
      <c r="L13" s="156">
        <v>14</v>
      </c>
      <c r="M13" s="156">
        <v>600</v>
      </c>
      <c r="N13" s="156">
        <v>0</v>
      </c>
      <c r="O13" s="9">
        <f t="shared" si="8"/>
        <v>8400</v>
      </c>
      <c r="P13" s="9">
        <v>1</v>
      </c>
      <c r="Q13" s="6">
        <f t="shared" si="9"/>
        <v>2132.1428571428573</v>
      </c>
      <c r="R13" s="5">
        <f t="shared" si="10"/>
        <v>3.5535714285714288</v>
      </c>
      <c r="S13" s="1">
        <f t="shared" si="11"/>
        <v>7960</v>
      </c>
      <c r="T13" s="1">
        <f t="shared" si="12"/>
        <v>2274.2857142857142</v>
      </c>
      <c r="U13" s="1">
        <f t="shared" si="13"/>
        <v>23880</v>
      </c>
      <c r="V13" s="4">
        <f t="shared" si="14"/>
        <v>2149.1999999999998</v>
      </c>
      <c r="W13" s="4">
        <f t="shared" si="15"/>
        <v>573.12</v>
      </c>
      <c r="X13" s="4">
        <f t="shared" si="16"/>
        <v>4996.6057142857144</v>
      </c>
      <c r="Y13" s="3">
        <f t="shared" si="17"/>
        <v>8.3276761904761898</v>
      </c>
      <c r="Z13" s="193">
        <f t="shared" ref="Z13:Z20" si="18">((0.981-0.093*(L13^0.5)-0.0058*(M13^0.5))^2)*H13</f>
        <v>9593.2830152428414</v>
      </c>
      <c r="AA13" s="193">
        <f t="shared" si="4"/>
        <v>2157.6226417683683</v>
      </c>
      <c r="AB13" s="193">
        <f t="shared" si="0"/>
        <v>4445.3954713718558</v>
      </c>
      <c r="AC13" s="193">
        <f t="shared" si="1"/>
        <v>1185.4387923658282</v>
      </c>
      <c r="AD13" s="193">
        <f t="shared" si="5"/>
        <v>12.980761509176755</v>
      </c>
      <c r="AE13" s="194">
        <f t="shared" si="6"/>
        <v>4.6530853187005654</v>
      </c>
    </row>
    <row r="14" spans="1:31" x14ac:dyDescent="0.2">
      <c r="A14" s="156">
        <v>37</v>
      </c>
      <c r="B14" s="156" t="str">
        <f t="shared" si="7"/>
        <v>0.11, Tractor (40-59 hp) MFWD 50</v>
      </c>
      <c r="C14" s="124">
        <v>0.11</v>
      </c>
      <c r="D14" s="120" t="s">
        <v>434</v>
      </c>
      <c r="E14" s="120" t="s">
        <v>507</v>
      </c>
      <c r="F14" s="120" t="s">
        <v>155</v>
      </c>
      <c r="G14" s="120" t="str">
        <f t="shared" si="2"/>
        <v>Tractor (40-59 hp) MFWD 50</v>
      </c>
      <c r="H14" s="62">
        <v>53300</v>
      </c>
      <c r="I14" s="156">
        <v>2.5735999999999999</v>
      </c>
      <c r="J14" s="156">
        <v>20</v>
      </c>
      <c r="K14" s="156">
        <v>75</v>
      </c>
      <c r="L14" s="156">
        <v>14</v>
      </c>
      <c r="M14" s="156">
        <v>600</v>
      </c>
      <c r="N14" s="156">
        <v>0</v>
      </c>
      <c r="O14" s="9">
        <f t="shared" si="8"/>
        <v>8400</v>
      </c>
      <c r="P14" s="9">
        <v>1</v>
      </c>
      <c r="Q14" s="6">
        <f t="shared" si="9"/>
        <v>2855.3571428571427</v>
      </c>
      <c r="R14" s="5">
        <f t="shared" si="10"/>
        <v>4.7589285714285712</v>
      </c>
      <c r="S14" s="1">
        <f t="shared" si="11"/>
        <v>10660</v>
      </c>
      <c r="T14" s="1">
        <f t="shared" si="12"/>
        <v>3045.7142857142858</v>
      </c>
      <c r="U14" s="1">
        <f t="shared" si="13"/>
        <v>31980</v>
      </c>
      <c r="V14" s="4">
        <f t="shared" si="14"/>
        <v>2878.2</v>
      </c>
      <c r="W14" s="4">
        <f t="shared" si="15"/>
        <v>767.52</v>
      </c>
      <c r="X14" s="4">
        <f t="shared" si="16"/>
        <v>6691.4342857142856</v>
      </c>
      <c r="Y14" s="3">
        <f t="shared" si="17"/>
        <v>11.152390476190476</v>
      </c>
      <c r="Z14" s="193">
        <f t="shared" si="18"/>
        <v>12847.286048051343</v>
      </c>
      <c r="AA14" s="193">
        <f t="shared" si="4"/>
        <v>2889.4795679963327</v>
      </c>
      <c r="AB14" s="193">
        <f t="shared" si="0"/>
        <v>5953.2557443246214</v>
      </c>
      <c r="AC14" s="193">
        <f t="shared" si="1"/>
        <v>1587.5348651532324</v>
      </c>
      <c r="AD14" s="193">
        <f t="shared" si="5"/>
        <v>17.383783629123645</v>
      </c>
      <c r="AE14" s="194">
        <f t="shared" si="6"/>
        <v>6.231393152933169</v>
      </c>
    </row>
    <row r="15" spans="1:31" x14ac:dyDescent="0.2">
      <c r="A15" s="156">
        <v>1</v>
      </c>
      <c r="B15" s="156" t="str">
        <f t="shared" si="7"/>
        <v>0.12, Tractor (40-59 hp) 2WD 50</v>
      </c>
      <c r="C15" s="124">
        <v>0.12</v>
      </c>
      <c r="D15" s="120" t="s">
        <v>434</v>
      </c>
      <c r="E15" s="120" t="s">
        <v>507</v>
      </c>
      <c r="F15" s="120" t="s">
        <v>156</v>
      </c>
      <c r="G15" s="120" t="str">
        <f t="shared" si="2"/>
        <v>Tractor (40-59 hp) 2WD 50</v>
      </c>
      <c r="H15" s="62">
        <v>29200</v>
      </c>
      <c r="I15" s="156">
        <v>2.5735999999999999</v>
      </c>
      <c r="J15" s="156">
        <v>20</v>
      </c>
      <c r="K15" s="156">
        <v>75</v>
      </c>
      <c r="L15" s="156">
        <v>14</v>
      </c>
      <c r="M15" s="156">
        <v>600</v>
      </c>
      <c r="N15" s="156">
        <v>0</v>
      </c>
      <c r="O15" s="9">
        <f t="shared" si="8"/>
        <v>8400</v>
      </c>
      <c r="P15" s="9">
        <v>1</v>
      </c>
      <c r="Q15" s="6">
        <f t="shared" si="9"/>
        <v>1564.2857142857142</v>
      </c>
      <c r="R15" s="5">
        <f t="shared" si="10"/>
        <v>2.6071428571428572</v>
      </c>
      <c r="S15" s="1">
        <f t="shared" si="11"/>
        <v>5840</v>
      </c>
      <c r="T15" s="1">
        <f t="shared" si="12"/>
        <v>1668.5714285714287</v>
      </c>
      <c r="U15" s="1">
        <f t="shared" si="13"/>
        <v>17520</v>
      </c>
      <c r="V15" s="4">
        <f t="shared" si="14"/>
        <v>1576.8</v>
      </c>
      <c r="W15" s="4">
        <f t="shared" si="15"/>
        <v>420.48</v>
      </c>
      <c r="X15" s="4">
        <f t="shared" si="16"/>
        <v>3665.8514285714286</v>
      </c>
      <c r="Y15" s="3">
        <f t="shared" si="17"/>
        <v>6.109752380952381</v>
      </c>
      <c r="Z15" s="193">
        <f t="shared" si="18"/>
        <v>7038.2880413339444</v>
      </c>
      <c r="AA15" s="193">
        <f t="shared" si="4"/>
        <v>1582.9794256190039</v>
      </c>
      <c r="AB15" s="193">
        <f t="shared" si="0"/>
        <v>3261.4459237200549</v>
      </c>
      <c r="AC15" s="193">
        <f t="shared" si="1"/>
        <v>869.71891299201468</v>
      </c>
      <c r="AD15" s="193">
        <f t="shared" si="5"/>
        <v>9.5235737705517884</v>
      </c>
      <c r="AE15" s="194">
        <f t="shared" si="6"/>
        <v>3.4138213895994074</v>
      </c>
    </row>
    <row r="16" spans="1:31" x14ac:dyDescent="0.2">
      <c r="A16" s="156">
        <v>35</v>
      </c>
      <c r="B16" s="156" t="str">
        <f t="shared" si="7"/>
        <v>0.13, Tractor (40-59 hp) MFWD 50</v>
      </c>
      <c r="C16" s="124">
        <v>0.13</v>
      </c>
      <c r="D16" s="120" t="s">
        <v>434</v>
      </c>
      <c r="E16" s="120" t="s">
        <v>507</v>
      </c>
      <c r="F16" s="120" t="s">
        <v>155</v>
      </c>
      <c r="G16" s="120" t="str">
        <f t="shared" si="2"/>
        <v>Tractor (40-59 hp) MFWD 50</v>
      </c>
      <c r="H16" s="62">
        <v>34300</v>
      </c>
      <c r="I16" s="156">
        <v>2.5735999999999999</v>
      </c>
      <c r="J16" s="156">
        <v>20</v>
      </c>
      <c r="K16" s="156">
        <v>75</v>
      </c>
      <c r="L16" s="156">
        <v>14</v>
      </c>
      <c r="M16" s="156">
        <v>600</v>
      </c>
      <c r="N16" s="156">
        <v>0</v>
      </c>
      <c r="O16" s="9">
        <f t="shared" si="8"/>
        <v>8400</v>
      </c>
      <c r="P16" s="9">
        <v>1</v>
      </c>
      <c r="Q16" s="6">
        <f t="shared" si="9"/>
        <v>1837.5</v>
      </c>
      <c r="R16" s="5">
        <f t="shared" si="10"/>
        <v>3.0625</v>
      </c>
      <c r="S16" s="1">
        <f t="shared" si="11"/>
        <v>6860</v>
      </c>
      <c r="T16" s="1">
        <f t="shared" si="12"/>
        <v>1960</v>
      </c>
      <c r="U16" s="1">
        <f t="shared" si="13"/>
        <v>20580</v>
      </c>
      <c r="V16" s="4">
        <f t="shared" si="14"/>
        <v>1852.1999999999998</v>
      </c>
      <c r="W16" s="4">
        <f t="shared" si="15"/>
        <v>493.92</v>
      </c>
      <c r="X16" s="4">
        <f t="shared" si="16"/>
        <v>4306.12</v>
      </c>
      <c r="Y16" s="3">
        <f t="shared" si="17"/>
        <v>7.1768666666666663</v>
      </c>
      <c r="Z16" s="193">
        <f t="shared" si="18"/>
        <v>8267.5780759504887</v>
      </c>
      <c r="AA16" s="193">
        <f t="shared" si="4"/>
        <v>1859.4587088606793</v>
      </c>
      <c r="AB16" s="193">
        <f t="shared" si="0"/>
        <v>3831.0820268355437</v>
      </c>
      <c r="AC16" s="193">
        <f t="shared" si="1"/>
        <v>1021.6218738228116</v>
      </c>
      <c r="AD16" s="193">
        <f t="shared" si="5"/>
        <v>11.186937682531726</v>
      </c>
      <c r="AE16" s="194">
        <f t="shared" si="6"/>
        <v>4.0100710158650594</v>
      </c>
    </row>
    <row r="17" spans="1:31" x14ac:dyDescent="0.2">
      <c r="A17" s="156">
        <v>38</v>
      </c>
      <c r="B17" s="156" t="str">
        <f t="shared" si="7"/>
        <v>0.14, Tractor (60-89 hp) 2WD 75</v>
      </c>
      <c r="C17" s="124">
        <v>0.14000000000000001</v>
      </c>
      <c r="D17" s="120" t="s">
        <v>434</v>
      </c>
      <c r="E17" s="120" t="s">
        <v>508</v>
      </c>
      <c r="F17" s="120" t="s">
        <v>154</v>
      </c>
      <c r="G17" s="120" t="str">
        <f t="shared" si="2"/>
        <v>Tractor (60-89 hp) 2WD 75</v>
      </c>
      <c r="H17" s="62">
        <v>73800</v>
      </c>
      <c r="I17" s="156">
        <v>3.8603999999999998</v>
      </c>
      <c r="J17" s="156">
        <v>20</v>
      </c>
      <c r="K17" s="156">
        <v>75</v>
      </c>
      <c r="L17" s="156">
        <v>14</v>
      </c>
      <c r="M17" s="156">
        <v>600</v>
      </c>
      <c r="N17" s="156">
        <v>0</v>
      </c>
      <c r="O17" s="9">
        <f t="shared" si="8"/>
        <v>8400</v>
      </c>
      <c r="P17" s="9">
        <v>1</v>
      </c>
      <c r="Q17" s="6">
        <f t="shared" si="9"/>
        <v>3953.5714285714284</v>
      </c>
      <c r="R17" s="5">
        <f t="shared" si="10"/>
        <v>6.5892857142857144</v>
      </c>
      <c r="S17" s="1">
        <f t="shared" si="11"/>
        <v>14760</v>
      </c>
      <c r="T17" s="1">
        <f t="shared" si="12"/>
        <v>4217.1428571428569</v>
      </c>
      <c r="U17" s="1">
        <f t="shared" si="13"/>
        <v>44280</v>
      </c>
      <c r="V17" s="4">
        <f t="shared" si="14"/>
        <v>3985.2</v>
      </c>
      <c r="W17" s="4">
        <f t="shared" si="15"/>
        <v>1062.72</v>
      </c>
      <c r="X17" s="4">
        <f t="shared" si="16"/>
        <v>9265.0628571428551</v>
      </c>
      <c r="Y17" s="3">
        <f t="shared" si="17"/>
        <v>15.441771428571425</v>
      </c>
      <c r="Z17" s="193">
        <f t="shared" si="18"/>
        <v>17788.549912686474</v>
      </c>
      <c r="AA17" s="193">
        <f t="shared" si="4"/>
        <v>4000.8178633795374</v>
      </c>
      <c r="AB17" s="193">
        <f t="shared" si="0"/>
        <v>8242.9694921417831</v>
      </c>
      <c r="AC17" s="193">
        <f t="shared" si="1"/>
        <v>2198.1251979044755</v>
      </c>
      <c r="AD17" s="193">
        <f t="shared" si="5"/>
        <v>24.069854255709661</v>
      </c>
      <c r="AE17" s="194">
        <f t="shared" si="6"/>
        <v>8.6280828271382362</v>
      </c>
    </row>
    <row r="18" spans="1:31" x14ac:dyDescent="0.2">
      <c r="A18" s="156">
        <v>40</v>
      </c>
      <c r="B18" s="156" t="str">
        <f t="shared" si="7"/>
        <v>0.15, Tractor (60-89 hp) MFWD 75</v>
      </c>
      <c r="C18" s="124">
        <v>0.15</v>
      </c>
      <c r="D18" s="120" t="s">
        <v>434</v>
      </c>
      <c r="E18" s="120" t="s">
        <v>508</v>
      </c>
      <c r="F18" s="120" t="s">
        <v>153</v>
      </c>
      <c r="G18" s="120" t="str">
        <f t="shared" si="2"/>
        <v>Tractor (60-89 hp) MFWD 75</v>
      </c>
      <c r="H18" s="62">
        <v>81600</v>
      </c>
      <c r="I18" s="156">
        <v>3.8603999999999998</v>
      </c>
      <c r="J18" s="156">
        <v>20</v>
      </c>
      <c r="K18" s="156">
        <v>75</v>
      </c>
      <c r="L18" s="156">
        <v>14</v>
      </c>
      <c r="M18" s="156">
        <v>600</v>
      </c>
      <c r="N18" s="156">
        <v>0</v>
      </c>
      <c r="O18" s="9">
        <f t="shared" si="8"/>
        <v>8400</v>
      </c>
      <c r="P18" s="9">
        <v>1</v>
      </c>
      <c r="Q18" s="6">
        <f t="shared" si="9"/>
        <v>4371.4285714285716</v>
      </c>
      <c r="R18" s="5">
        <f t="shared" si="10"/>
        <v>7.2857142857142856</v>
      </c>
      <c r="S18" s="1">
        <f t="shared" si="11"/>
        <v>16320</v>
      </c>
      <c r="T18" s="1">
        <f t="shared" si="12"/>
        <v>4662.8571428571431</v>
      </c>
      <c r="U18" s="1">
        <f t="shared" si="13"/>
        <v>48960</v>
      </c>
      <c r="V18" s="4">
        <f t="shared" si="14"/>
        <v>4406.3999999999996</v>
      </c>
      <c r="W18" s="4">
        <f t="shared" si="15"/>
        <v>1175.04</v>
      </c>
      <c r="X18" s="4">
        <f t="shared" si="16"/>
        <v>10244.297142857144</v>
      </c>
      <c r="Y18" s="3">
        <f t="shared" si="17"/>
        <v>17.073828571428574</v>
      </c>
      <c r="Z18" s="193">
        <f t="shared" si="18"/>
        <v>19668.64055386472</v>
      </c>
      <c r="AA18" s="193">
        <f t="shared" si="4"/>
        <v>4423.6685318668051</v>
      </c>
      <c r="AB18" s="193">
        <f t="shared" si="0"/>
        <v>9114.1776498478248</v>
      </c>
      <c r="AC18" s="193">
        <f t="shared" si="1"/>
        <v>2430.4473732927536</v>
      </c>
      <c r="AD18" s="193">
        <f t="shared" si="5"/>
        <v>26.613822591678975</v>
      </c>
      <c r="AE18" s="194">
        <f t="shared" si="6"/>
        <v>9.5399940202504006</v>
      </c>
    </row>
    <row r="19" spans="1:31" x14ac:dyDescent="0.2">
      <c r="A19" s="156">
        <v>2</v>
      </c>
      <c r="B19" s="156" t="str">
        <f t="shared" si="7"/>
        <v>0.16, Tractor (60-89 hp) 2WD 75</v>
      </c>
      <c r="C19" s="124">
        <v>0.16</v>
      </c>
      <c r="D19" s="120" t="s">
        <v>434</v>
      </c>
      <c r="E19" s="120" t="s">
        <v>508</v>
      </c>
      <c r="F19" s="120" t="s">
        <v>154</v>
      </c>
      <c r="G19" s="120" t="str">
        <f t="shared" si="2"/>
        <v>Tractor (60-89 hp) 2WD 75</v>
      </c>
      <c r="H19" s="62">
        <v>61000</v>
      </c>
      <c r="I19" s="156">
        <v>3.8603999999999998</v>
      </c>
      <c r="J19" s="156">
        <v>20</v>
      </c>
      <c r="K19" s="156">
        <v>75</v>
      </c>
      <c r="L19" s="156">
        <v>14</v>
      </c>
      <c r="M19" s="156">
        <v>600</v>
      </c>
      <c r="N19" s="156">
        <v>0</v>
      </c>
      <c r="O19" s="9">
        <f t="shared" si="8"/>
        <v>8400</v>
      </c>
      <c r="P19" s="9">
        <v>1</v>
      </c>
      <c r="Q19" s="6">
        <f t="shared" si="9"/>
        <v>3267.8571428571427</v>
      </c>
      <c r="R19" s="5">
        <f t="shared" si="10"/>
        <v>5.4464285714285712</v>
      </c>
      <c r="S19" s="1">
        <f t="shared" si="11"/>
        <v>12200</v>
      </c>
      <c r="T19" s="1">
        <f t="shared" si="12"/>
        <v>3485.7142857142858</v>
      </c>
      <c r="U19" s="1">
        <f t="shared" si="13"/>
        <v>36600</v>
      </c>
      <c r="V19" s="4">
        <f t="shared" si="14"/>
        <v>3294</v>
      </c>
      <c r="W19" s="4">
        <f t="shared" si="15"/>
        <v>878.4</v>
      </c>
      <c r="X19" s="4">
        <f t="shared" si="16"/>
        <v>7658.1142857142859</v>
      </c>
      <c r="Y19" s="3">
        <f t="shared" si="17"/>
        <v>12.763523809523809</v>
      </c>
      <c r="Z19" s="193">
        <f t="shared" si="18"/>
        <v>14703.272963060637</v>
      </c>
      <c r="AA19" s="193">
        <f t="shared" si="4"/>
        <v>3306.9090740670977</v>
      </c>
      <c r="AB19" s="193">
        <f t="shared" si="0"/>
        <v>6813.2945666754567</v>
      </c>
      <c r="AC19" s="193">
        <f t="shared" si="1"/>
        <v>1816.8785511134552</v>
      </c>
      <c r="AD19" s="193">
        <f t="shared" si="5"/>
        <v>19.895136986426685</v>
      </c>
      <c r="AE19" s="194">
        <f t="shared" si="6"/>
        <v>7.1316131769028761</v>
      </c>
    </row>
    <row r="20" spans="1:31" x14ac:dyDescent="0.2">
      <c r="A20" s="156">
        <v>39</v>
      </c>
      <c r="B20" s="156" t="str">
        <f t="shared" si="7"/>
        <v>0.17, Tractor (60-89 hp) MFWD 75</v>
      </c>
      <c r="C20" s="124">
        <v>0.17</v>
      </c>
      <c r="D20" s="120" t="s">
        <v>434</v>
      </c>
      <c r="E20" s="120" t="s">
        <v>508</v>
      </c>
      <c r="F20" s="120" t="s">
        <v>153</v>
      </c>
      <c r="G20" s="120" t="str">
        <f t="shared" si="2"/>
        <v>Tractor (60-89 hp) MFWD 75</v>
      </c>
      <c r="H20" s="62">
        <v>53300</v>
      </c>
      <c r="I20" s="156">
        <v>3.8603999999999998</v>
      </c>
      <c r="J20" s="156">
        <v>20</v>
      </c>
      <c r="K20" s="156">
        <v>75</v>
      </c>
      <c r="L20" s="156">
        <v>14</v>
      </c>
      <c r="M20" s="156">
        <v>600</v>
      </c>
      <c r="N20" s="156">
        <v>0</v>
      </c>
      <c r="O20" s="9">
        <f t="shared" si="8"/>
        <v>8400</v>
      </c>
      <c r="P20" s="9">
        <v>1</v>
      </c>
      <c r="Q20" s="6">
        <f t="shared" si="9"/>
        <v>2855.3571428571427</v>
      </c>
      <c r="R20" s="5">
        <f t="shared" si="10"/>
        <v>4.7589285714285712</v>
      </c>
      <c r="S20" s="1">
        <f t="shared" si="11"/>
        <v>10660</v>
      </c>
      <c r="T20" s="1">
        <f t="shared" si="12"/>
        <v>3045.7142857142858</v>
      </c>
      <c r="U20" s="1">
        <f t="shared" si="13"/>
        <v>31980</v>
      </c>
      <c r="V20" s="4">
        <f t="shared" si="14"/>
        <v>2878.2</v>
      </c>
      <c r="W20" s="4">
        <f t="shared" si="15"/>
        <v>767.52</v>
      </c>
      <c r="X20" s="4">
        <f t="shared" si="16"/>
        <v>6691.4342857142856</v>
      </c>
      <c r="Y20" s="3">
        <f t="shared" si="17"/>
        <v>11.152390476190476</v>
      </c>
      <c r="Z20" s="193">
        <f t="shared" si="18"/>
        <v>12847.286048051343</v>
      </c>
      <c r="AA20" s="193">
        <f t="shared" si="4"/>
        <v>2889.4795679963327</v>
      </c>
      <c r="AB20" s="193">
        <f t="shared" si="0"/>
        <v>5953.2557443246214</v>
      </c>
      <c r="AC20" s="193">
        <f t="shared" si="1"/>
        <v>1587.5348651532324</v>
      </c>
      <c r="AD20" s="193">
        <f t="shared" si="5"/>
        <v>17.383783629123645</v>
      </c>
      <c r="AE20" s="194">
        <f t="shared" si="6"/>
        <v>6.231393152933169</v>
      </c>
    </row>
    <row r="21" spans="1:31" x14ac:dyDescent="0.2">
      <c r="A21" s="156">
        <v>42</v>
      </c>
      <c r="B21" s="156" t="str">
        <f t="shared" si="7"/>
        <v>0.18, Tractor (90-119 hp) 2WD 105</v>
      </c>
      <c r="C21" s="124">
        <v>0.18</v>
      </c>
      <c r="D21" s="120" t="s">
        <v>434</v>
      </c>
      <c r="E21" s="120" t="s">
        <v>509</v>
      </c>
      <c r="F21" s="120" t="s">
        <v>152</v>
      </c>
      <c r="G21" s="120" t="str">
        <f t="shared" si="2"/>
        <v>Tractor (90-119 hp) 2WD 105</v>
      </c>
      <c r="H21" s="62">
        <v>113000</v>
      </c>
      <c r="I21" s="156">
        <v>5.4046000000000003</v>
      </c>
      <c r="J21" s="156">
        <v>20</v>
      </c>
      <c r="K21" s="156">
        <v>60</v>
      </c>
      <c r="L21" s="156">
        <v>14</v>
      </c>
      <c r="M21" s="156">
        <v>600</v>
      </c>
      <c r="N21" s="156">
        <v>0</v>
      </c>
      <c r="O21" s="9">
        <f t="shared" si="8"/>
        <v>8400</v>
      </c>
      <c r="P21" s="9">
        <v>1</v>
      </c>
      <c r="Q21" s="6">
        <f t="shared" si="9"/>
        <v>4842.8571428571431</v>
      </c>
      <c r="R21" s="5">
        <f t="shared" si="10"/>
        <v>8.0714285714285712</v>
      </c>
      <c r="S21" s="1">
        <f t="shared" si="11"/>
        <v>22600</v>
      </c>
      <c r="T21" s="1">
        <f t="shared" si="12"/>
        <v>6457.1428571428569</v>
      </c>
      <c r="U21" s="1">
        <f t="shared" si="13"/>
        <v>67800</v>
      </c>
      <c r="V21" s="4">
        <f t="shared" si="14"/>
        <v>6102</v>
      </c>
      <c r="W21" s="4">
        <f t="shared" si="15"/>
        <v>1627.2</v>
      </c>
      <c r="X21" s="4">
        <f t="shared" si="16"/>
        <v>14186.342857142858</v>
      </c>
      <c r="Y21" s="3">
        <f t="shared" si="17"/>
        <v>23.643904761904764</v>
      </c>
      <c r="Z21" s="193">
        <f>((0.942-0.1*(L21^0.5)-0.0008*(M21^0.5))^2)*H21</f>
        <v>33963.876770223447</v>
      </c>
      <c r="AA21" s="193">
        <f t="shared" si="4"/>
        <v>5645.4373735554682</v>
      </c>
      <c r="AB21" s="193">
        <f t="shared" si="0"/>
        <v>13226.748909320109</v>
      </c>
      <c r="AC21" s="193">
        <f t="shared" si="1"/>
        <v>3527.1330424853622</v>
      </c>
      <c r="AD21" s="193">
        <f t="shared" si="5"/>
        <v>37.332198875601563</v>
      </c>
      <c r="AE21" s="194">
        <f t="shared" si="6"/>
        <v>13.688294113696799</v>
      </c>
    </row>
    <row r="22" spans="1:31" x14ac:dyDescent="0.2">
      <c r="A22" s="156">
        <v>43</v>
      </c>
      <c r="B22" s="156" t="str">
        <f t="shared" si="7"/>
        <v>0.19, Tractor (90-119 hp) MFWD 105</v>
      </c>
      <c r="C22" s="124">
        <v>0.19</v>
      </c>
      <c r="D22" s="120" t="s">
        <v>434</v>
      </c>
      <c r="E22" s="120" t="s">
        <v>509</v>
      </c>
      <c r="F22" s="120" t="s">
        <v>151</v>
      </c>
      <c r="G22" s="120" t="str">
        <f t="shared" si="2"/>
        <v>Tractor (90-119 hp) MFWD 105</v>
      </c>
      <c r="H22" s="62">
        <v>115000</v>
      </c>
      <c r="I22" s="156">
        <v>5.4046000000000003</v>
      </c>
      <c r="J22" s="156">
        <v>20</v>
      </c>
      <c r="K22" s="156">
        <v>60</v>
      </c>
      <c r="L22" s="156">
        <v>14</v>
      </c>
      <c r="M22" s="156">
        <v>600</v>
      </c>
      <c r="N22" s="156">
        <v>0</v>
      </c>
      <c r="O22" s="9">
        <f t="shared" si="8"/>
        <v>8400</v>
      </c>
      <c r="P22" s="9">
        <v>1</v>
      </c>
      <c r="Q22" s="6">
        <f t="shared" si="9"/>
        <v>4928.5714285714284</v>
      </c>
      <c r="R22" s="5">
        <f t="shared" si="10"/>
        <v>8.2142857142857135</v>
      </c>
      <c r="S22" s="1">
        <f t="shared" si="11"/>
        <v>23000</v>
      </c>
      <c r="T22" s="1">
        <f t="shared" si="12"/>
        <v>6571.4285714285716</v>
      </c>
      <c r="U22" s="1">
        <f t="shared" si="13"/>
        <v>69000</v>
      </c>
      <c r="V22" s="4">
        <f t="shared" si="14"/>
        <v>6210</v>
      </c>
      <c r="W22" s="4">
        <f t="shared" si="15"/>
        <v>1656</v>
      </c>
      <c r="X22" s="4">
        <f t="shared" si="16"/>
        <v>14437.428571428572</v>
      </c>
      <c r="Y22" s="3">
        <f t="shared" si="17"/>
        <v>24.062380952380956</v>
      </c>
      <c r="Z22" s="193">
        <f t="shared" ref="Z22:Z28" si="19">((0.942-0.1*(L22^0.5)-0.0008*(M22^0.5))^2)*H22</f>
        <v>34565.007332528286</v>
      </c>
      <c r="AA22" s="193">
        <f t="shared" si="4"/>
        <v>5745.3566191051223</v>
      </c>
      <c r="AB22" s="193">
        <f t="shared" si="0"/>
        <v>13460.850659927546</v>
      </c>
      <c r="AC22" s="193">
        <f t="shared" si="1"/>
        <v>3589.5601759806791</v>
      </c>
      <c r="AD22" s="193">
        <f t="shared" si="5"/>
        <v>37.992945758355575</v>
      </c>
      <c r="AE22" s="194">
        <f t="shared" si="6"/>
        <v>13.930564805974619</v>
      </c>
    </row>
    <row r="23" spans="1:31" x14ac:dyDescent="0.2">
      <c r="A23" s="156">
        <v>3</v>
      </c>
      <c r="B23" s="156" t="str">
        <f t="shared" si="7"/>
        <v>0.2, Tractor (90-119 hp) 2WD 105</v>
      </c>
      <c r="C23" s="124">
        <v>0.2</v>
      </c>
      <c r="D23" s="120" t="s">
        <v>434</v>
      </c>
      <c r="E23" s="120" t="s">
        <v>509</v>
      </c>
      <c r="F23" s="120" t="s">
        <v>152</v>
      </c>
      <c r="G23" s="120" t="str">
        <f t="shared" si="2"/>
        <v>Tractor (90-119 hp) 2WD 105</v>
      </c>
      <c r="H23" s="62">
        <v>113700</v>
      </c>
      <c r="I23" s="156">
        <v>5.4046000000000003</v>
      </c>
      <c r="J23" s="156">
        <v>20</v>
      </c>
      <c r="K23" s="156">
        <v>60</v>
      </c>
      <c r="L23" s="156">
        <v>14</v>
      </c>
      <c r="M23" s="156">
        <v>600</v>
      </c>
      <c r="N23" s="156">
        <v>0</v>
      </c>
      <c r="O23" s="9">
        <f t="shared" si="8"/>
        <v>8400</v>
      </c>
      <c r="P23" s="9">
        <v>1</v>
      </c>
      <c r="Q23" s="6">
        <f t="shared" si="9"/>
        <v>4872.8571428571431</v>
      </c>
      <c r="R23" s="5">
        <f t="shared" si="10"/>
        <v>8.1214285714285719</v>
      </c>
      <c r="S23" s="1">
        <f t="shared" si="11"/>
        <v>22740</v>
      </c>
      <c r="T23" s="1">
        <f t="shared" si="12"/>
        <v>6497.1428571428569</v>
      </c>
      <c r="U23" s="1">
        <f t="shared" si="13"/>
        <v>68220</v>
      </c>
      <c r="V23" s="4">
        <f t="shared" si="14"/>
        <v>6139.8</v>
      </c>
      <c r="W23" s="4">
        <f t="shared" si="15"/>
        <v>1637.28</v>
      </c>
      <c r="X23" s="4">
        <f t="shared" si="16"/>
        <v>14274.222857142859</v>
      </c>
      <c r="Y23" s="3">
        <f t="shared" si="17"/>
        <v>23.790371428571429</v>
      </c>
      <c r="Z23" s="193">
        <f t="shared" si="19"/>
        <v>34174.27246703014</v>
      </c>
      <c r="AA23" s="193">
        <f t="shared" si="4"/>
        <v>5680.4091094978476</v>
      </c>
      <c r="AB23" s="193">
        <f t="shared" si="0"/>
        <v>13308.684522032714</v>
      </c>
      <c r="AC23" s="193">
        <f t="shared" si="1"/>
        <v>3548.9825392087237</v>
      </c>
      <c r="AD23" s="193">
        <f t="shared" si="5"/>
        <v>37.563460284565473</v>
      </c>
      <c r="AE23" s="194">
        <f t="shared" si="6"/>
        <v>13.773088855994043</v>
      </c>
    </row>
    <row r="24" spans="1:31" x14ac:dyDescent="0.2">
      <c r="A24" s="156">
        <v>41</v>
      </c>
      <c r="B24" s="156" t="str">
        <f t="shared" si="7"/>
        <v>0.21, Tractor (90-119 hp) MFWD 105</v>
      </c>
      <c r="C24" s="124">
        <v>0.21</v>
      </c>
      <c r="D24" s="120" t="s">
        <v>434</v>
      </c>
      <c r="E24" s="120" t="s">
        <v>509</v>
      </c>
      <c r="F24" s="120" t="s">
        <v>151</v>
      </c>
      <c r="G24" s="120" t="str">
        <f t="shared" si="2"/>
        <v>Tractor (90-119 hp) MFWD 105</v>
      </c>
      <c r="H24" s="62">
        <v>111000</v>
      </c>
      <c r="I24" s="156">
        <v>5.4046000000000003</v>
      </c>
      <c r="J24" s="156">
        <v>20</v>
      </c>
      <c r="K24" s="156">
        <v>60</v>
      </c>
      <c r="L24" s="156">
        <v>14</v>
      </c>
      <c r="M24" s="156">
        <v>600</v>
      </c>
      <c r="N24" s="156">
        <v>0</v>
      </c>
      <c r="O24" s="9">
        <f t="shared" si="8"/>
        <v>8400</v>
      </c>
      <c r="P24" s="9">
        <v>1</v>
      </c>
      <c r="Q24" s="6">
        <f t="shared" si="9"/>
        <v>4757.1428571428569</v>
      </c>
      <c r="R24" s="5">
        <f t="shared" si="10"/>
        <v>7.9285714285714279</v>
      </c>
      <c r="S24" s="1">
        <f t="shared" si="11"/>
        <v>22200</v>
      </c>
      <c r="T24" s="1">
        <f t="shared" si="12"/>
        <v>6342.8571428571431</v>
      </c>
      <c r="U24" s="1">
        <f t="shared" si="13"/>
        <v>66600</v>
      </c>
      <c r="V24" s="4">
        <f t="shared" si="14"/>
        <v>5994</v>
      </c>
      <c r="W24" s="4">
        <f t="shared" si="15"/>
        <v>1598.4</v>
      </c>
      <c r="X24" s="4">
        <f t="shared" si="16"/>
        <v>13935.257142857143</v>
      </c>
      <c r="Y24" s="3">
        <f t="shared" si="17"/>
        <v>23.225428571428573</v>
      </c>
      <c r="Z24" s="193">
        <f t="shared" si="19"/>
        <v>33362.746207918608</v>
      </c>
      <c r="AA24" s="193">
        <f t="shared" si="4"/>
        <v>5545.5181280058141</v>
      </c>
      <c r="AB24" s="193">
        <f t="shared" si="0"/>
        <v>12992.647158712676</v>
      </c>
      <c r="AC24" s="193">
        <f t="shared" si="1"/>
        <v>3464.7059089900472</v>
      </c>
      <c r="AD24" s="193">
        <f t="shared" si="5"/>
        <v>36.671451992847558</v>
      </c>
      <c r="AE24" s="194">
        <f t="shared" si="6"/>
        <v>13.446023421418985</v>
      </c>
    </row>
    <row r="25" spans="1:31" x14ac:dyDescent="0.2">
      <c r="A25" s="156">
        <v>4</v>
      </c>
      <c r="B25" s="156" t="str">
        <f t="shared" si="7"/>
        <v>0.22, Tractor (120-139 hp) 2WD 130</v>
      </c>
      <c r="C25" s="124">
        <v>0.22</v>
      </c>
      <c r="D25" s="120" t="s">
        <v>434</v>
      </c>
      <c r="E25" s="120" t="s">
        <v>510</v>
      </c>
      <c r="F25" s="120" t="s">
        <v>150</v>
      </c>
      <c r="G25" s="120" t="str">
        <f t="shared" si="2"/>
        <v>Tractor (120-139 hp) 2WD 130</v>
      </c>
      <c r="H25" s="241">
        <v>144300</v>
      </c>
      <c r="I25" s="156">
        <v>6.6913999999999998</v>
      </c>
      <c r="J25" s="156">
        <v>20</v>
      </c>
      <c r="K25" s="156">
        <v>60</v>
      </c>
      <c r="L25" s="156">
        <v>14</v>
      </c>
      <c r="M25" s="156">
        <v>600</v>
      </c>
      <c r="N25" s="156">
        <v>0</v>
      </c>
      <c r="O25" s="9">
        <f t="shared" si="8"/>
        <v>8400</v>
      </c>
      <c r="P25" s="9">
        <v>1</v>
      </c>
      <c r="Q25" s="6">
        <f t="shared" si="9"/>
        <v>6184.2857142857147</v>
      </c>
      <c r="R25" s="5">
        <f t="shared" si="10"/>
        <v>10.307142857142857</v>
      </c>
      <c r="S25" s="1">
        <f t="shared" si="11"/>
        <v>28860</v>
      </c>
      <c r="T25" s="1">
        <f t="shared" si="12"/>
        <v>8245.7142857142862</v>
      </c>
      <c r="U25" s="1">
        <f t="shared" si="13"/>
        <v>86580</v>
      </c>
      <c r="V25" s="4">
        <f t="shared" si="14"/>
        <v>7792.2</v>
      </c>
      <c r="W25" s="4">
        <f t="shared" si="15"/>
        <v>2077.92</v>
      </c>
      <c r="X25" s="4">
        <f t="shared" si="16"/>
        <v>18115.834285714285</v>
      </c>
      <c r="Y25" s="3">
        <f t="shared" si="17"/>
        <v>30.193057142857143</v>
      </c>
      <c r="Z25" s="193">
        <f t="shared" si="19"/>
        <v>43371.57007029419</v>
      </c>
      <c r="AA25" s="193">
        <f t="shared" si="4"/>
        <v>7209.1735664075577</v>
      </c>
      <c r="AB25" s="193">
        <f t="shared" si="0"/>
        <v>16890.441306326476</v>
      </c>
      <c r="AC25" s="193">
        <f t="shared" si="1"/>
        <v>4504.1176816870611</v>
      </c>
      <c r="AD25" s="193">
        <f t="shared" si="5"/>
        <v>47.672887590701826</v>
      </c>
      <c r="AE25" s="194">
        <f t="shared" si="6"/>
        <v>17.479830447844684</v>
      </c>
    </row>
    <row r="26" spans="1:31" x14ac:dyDescent="0.2">
      <c r="A26" s="156">
        <v>44</v>
      </c>
      <c r="B26" s="156" t="str">
        <f t="shared" si="7"/>
        <v>0.23, Tractor (120-139 hp) MFWD 130</v>
      </c>
      <c r="C26" s="124">
        <v>0.23</v>
      </c>
      <c r="D26" s="120" t="s">
        <v>434</v>
      </c>
      <c r="E26" s="120" t="s">
        <v>510</v>
      </c>
      <c r="F26" s="120" t="s">
        <v>149</v>
      </c>
      <c r="G26" s="120" t="str">
        <f t="shared" si="2"/>
        <v>Tractor (120-139 hp) MFWD 130</v>
      </c>
      <c r="H26" s="241">
        <v>172900</v>
      </c>
      <c r="I26" s="156">
        <v>6.6913999999999998</v>
      </c>
      <c r="J26" s="156">
        <v>20</v>
      </c>
      <c r="K26" s="156">
        <v>60</v>
      </c>
      <c r="L26" s="156">
        <v>14</v>
      </c>
      <c r="M26" s="156">
        <v>600</v>
      </c>
      <c r="N26" s="156">
        <v>0</v>
      </c>
      <c r="O26" s="9">
        <f t="shared" si="8"/>
        <v>8400</v>
      </c>
      <c r="P26" s="9">
        <v>1</v>
      </c>
      <c r="Q26" s="6">
        <f t="shared" si="9"/>
        <v>7410</v>
      </c>
      <c r="R26" s="5">
        <f t="shared" si="10"/>
        <v>12.35</v>
      </c>
      <c r="S26" s="1">
        <f t="shared" si="11"/>
        <v>34580</v>
      </c>
      <c r="T26" s="1">
        <f t="shared" si="12"/>
        <v>9880</v>
      </c>
      <c r="U26" s="1">
        <f t="shared" si="13"/>
        <v>103740</v>
      </c>
      <c r="V26" s="4">
        <f t="shared" si="14"/>
        <v>9336.6</v>
      </c>
      <c r="W26" s="4">
        <f t="shared" si="15"/>
        <v>2489.7600000000002</v>
      </c>
      <c r="X26" s="4">
        <f t="shared" si="16"/>
        <v>21706.36</v>
      </c>
      <c r="Y26" s="3">
        <f t="shared" si="17"/>
        <v>36.177266666666668</v>
      </c>
      <c r="Z26" s="193">
        <f t="shared" si="19"/>
        <v>51967.737111253395</v>
      </c>
      <c r="AA26" s="193">
        <f t="shared" si="4"/>
        <v>8638.0187777676147</v>
      </c>
      <c r="AB26" s="193">
        <f t="shared" si="0"/>
        <v>20238.096340012806</v>
      </c>
      <c r="AC26" s="193">
        <f t="shared" si="1"/>
        <v>5396.8256906700817</v>
      </c>
      <c r="AD26" s="193">
        <f t="shared" si="5"/>
        <v>57.121568014084176</v>
      </c>
      <c r="AE26" s="194">
        <f t="shared" si="6"/>
        <v>20.944301347417507</v>
      </c>
    </row>
    <row r="27" spans="1:31" x14ac:dyDescent="0.2">
      <c r="A27" s="156">
        <v>5</v>
      </c>
      <c r="B27" s="156" t="str">
        <f t="shared" si="7"/>
        <v>0.24, Tractor (140-159 hp) 2WD 150</v>
      </c>
      <c r="C27" s="124">
        <v>0.24</v>
      </c>
      <c r="D27" s="120" t="s">
        <v>434</v>
      </c>
      <c r="E27" s="120" t="s">
        <v>511</v>
      </c>
      <c r="F27" s="120" t="s">
        <v>148</v>
      </c>
      <c r="G27" s="120" t="str">
        <f t="shared" si="2"/>
        <v>Tractor (140-159 hp) 2WD 150</v>
      </c>
      <c r="H27" s="241">
        <v>167600</v>
      </c>
      <c r="I27" s="156">
        <v>7.7209000000000003</v>
      </c>
      <c r="J27" s="156">
        <v>20</v>
      </c>
      <c r="K27" s="156">
        <v>60</v>
      </c>
      <c r="L27" s="156">
        <v>14</v>
      </c>
      <c r="M27" s="156">
        <v>600</v>
      </c>
      <c r="N27" s="156">
        <v>0</v>
      </c>
      <c r="O27" s="9">
        <f t="shared" si="8"/>
        <v>8400</v>
      </c>
      <c r="P27" s="9">
        <v>1</v>
      </c>
      <c r="Q27" s="6">
        <f t="shared" si="9"/>
        <v>7182.8571428571431</v>
      </c>
      <c r="R27" s="5">
        <f t="shared" si="10"/>
        <v>11.971428571428572</v>
      </c>
      <c r="S27" s="1">
        <f t="shared" si="11"/>
        <v>33520</v>
      </c>
      <c r="T27" s="1">
        <f t="shared" si="12"/>
        <v>9577.1428571428569</v>
      </c>
      <c r="U27" s="1">
        <f t="shared" si="13"/>
        <v>100560</v>
      </c>
      <c r="V27" s="4">
        <f t="shared" si="14"/>
        <v>9050.4</v>
      </c>
      <c r="W27" s="4">
        <f t="shared" si="15"/>
        <v>2413.44</v>
      </c>
      <c r="X27" s="4">
        <f t="shared" si="16"/>
        <v>21040.982857142855</v>
      </c>
      <c r="Y27" s="3">
        <f t="shared" si="17"/>
        <v>35.068304761904756</v>
      </c>
      <c r="Z27" s="193">
        <f t="shared" si="19"/>
        <v>50374.741121145569</v>
      </c>
      <c r="AA27" s="193">
        <f t="shared" si="4"/>
        <v>8373.23277706103</v>
      </c>
      <c r="AB27" s="193">
        <f t="shared" si="0"/>
        <v>19617.726700903102</v>
      </c>
      <c r="AC27" s="193">
        <f t="shared" si="1"/>
        <v>5231.3937869074944</v>
      </c>
      <c r="AD27" s="193">
        <f t="shared" si="5"/>
        <v>55.37058877478605</v>
      </c>
      <c r="AE27" s="194">
        <f t="shared" si="6"/>
        <v>20.302284012881294</v>
      </c>
    </row>
    <row r="28" spans="1:31" x14ac:dyDescent="0.2">
      <c r="A28" s="156">
        <v>18</v>
      </c>
      <c r="B28" s="156" t="str">
        <f t="shared" si="7"/>
        <v>0.25, Tractor (140-159 hp) MFWD 150</v>
      </c>
      <c r="C28" s="124">
        <v>0.25</v>
      </c>
      <c r="D28" s="120" t="s">
        <v>434</v>
      </c>
      <c r="E28" s="120" t="s">
        <v>511</v>
      </c>
      <c r="F28" s="120" t="s">
        <v>147</v>
      </c>
      <c r="G28" s="120" t="str">
        <f t="shared" si="2"/>
        <v>Tractor (140-159 hp) MFWD 150</v>
      </c>
      <c r="H28" s="241">
        <v>193900</v>
      </c>
      <c r="I28" s="156">
        <v>7.7209000000000003</v>
      </c>
      <c r="J28" s="156">
        <v>20</v>
      </c>
      <c r="K28" s="156">
        <v>60</v>
      </c>
      <c r="L28" s="156">
        <v>14</v>
      </c>
      <c r="M28" s="156">
        <v>600</v>
      </c>
      <c r="N28" s="156">
        <v>0</v>
      </c>
      <c r="O28" s="9">
        <f t="shared" si="8"/>
        <v>8400</v>
      </c>
      <c r="P28" s="9">
        <v>1</v>
      </c>
      <c r="Q28" s="6">
        <f t="shared" si="9"/>
        <v>8310</v>
      </c>
      <c r="R28" s="5">
        <f t="shared" si="10"/>
        <v>13.85</v>
      </c>
      <c r="S28" s="1">
        <f t="shared" si="11"/>
        <v>38780</v>
      </c>
      <c r="T28" s="1">
        <f t="shared" si="12"/>
        <v>11080</v>
      </c>
      <c r="U28" s="1">
        <f t="shared" si="13"/>
        <v>116340</v>
      </c>
      <c r="V28" s="4">
        <f t="shared" si="14"/>
        <v>10470.6</v>
      </c>
      <c r="W28" s="4">
        <f t="shared" si="15"/>
        <v>2792.16</v>
      </c>
      <c r="X28" s="4">
        <f t="shared" si="16"/>
        <v>24342.76</v>
      </c>
      <c r="Y28" s="3">
        <f t="shared" si="17"/>
        <v>40.571266666666666</v>
      </c>
      <c r="Z28" s="193">
        <f t="shared" si="19"/>
        <v>58279.608015454214</v>
      </c>
      <c r="AA28" s="193">
        <f t="shared" si="4"/>
        <v>9687.1708560389852</v>
      </c>
      <c r="AB28" s="193">
        <f t="shared" si="0"/>
        <v>22696.164721390876</v>
      </c>
      <c r="AC28" s="193">
        <f t="shared" si="1"/>
        <v>6052.3105923709008</v>
      </c>
      <c r="AD28" s="193">
        <f t="shared" si="5"/>
        <v>64.05941028300127</v>
      </c>
      <c r="AE28" s="194">
        <f t="shared" si="6"/>
        <v>23.488143616334604</v>
      </c>
    </row>
    <row r="29" spans="1:31" x14ac:dyDescent="0.2">
      <c r="A29" s="156">
        <v>6</v>
      </c>
      <c r="B29" s="156" t="str">
        <f t="shared" si="7"/>
        <v>0.26, Tractor (160-179 hp) 2WD 170</v>
      </c>
      <c r="C29" s="124">
        <v>0.26</v>
      </c>
      <c r="D29" s="120" t="s">
        <v>434</v>
      </c>
      <c r="E29" s="120" t="s">
        <v>512</v>
      </c>
      <c r="F29" s="120" t="s">
        <v>146</v>
      </c>
      <c r="G29" s="120" t="str">
        <f t="shared" si="2"/>
        <v>Tractor (160-179 hp) 2WD 170</v>
      </c>
      <c r="H29" s="241">
        <v>210000</v>
      </c>
      <c r="I29" s="156">
        <v>8.7502999999999993</v>
      </c>
      <c r="J29" s="156">
        <v>20</v>
      </c>
      <c r="K29" s="156">
        <v>60</v>
      </c>
      <c r="L29" s="156">
        <v>14</v>
      </c>
      <c r="M29" s="156">
        <v>600</v>
      </c>
      <c r="N29" s="156">
        <v>0</v>
      </c>
      <c r="O29" s="9">
        <f t="shared" si="8"/>
        <v>8400</v>
      </c>
      <c r="P29" s="9">
        <v>1</v>
      </c>
      <c r="Q29" s="6">
        <f t="shared" si="9"/>
        <v>9000</v>
      </c>
      <c r="R29" s="5">
        <f t="shared" si="10"/>
        <v>15</v>
      </c>
      <c r="S29" s="1">
        <f t="shared" si="11"/>
        <v>42000</v>
      </c>
      <c r="T29" s="1">
        <f t="shared" si="12"/>
        <v>12000</v>
      </c>
      <c r="U29" s="1">
        <f t="shared" si="13"/>
        <v>126000</v>
      </c>
      <c r="V29" s="4">
        <f t="shared" si="14"/>
        <v>11340</v>
      </c>
      <c r="W29" s="4">
        <f t="shared" si="15"/>
        <v>3024</v>
      </c>
      <c r="X29" s="4">
        <f t="shared" si="16"/>
        <v>26364</v>
      </c>
      <c r="Y29" s="3">
        <f t="shared" si="17"/>
        <v>43.94</v>
      </c>
      <c r="Z29" s="193">
        <f>((0.976-0.119*(L29^0.5)-0.0019*(M29^0.5))^2)*H29</f>
        <v>49234.925868637496</v>
      </c>
      <c r="AA29" s="193">
        <f t="shared" si="4"/>
        <v>11483.219580811607</v>
      </c>
      <c r="AB29" s="193">
        <f t="shared" si="0"/>
        <v>23331.143328177375</v>
      </c>
      <c r="AC29" s="193">
        <f t="shared" si="1"/>
        <v>6221.6382208473005</v>
      </c>
      <c r="AD29" s="193">
        <f t="shared" si="5"/>
        <v>68.393335216393794</v>
      </c>
      <c r="AE29" s="194">
        <f t="shared" si="6"/>
        <v>24.453335216393796</v>
      </c>
    </row>
    <row r="30" spans="1:31" x14ac:dyDescent="0.2">
      <c r="A30" s="156">
        <v>19</v>
      </c>
      <c r="B30" s="156" t="str">
        <f t="shared" si="7"/>
        <v>0.27, Tractor (160-179 hp) MFWD 170</v>
      </c>
      <c r="C30" s="124">
        <v>0.27</v>
      </c>
      <c r="D30" s="120" t="s">
        <v>434</v>
      </c>
      <c r="E30" s="120" t="s">
        <v>512</v>
      </c>
      <c r="F30" s="120" t="s">
        <v>145</v>
      </c>
      <c r="G30" s="120" t="str">
        <f t="shared" si="2"/>
        <v>Tractor (160-179 hp) MFWD 170</v>
      </c>
      <c r="H30" s="240">
        <v>218500</v>
      </c>
      <c r="I30" s="156">
        <v>8.7502999999999993</v>
      </c>
      <c r="J30" s="156">
        <v>20</v>
      </c>
      <c r="K30" s="156">
        <v>60</v>
      </c>
      <c r="L30" s="156">
        <v>14</v>
      </c>
      <c r="M30" s="156">
        <v>600</v>
      </c>
      <c r="N30" s="156">
        <v>0</v>
      </c>
      <c r="O30" s="9">
        <f t="shared" si="8"/>
        <v>8400</v>
      </c>
      <c r="P30" s="9">
        <v>1</v>
      </c>
      <c r="Q30" s="6">
        <f t="shared" si="9"/>
        <v>9364.2857142857138</v>
      </c>
      <c r="R30" s="5">
        <f t="shared" si="10"/>
        <v>15.607142857142856</v>
      </c>
      <c r="S30" s="1">
        <f t="shared" si="11"/>
        <v>43700</v>
      </c>
      <c r="T30" s="1">
        <f t="shared" si="12"/>
        <v>12485.714285714286</v>
      </c>
      <c r="U30" s="1">
        <f t="shared" si="13"/>
        <v>131100</v>
      </c>
      <c r="V30" s="4">
        <f t="shared" si="14"/>
        <v>11799</v>
      </c>
      <c r="W30" s="4">
        <f t="shared" si="15"/>
        <v>3146.4</v>
      </c>
      <c r="X30" s="4">
        <f t="shared" si="16"/>
        <v>27431.114285714288</v>
      </c>
      <c r="Y30" s="3">
        <f t="shared" si="17"/>
        <v>45.718523809523816</v>
      </c>
      <c r="Z30" s="193">
        <f t="shared" ref="Z30:Z40" si="20">((0.976-0.119*(L30^0.5)-0.0019*(M30^0.5))^2)*H30</f>
        <v>51227.768106177587</v>
      </c>
      <c r="AA30" s="193">
        <f t="shared" si="4"/>
        <v>11948.016563844458</v>
      </c>
      <c r="AB30" s="193">
        <f t="shared" si="0"/>
        <v>24275.499129555981</v>
      </c>
      <c r="AC30" s="193">
        <f t="shared" si="1"/>
        <v>6473.4664345482615</v>
      </c>
      <c r="AD30" s="193">
        <f t="shared" si="5"/>
        <v>71.161636879914496</v>
      </c>
      <c r="AE30" s="194">
        <f t="shared" si="6"/>
        <v>25.44311307039068</v>
      </c>
    </row>
    <row r="31" spans="1:31" x14ac:dyDescent="0.2">
      <c r="A31" s="156">
        <v>21</v>
      </c>
      <c r="B31" s="156" t="str">
        <f t="shared" si="7"/>
        <v>0.28, Tractor (180-199 hp) MFWD 190</v>
      </c>
      <c r="C31" s="124">
        <v>0.28000000000000003</v>
      </c>
      <c r="D31" s="120" t="s">
        <v>434</v>
      </c>
      <c r="E31" s="120" t="s">
        <v>513</v>
      </c>
      <c r="F31" s="120" t="s">
        <v>144</v>
      </c>
      <c r="G31" s="120" t="str">
        <f t="shared" si="2"/>
        <v>Tractor (180-199 hp) MFWD 190</v>
      </c>
      <c r="H31" s="241">
        <v>281000</v>
      </c>
      <c r="I31" s="156">
        <v>9.7797999999999998</v>
      </c>
      <c r="J31" s="156">
        <v>20</v>
      </c>
      <c r="K31" s="156">
        <v>60</v>
      </c>
      <c r="L31" s="156">
        <v>14</v>
      </c>
      <c r="M31" s="156">
        <v>600</v>
      </c>
      <c r="N31" s="156">
        <v>0</v>
      </c>
      <c r="O31" s="9">
        <f t="shared" si="8"/>
        <v>8400</v>
      </c>
      <c r="P31" s="9">
        <v>1</v>
      </c>
      <c r="Q31" s="6">
        <f t="shared" si="9"/>
        <v>12042.857142857143</v>
      </c>
      <c r="R31" s="5">
        <f t="shared" si="10"/>
        <v>20.071428571428573</v>
      </c>
      <c r="S31" s="1">
        <f t="shared" si="11"/>
        <v>56200</v>
      </c>
      <c r="T31" s="1">
        <f t="shared" si="12"/>
        <v>16057.142857142857</v>
      </c>
      <c r="U31" s="1">
        <f t="shared" si="13"/>
        <v>168600</v>
      </c>
      <c r="V31" s="4">
        <f>U31*intir</f>
        <v>15174</v>
      </c>
      <c r="W31" s="4">
        <f t="shared" si="15"/>
        <v>4046.4</v>
      </c>
      <c r="X31" s="4">
        <f t="shared" si="16"/>
        <v>35277.542857142857</v>
      </c>
      <c r="Y31" s="3">
        <f t="shared" si="17"/>
        <v>58.795904761904758</v>
      </c>
      <c r="Z31" s="193">
        <f t="shared" si="20"/>
        <v>65881.019852795886</v>
      </c>
      <c r="AA31" s="193">
        <f t="shared" si="4"/>
        <v>15365.64143908601</v>
      </c>
      <c r="AB31" s="193">
        <f t="shared" si="0"/>
        <v>31219.291786751626</v>
      </c>
      <c r="AC31" s="193">
        <f t="shared" si="1"/>
        <v>8325.1444764671014</v>
      </c>
      <c r="AD31" s="193">
        <f t="shared" si="5"/>
        <v>91.516796170507902</v>
      </c>
      <c r="AE31" s="194">
        <f t="shared" si="6"/>
        <v>32.720891408603144</v>
      </c>
    </row>
    <row r="32" spans="1:31" x14ac:dyDescent="0.2">
      <c r="A32" s="156">
        <v>9</v>
      </c>
      <c r="B32" s="156" t="str">
        <f t="shared" si="7"/>
        <v>0.29, Tractor (200-249 hp) MFWD 225</v>
      </c>
      <c r="C32" s="124">
        <v>0.28999999999999998</v>
      </c>
      <c r="D32" s="120" t="s">
        <v>434</v>
      </c>
      <c r="E32" s="120" t="s">
        <v>514</v>
      </c>
      <c r="F32" s="120" t="s">
        <v>143</v>
      </c>
      <c r="G32" s="120" t="str">
        <f t="shared" si="2"/>
        <v>Tractor (200-249 hp) MFWD 225</v>
      </c>
      <c r="H32" s="241">
        <v>307000</v>
      </c>
      <c r="I32" s="156">
        <v>11.581300000000001</v>
      </c>
      <c r="J32" s="156">
        <v>20</v>
      </c>
      <c r="K32" s="156">
        <v>60</v>
      </c>
      <c r="L32" s="156">
        <v>14</v>
      </c>
      <c r="M32" s="156">
        <v>600</v>
      </c>
      <c r="N32" s="156">
        <v>0</v>
      </c>
      <c r="O32" s="9">
        <f t="shared" si="8"/>
        <v>8400</v>
      </c>
      <c r="P32" s="9">
        <v>1</v>
      </c>
      <c r="Q32" s="6">
        <f t="shared" si="9"/>
        <v>13157.142857142857</v>
      </c>
      <c r="R32" s="5">
        <f t="shared" si="10"/>
        <v>21.928571428571427</v>
      </c>
      <c r="S32" s="1">
        <f t="shared" si="11"/>
        <v>61400</v>
      </c>
      <c r="T32" s="1">
        <f t="shared" si="12"/>
        <v>17542.857142857141</v>
      </c>
      <c r="U32" s="1">
        <f t="shared" si="13"/>
        <v>184200</v>
      </c>
      <c r="V32" s="4">
        <f t="shared" si="14"/>
        <v>16578</v>
      </c>
      <c r="W32" s="4">
        <f t="shared" si="15"/>
        <v>4420.8</v>
      </c>
      <c r="X32" s="4">
        <f t="shared" si="16"/>
        <v>38541.657142857148</v>
      </c>
      <c r="Y32" s="3">
        <f t="shared" si="17"/>
        <v>64.236095238095245</v>
      </c>
      <c r="Z32" s="193">
        <f t="shared" si="20"/>
        <v>71976.7725793891</v>
      </c>
      <c r="AA32" s="193">
        <f t="shared" si="4"/>
        <v>16787.373387186493</v>
      </c>
      <c r="AB32" s="193">
        <f t="shared" si="0"/>
        <v>34107.909532145015</v>
      </c>
      <c r="AC32" s="193">
        <f t="shared" si="1"/>
        <v>9095.4425419053387</v>
      </c>
      <c r="AD32" s="193">
        <f t="shared" si="5"/>
        <v>99.984542435394744</v>
      </c>
      <c r="AE32" s="194">
        <f t="shared" si="6"/>
        <v>35.748447197299498</v>
      </c>
    </row>
    <row r="33" spans="1:31" x14ac:dyDescent="0.2">
      <c r="A33" s="156">
        <v>22</v>
      </c>
      <c r="B33" s="156" t="str">
        <f t="shared" si="7"/>
        <v>0.3, Tractor (200-249 hp) Track 225</v>
      </c>
      <c r="C33" s="124">
        <v>0.3</v>
      </c>
      <c r="D33" s="120" t="s">
        <v>434</v>
      </c>
      <c r="E33" s="120" t="s">
        <v>514</v>
      </c>
      <c r="F33" s="120" t="s">
        <v>142</v>
      </c>
      <c r="G33" s="120" t="str">
        <f t="shared" si="2"/>
        <v>Tractor (200-249 hp) Track 225</v>
      </c>
      <c r="H33" s="239">
        <v>277000</v>
      </c>
      <c r="I33" s="156">
        <v>11.581300000000001</v>
      </c>
      <c r="J33" s="156">
        <v>20</v>
      </c>
      <c r="K33" s="156">
        <v>60</v>
      </c>
      <c r="L33" s="156">
        <v>14</v>
      </c>
      <c r="M33" s="156">
        <v>600</v>
      </c>
      <c r="N33" s="156">
        <v>0</v>
      </c>
      <c r="O33" s="9">
        <f t="shared" si="8"/>
        <v>8400</v>
      </c>
      <c r="P33" s="9">
        <v>1</v>
      </c>
      <c r="Q33" s="6">
        <f t="shared" si="9"/>
        <v>11871.428571428571</v>
      </c>
      <c r="R33" s="5">
        <f t="shared" si="10"/>
        <v>19.785714285714285</v>
      </c>
      <c r="S33" s="1">
        <f t="shared" si="11"/>
        <v>55400</v>
      </c>
      <c r="T33" s="1">
        <f t="shared" si="12"/>
        <v>15828.571428571429</v>
      </c>
      <c r="U33" s="1">
        <f t="shared" si="13"/>
        <v>166200</v>
      </c>
      <c r="V33" s="4">
        <f t="shared" si="14"/>
        <v>14958</v>
      </c>
      <c r="W33" s="4">
        <f t="shared" si="15"/>
        <v>3988.8</v>
      </c>
      <c r="X33" s="4">
        <f t="shared" si="16"/>
        <v>34775.37142857143</v>
      </c>
      <c r="Y33" s="3">
        <f t="shared" si="17"/>
        <v>57.958952380952383</v>
      </c>
      <c r="Z33" s="193">
        <f t="shared" si="20"/>
        <v>64943.211741012317</v>
      </c>
      <c r="AA33" s="193">
        <f t="shared" si="4"/>
        <v>15146.913447070549</v>
      </c>
      <c r="AB33" s="193">
        <f t="shared" si="0"/>
        <v>30774.889056691103</v>
      </c>
      <c r="AC33" s="193">
        <f t="shared" si="1"/>
        <v>8206.6370817842944</v>
      </c>
      <c r="AD33" s="193">
        <f t="shared" si="5"/>
        <v>90.214065975909904</v>
      </c>
      <c r="AE33" s="194">
        <f t="shared" si="6"/>
        <v>32.255113594957521</v>
      </c>
    </row>
    <row r="34" spans="1:31" x14ac:dyDescent="0.2">
      <c r="A34" s="156">
        <v>23</v>
      </c>
      <c r="B34" s="156" t="str">
        <f t="shared" si="7"/>
        <v>0.31, Tractor (250-349 hp) 4WD 300</v>
      </c>
      <c r="C34" s="124">
        <v>0.31</v>
      </c>
      <c r="D34" s="120" t="s">
        <v>434</v>
      </c>
      <c r="E34" s="120" t="s">
        <v>515</v>
      </c>
      <c r="F34" s="120" t="s">
        <v>141</v>
      </c>
      <c r="G34" s="120" t="str">
        <f t="shared" si="2"/>
        <v>Tractor (250-349 hp) 4WD 300</v>
      </c>
      <c r="H34" s="239">
        <v>458000</v>
      </c>
      <c r="I34" s="156">
        <v>15.441800000000001</v>
      </c>
      <c r="J34" s="156">
        <v>20</v>
      </c>
      <c r="K34" s="156">
        <v>60</v>
      </c>
      <c r="L34" s="156">
        <v>14</v>
      </c>
      <c r="M34" s="156">
        <v>600</v>
      </c>
      <c r="N34" s="156">
        <v>0</v>
      </c>
      <c r="O34" s="9">
        <f t="shared" si="8"/>
        <v>8400</v>
      </c>
      <c r="P34" s="9">
        <v>1</v>
      </c>
      <c r="Q34" s="6">
        <f t="shared" si="9"/>
        <v>19628.571428571428</v>
      </c>
      <c r="R34" s="5">
        <f t="shared" si="10"/>
        <v>32.714285714285715</v>
      </c>
      <c r="S34" s="1">
        <f t="shared" si="11"/>
        <v>91600</v>
      </c>
      <c r="T34" s="1">
        <f t="shared" si="12"/>
        <v>26171.428571428572</v>
      </c>
      <c r="U34" s="1">
        <f t="shared" si="13"/>
        <v>274800</v>
      </c>
      <c r="V34" s="4">
        <f t="shared" si="14"/>
        <v>24732</v>
      </c>
      <c r="W34" s="4">
        <f t="shared" si="15"/>
        <v>6595.2</v>
      </c>
      <c r="X34" s="4">
        <f t="shared" si="16"/>
        <v>57498.62857142857</v>
      </c>
      <c r="Y34" s="3">
        <f t="shared" si="17"/>
        <v>95.831047619047609</v>
      </c>
      <c r="Z34" s="193">
        <f t="shared" si="20"/>
        <v>107379.02879921893</v>
      </c>
      <c r="AA34" s="193">
        <f t="shared" si="4"/>
        <v>25044.355085770076</v>
      </c>
      <c r="AB34" s="193">
        <f t="shared" si="0"/>
        <v>50884.112591929705</v>
      </c>
      <c r="AC34" s="193">
        <f t="shared" si="1"/>
        <v>13569.096691181256</v>
      </c>
      <c r="AD34" s="193">
        <f t="shared" si="5"/>
        <v>149.16260728146838</v>
      </c>
      <c r="AE34" s="194">
        <f t="shared" si="6"/>
        <v>53.331559662420773</v>
      </c>
    </row>
    <row r="35" spans="1:31" x14ac:dyDescent="0.2">
      <c r="A35" s="156">
        <v>61</v>
      </c>
      <c r="B35" s="156" t="str">
        <f t="shared" si="7"/>
        <v>0.32, Tractor (250-349 hp) MFWD 300</v>
      </c>
      <c r="C35" s="124">
        <v>0.32</v>
      </c>
      <c r="D35" s="120" t="s">
        <v>434</v>
      </c>
      <c r="E35" s="120" t="s">
        <v>515</v>
      </c>
      <c r="F35" s="120" t="s">
        <v>140</v>
      </c>
      <c r="G35" s="120" t="str">
        <f t="shared" si="2"/>
        <v>Tractor (250-349 hp) MFWD 300</v>
      </c>
      <c r="H35" s="239">
        <v>395000</v>
      </c>
      <c r="I35" s="156">
        <v>15.441800000000001</v>
      </c>
      <c r="J35" s="156">
        <v>20</v>
      </c>
      <c r="K35" s="156">
        <v>60</v>
      </c>
      <c r="L35" s="156">
        <v>14</v>
      </c>
      <c r="M35" s="156">
        <v>600</v>
      </c>
      <c r="N35" s="156">
        <v>0</v>
      </c>
      <c r="O35" s="9">
        <f t="shared" si="8"/>
        <v>8400</v>
      </c>
      <c r="P35" s="9">
        <v>1</v>
      </c>
      <c r="Q35" s="6">
        <f t="shared" si="9"/>
        <v>16928.571428571428</v>
      </c>
      <c r="R35" s="5">
        <f t="shared" si="10"/>
        <v>28.214285714285712</v>
      </c>
      <c r="S35" s="1">
        <f t="shared" si="11"/>
        <v>79000</v>
      </c>
      <c r="T35" s="1">
        <f t="shared" si="12"/>
        <v>22571.428571428572</v>
      </c>
      <c r="U35" s="1">
        <f t="shared" si="13"/>
        <v>237000</v>
      </c>
      <c r="V35" s="4">
        <f t="shared" si="14"/>
        <v>21330</v>
      </c>
      <c r="W35" s="4">
        <f t="shared" si="15"/>
        <v>5688</v>
      </c>
      <c r="X35" s="4">
        <f t="shared" si="16"/>
        <v>49589.428571428572</v>
      </c>
      <c r="Y35" s="3">
        <f t="shared" si="17"/>
        <v>82.649047619047622</v>
      </c>
      <c r="Z35" s="193">
        <f t="shared" si="20"/>
        <v>92608.551038627673</v>
      </c>
      <c r="AA35" s="193">
        <f t="shared" si="4"/>
        <v>21599.389211526595</v>
      </c>
      <c r="AB35" s="193">
        <f t="shared" si="0"/>
        <v>43884.769593476492</v>
      </c>
      <c r="AC35" s="193">
        <f t="shared" si="1"/>
        <v>11702.605224927065</v>
      </c>
      <c r="AD35" s="193">
        <f t="shared" si="5"/>
        <v>128.64460671655024</v>
      </c>
      <c r="AE35" s="194">
        <f t="shared" si="6"/>
        <v>45.995559097502621</v>
      </c>
    </row>
    <row r="36" spans="1:31" x14ac:dyDescent="0.2">
      <c r="A36" s="156">
        <v>24</v>
      </c>
      <c r="B36" s="156" t="str">
        <f t="shared" si="7"/>
        <v>0.33, Tractor (250-349 hp) Track 300</v>
      </c>
      <c r="C36" s="124">
        <v>0.33</v>
      </c>
      <c r="D36" s="120" t="s">
        <v>434</v>
      </c>
      <c r="E36" s="120" t="s">
        <v>515</v>
      </c>
      <c r="F36" s="120" t="s">
        <v>139</v>
      </c>
      <c r="G36" s="120" t="str">
        <f t="shared" si="2"/>
        <v>Tractor (250-349 hp) Track 300</v>
      </c>
      <c r="H36" s="239">
        <v>329000</v>
      </c>
      <c r="I36" s="156">
        <v>15.441800000000001</v>
      </c>
      <c r="J36" s="156">
        <v>20</v>
      </c>
      <c r="K36" s="156">
        <v>60</v>
      </c>
      <c r="L36" s="156">
        <v>14</v>
      </c>
      <c r="M36" s="156">
        <v>600</v>
      </c>
      <c r="N36" s="156">
        <v>0</v>
      </c>
      <c r="O36" s="9">
        <f t="shared" si="8"/>
        <v>8400</v>
      </c>
      <c r="P36" s="9">
        <v>1</v>
      </c>
      <c r="Q36" s="6">
        <f t="shared" si="9"/>
        <v>14100</v>
      </c>
      <c r="R36" s="5">
        <f t="shared" si="10"/>
        <v>23.5</v>
      </c>
      <c r="S36" s="1">
        <f t="shared" si="11"/>
        <v>65800</v>
      </c>
      <c r="T36" s="1">
        <f t="shared" si="12"/>
        <v>18800</v>
      </c>
      <c r="U36" s="1">
        <f t="shared" si="13"/>
        <v>197400</v>
      </c>
      <c r="V36" s="4">
        <f t="shared" si="14"/>
        <v>17766</v>
      </c>
      <c r="W36" s="4">
        <f t="shared" si="15"/>
        <v>4737.6000000000004</v>
      </c>
      <c r="X36" s="4">
        <f t="shared" si="16"/>
        <v>41303.599999999999</v>
      </c>
      <c r="Y36" s="3">
        <f t="shared" si="17"/>
        <v>68.839333333333329</v>
      </c>
      <c r="Z36" s="193">
        <f t="shared" si="20"/>
        <v>77134.717194198747</v>
      </c>
      <c r="AA36" s="193">
        <f t="shared" si="4"/>
        <v>17990.377343271517</v>
      </c>
      <c r="AB36" s="193">
        <f t="shared" si="0"/>
        <v>36552.124547477884</v>
      </c>
      <c r="AC36" s="193">
        <f t="shared" si="1"/>
        <v>9747.2332126607707</v>
      </c>
      <c r="AD36" s="193">
        <f t="shared" si="5"/>
        <v>107.14955850568363</v>
      </c>
      <c r="AE36" s="194">
        <f t="shared" si="6"/>
        <v>38.3102251723503</v>
      </c>
    </row>
    <row r="37" spans="1:31" x14ac:dyDescent="0.2">
      <c r="A37" s="156">
        <v>25</v>
      </c>
      <c r="B37" s="156" t="str">
        <f t="shared" si="7"/>
        <v>0.34, Tractor (350-449 hp) 4WD 400</v>
      </c>
      <c r="C37" s="124">
        <v>0.34</v>
      </c>
      <c r="D37" s="120" t="s">
        <v>434</v>
      </c>
      <c r="E37" s="120" t="s">
        <v>516</v>
      </c>
      <c r="F37" s="120" t="s">
        <v>138</v>
      </c>
      <c r="G37" s="120" t="str">
        <f t="shared" si="2"/>
        <v>Tractor (350-449 hp) 4WD 400</v>
      </c>
      <c r="H37" s="239">
        <v>519000</v>
      </c>
      <c r="I37" s="156">
        <v>20.588999999999999</v>
      </c>
      <c r="J37" s="156">
        <v>20</v>
      </c>
      <c r="K37" s="156">
        <v>60</v>
      </c>
      <c r="L37" s="156">
        <v>14</v>
      </c>
      <c r="M37" s="156">
        <v>600</v>
      </c>
      <c r="N37" s="156">
        <v>0</v>
      </c>
      <c r="O37" s="9">
        <f t="shared" si="8"/>
        <v>8400</v>
      </c>
      <c r="P37" s="9">
        <v>1</v>
      </c>
      <c r="Q37" s="6">
        <f t="shared" si="9"/>
        <v>22242.857142857141</v>
      </c>
      <c r="R37" s="5">
        <f t="shared" si="10"/>
        <v>37.071428571428569</v>
      </c>
      <c r="S37" s="1">
        <f t="shared" si="11"/>
        <v>103800</v>
      </c>
      <c r="T37" s="1">
        <f t="shared" si="12"/>
        <v>29657.142857142859</v>
      </c>
      <c r="U37" s="1">
        <f t="shared" si="13"/>
        <v>311400</v>
      </c>
      <c r="V37" s="4">
        <f t="shared" si="14"/>
        <v>28026</v>
      </c>
      <c r="W37" s="4">
        <f t="shared" si="15"/>
        <v>7473.6</v>
      </c>
      <c r="X37" s="4">
        <f t="shared" si="16"/>
        <v>65156.742857142854</v>
      </c>
      <c r="Y37" s="3">
        <f t="shared" si="17"/>
        <v>108.59457142857143</v>
      </c>
      <c r="Z37" s="193">
        <f t="shared" si="20"/>
        <v>121680.60250391839</v>
      </c>
      <c r="AA37" s="193">
        <f t="shared" si="4"/>
        <v>28379.956964005829</v>
      </c>
      <c r="AB37" s="193">
        <f t="shared" si="0"/>
        <v>57661.254225352648</v>
      </c>
      <c r="AC37" s="193">
        <f t="shared" si="1"/>
        <v>15376.33446009404</v>
      </c>
      <c r="AD37" s="193">
        <f t="shared" si="5"/>
        <v>169.02924274908753</v>
      </c>
      <c r="AE37" s="194">
        <f t="shared" si="6"/>
        <v>60.434671320516102</v>
      </c>
    </row>
    <row r="38" spans="1:31" x14ac:dyDescent="0.2">
      <c r="A38" s="156">
        <v>26</v>
      </c>
      <c r="B38" s="156" t="str">
        <f t="shared" si="7"/>
        <v>0.35, Tractor (350-449 hp) Track 400</v>
      </c>
      <c r="C38" s="124">
        <v>0.35</v>
      </c>
      <c r="D38" s="120" t="s">
        <v>434</v>
      </c>
      <c r="E38" s="120" t="s">
        <v>516</v>
      </c>
      <c r="F38" s="120" t="s">
        <v>137</v>
      </c>
      <c r="G38" s="120" t="str">
        <f t="shared" si="2"/>
        <v>Tractor (350-449 hp) Track 400</v>
      </c>
      <c r="H38" s="239">
        <v>645000</v>
      </c>
      <c r="I38" s="156">
        <v>20.588999999999999</v>
      </c>
      <c r="J38" s="156">
        <v>20</v>
      </c>
      <c r="K38" s="156">
        <v>60</v>
      </c>
      <c r="L38" s="156">
        <v>14</v>
      </c>
      <c r="M38" s="156">
        <v>600</v>
      </c>
      <c r="N38" s="156">
        <v>0</v>
      </c>
      <c r="O38" s="9">
        <f t="shared" si="8"/>
        <v>8400</v>
      </c>
      <c r="P38" s="9">
        <v>1</v>
      </c>
      <c r="Q38" s="6">
        <f t="shared" si="9"/>
        <v>27642.857142857141</v>
      </c>
      <c r="R38" s="5">
        <f t="shared" si="10"/>
        <v>46.071428571428569</v>
      </c>
      <c r="S38" s="1">
        <f t="shared" si="11"/>
        <v>129000</v>
      </c>
      <c r="T38" s="1">
        <f t="shared" si="12"/>
        <v>36857.142857142855</v>
      </c>
      <c r="U38" s="1">
        <f t="shared" si="13"/>
        <v>387000</v>
      </c>
      <c r="V38" s="4">
        <f t="shared" si="14"/>
        <v>34830</v>
      </c>
      <c r="W38" s="4">
        <f t="shared" si="15"/>
        <v>9288</v>
      </c>
      <c r="X38" s="4">
        <f t="shared" si="16"/>
        <v>80975.142857142855</v>
      </c>
      <c r="Y38" s="3">
        <f t="shared" si="17"/>
        <v>134.95857142857142</v>
      </c>
      <c r="Z38" s="193">
        <f t="shared" si="20"/>
        <v>151221.55802510088</v>
      </c>
      <c r="AA38" s="193">
        <f t="shared" si="4"/>
        <v>35269.888712492793</v>
      </c>
      <c r="AB38" s="193">
        <f t="shared" si="0"/>
        <v>71659.940222259072</v>
      </c>
      <c r="AC38" s="193">
        <f t="shared" si="1"/>
        <v>19109.317392602421</v>
      </c>
      <c r="AD38" s="193">
        <f t="shared" si="5"/>
        <v>210.06524387892378</v>
      </c>
      <c r="AE38" s="194">
        <f t="shared" si="6"/>
        <v>75.106672450352363</v>
      </c>
    </row>
    <row r="39" spans="1:31" x14ac:dyDescent="0.2">
      <c r="A39" s="156">
        <v>56</v>
      </c>
      <c r="B39" s="156" t="str">
        <f t="shared" si="7"/>
        <v>0.36, Tractor (450-550 hp) 4WD 500</v>
      </c>
      <c r="C39" s="124">
        <v>0.36</v>
      </c>
      <c r="D39" s="120" t="s">
        <v>434</v>
      </c>
      <c r="E39" s="120" t="s">
        <v>517</v>
      </c>
      <c r="F39" s="120" t="s">
        <v>136</v>
      </c>
      <c r="G39" s="120" t="str">
        <f t="shared" si="2"/>
        <v>Tractor (450-550 hp) 4WD 500</v>
      </c>
      <c r="H39" s="239">
        <v>601000</v>
      </c>
      <c r="I39" s="156">
        <v>25.736000000000001</v>
      </c>
      <c r="J39" s="156">
        <v>20</v>
      </c>
      <c r="K39" s="156">
        <v>60</v>
      </c>
      <c r="L39" s="156">
        <v>14</v>
      </c>
      <c r="M39" s="156">
        <v>600</v>
      </c>
      <c r="N39" s="156">
        <v>0</v>
      </c>
      <c r="O39" s="9">
        <f t="shared" si="8"/>
        <v>8400</v>
      </c>
      <c r="P39" s="9">
        <v>1</v>
      </c>
      <c r="Q39" s="6">
        <f t="shared" si="9"/>
        <v>25757.142857142859</v>
      </c>
      <c r="R39" s="5">
        <f t="shared" si="10"/>
        <v>42.928571428571431</v>
      </c>
      <c r="S39" s="1">
        <f t="shared" si="11"/>
        <v>120200</v>
      </c>
      <c r="T39" s="1">
        <f t="shared" si="12"/>
        <v>34342.857142857145</v>
      </c>
      <c r="U39" s="1">
        <f t="shared" si="13"/>
        <v>360600</v>
      </c>
      <c r="V39" s="4">
        <f t="shared" si="14"/>
        <v>32454</v>
      </c>
      <c r="W39" s="4">
        <f t="shared" si="15"/>
        <v>8654.4</v>
      </c>
      <c r="X39" s="4">
        <f t="shared" si="16"/>
        <v>75451.257142857139</v>
      </c>
      <c r="Y39" s="3">
        <f t="shared" si="17"/>
        <v>125.75209523809524</v>
      </c>
      <c r="Z39" s="193">
        <f t="shared" si="20"/>
        <v>140905.66879548159</v>
      </c>
      <c r="AA39" s="193">
        <f t="shared" si="4"/>
        <v>32863.880800322746</v>
      </c>
      <c r="AB39" s="193">
        <f t="shared" si="0"/>
        <v>66771.510191593334</v>
      </c>
      <c r="AC39" s="193">
        <f t="shared" si="1"/>
        <v>17805.736051091557</v>
      </c>
      <c r="AD39" s="193">
        <f t="shared" si="5"/>
        <v>195.73521173834607</v>
      </c>
      <c r="AE39" s="194">
        <f t="shared" si="6"/>
        <v>69.98311650025083</v>
      </c>
    </row>
    <row r="40" spans="1:31" x14ac:dyDescent="0.2">
      <c r="A40" s="156">
        <v>55</v>
      </c>
      <c r="B40" s="156" t="str">
        <f t="shared" si="7"/>
        <v>0.37, Tractor (450-550 hp) Track 500</v>
      </c>
      <c r="C40" s="124">
        <v>0.37</v>
      </c>
      <c r="D40" s="120" t="s">
        <v>434</v>
      </c>
      <c r="E40" s="120" t="s">
        <v>517</v>
      </c>
      <c r="F40" s="120" t="s">
        <v>135</v>
      </c>
      <c r="G40" s="120" t="str">
        <f t="shared" si="2"/>
        <v>Tractor (450-550 hp) Track 500</v>
      </c>
      <c r="H40" s="239">
        <v>700000</v>
      </c>
      <c r="I40" s="156">
        <v>25.736000000000001</v>
      </c>
      <c r="J40" s="156">
        <v>20</v>
      </c>
      <c r="K40" s="156">
        <v>60</v>
      </c>
      <c r="L40" s="156">
        <v>14</v>
      </c>
      <c r="M40" s="156">
        <v>600</v>
      </c>
      <c r="N40" s="156">
        <v>0</v>
      </c>
      <c r="O40" s="9">
        <f t="shared" si="8"/>
        <v>8400</v>
      </c>
      <c r="P40" s="9">
        <v>1</v>
      </c>
      <c r="Q40" s="6">
        <f t="shared" si="9"/>
        <v>30000</v>
      </c>
      <c r="R40" s="5">
        <f t="shared" si="10"/>
        <v>50</v>
      </c>
      <c r="S40" s="1">
        <f t="shared" si="11"/>
        <v>140000</v>
      </c>
      <c r="T40" s="1">
        <f t="shared" si="12"/>
        <v>40000</v>
      </c>
      <c r="U40" s="1">
        <f t="shared" si="13"/>
        <v>420000</v>
      </c>
      <c r="V40" s="4">
        <f t="shared" si="14"/>
        <v>37800</v>
      </c>
      <c r="W40" s="4">
        <f t="shared" si="15"/>
        <v>10080</v>
      </c>
      <c r="X40" s="4">
        <f t="shared" si="16"/>
        <v>87880</v>
      </c>
      <c r="Y40" s="3">
        <f t="shared" si="17"/>
        <v>146.46666666666667</v>
      </c>
      <c r="Z40" s="193">
        <f t="shared" si="20"/>
        <v>164116.419562125</v>
      </c>
      <c r="AA40" s="193">
        <f t="shared" si="4"/>
        <v>38277.398602705354</v>
      </c>
      <c r="AB40" s="193">
        <f t="shared" si="0"/>
        <v>77770.477760591253</v>
      </c>
      <c r="AC40" s="193">
        <f t="shared" si="1"/>
        <v>20738.794069490999</v>
      </c>
      <c r="AD40" s="193">
        <f t="shared" si="5"/>
        <v>227.97778405464604</v>
      </c>
      <c r="AE40" s="194">
        <f t="shared" si="6"/>
        <v>81.511117387979368</v>
      </c>
    </row>
    <row r="41" spans="1:31" x14ac:dyDescent="0.2">
      <c r="A41" s="156">
        <v>68</v>
      </c>
      <c r="B41" s="156" t="str">
        <f t="shared" si="7"/>
        <v>0.38, Utility Vehicle 900 CC</v>
      </c>
      <c r="C41" s="124">
        <v>0.38</v>
      </c>
      <c r="D41" s="120" t="s">
        <v>434</v>
      </c>
      <c r="E41" s="120" t="s">
        <v>214</v>
      </c>
      <c r="F41" s="120" t="s">
        <v>531</v>
      </c>
      <c r="G41" s="120" t="str">
        <f t="shared" si="2"/>
        <v>Utility Vehicle 900 CC</v>
      </c>
      <c r="H41" s="239">
        <v>18700</v>
      </c>
      <c r="I41" s="156">
        <v>0.9</v>
      </c>
      <c r="J41" s="156">
        <v>30</v>
      </c>
      <c r="K41" s="156">
        <v>25</v>
      </c>
      <c r="L41" s="156">
        <v>14</v>
      </c>
      <c r="M41" s="156">
        <v>200</v>
      </c>
      <c r="N41" s="156">
        <v>0</v>
      </c>
      <c r="O41" s="9">
        <f t="shared" si="8"/>
        <v>2800</v>
      </c>
      <c r="P41" s="9">
        <v>1</v>
      </c>
      <c r="Q41" s="6">
        <f t="shared" si="9"/>
        <v>333.92857142857144</v>
      </c>
      <c r="R41" s="5">
        <f t="shared" si="10"/>
        <v>1.6696428571428572</v>
      </c>
      <c r="S41" s="1">
        <f t="shared" si="11"/>
        <v>5610</v>
      </c>
      <c r="T41" s="1">
        <f t="shared" si="12"/>
        <v>935</v>
      </c>
      <c r="U41" s="1">
        <f t="shared" si="13"/>
        <v>12155</v>
      </c>
      <c r="V41" s="4">
        <f t="shared" si="14"/>
        <v>1093.95</v>
      </c>
      <c r="W41" s="4">
        <f t="shared" si="15"/>
        <v>291.72000000000003</v>
      </c>
      <c r="X41" s="4">
        <f t="shared" si="16"/>
        <v>2320.67</v>
      </c>
      <c r="Y41" s="3">
        <f t="shared" si="17"/>
        <v>11.603350000000001</v>
      </c>
      <c r="Z41" s="193">
        <f>((0.786-0.063*(L41^0.5)-0.0033*(M41^0.5))^2)*H41</f>
        <v>4742.6854762520643</v>
      </c>
      <c r="AA41" s="193">
        <f t="shared" si="4"/>
        <v>996.95103741056687</v>
      </c>
      <c r="AB41" s="193">
        <f t="shared" si="0"/>
        <v>2109.8416928626857</v>
      </c>
      <c r="AC41" s="193">
        <f t="shared" si="1"/>
        <v>562.62445143004959</v>
      </c>
      <c r="AD41" s="193">
        <f t="shared" si="5"/>
        <v>18.347085908516512</v>
      </c>
      <c r="AE41" s="194">
        <f t="shared" si="6"/>
        <v>6.7437359085165109</v>
      </c>
    </row>
    <row r="42" spans="1:31" x14ac:dyDescent="0.2">
      <c r="A42" s="156">
        <v>66</v>
      </c>
      <c r="B42" s="156" t="str">
        <f t="shared" si="7"/>
        <v>0.39, Utility Vehicle 600 CC</v>
      </c>
      <c r="C42" s="124">
        <v>0.39</v>
      </c>
      <c r="D42" s="120" t="s">
        <v>434</v>
      </c>
      <c r="E42" s="120" t="s">
        <v>214</v>
      </c>
      <c r="F42" s="120" t="s">
        <v>134</v>
      </c>
      <c r="G42" s="120" t="str">
        <f t="shared" si="2"/>
        <v>Utility Vehicle 600 CC</v>
      </c>
      <c r="H42" s="242">
        <v>8340</v>
      </c>
      <c r="I42" s="156">
        <v>0.5</v>
      </c>
      <c r="J42" s="156">
        <v>30</v>
      </c>
      <c r="K42" s="156">
        <v>25</v>
      </c>
      <c r="L42" s="156">
        <v>14</v>
      </c>
      <c r="M42" s="156">
        <v>200</v>
      </c>
      <c r="N42" s="156">
        <v>0</v>
      </c>
      <c r="O42" s="9">
        <f t="shared" si="8"/>
        <v>2800</v>
      </c>
      <c r="P42" s="9">
        <v>1</v>
      </c>
      <c r="Q42" s="6">
        <f t="shared" si="9"/>
        <v>148.92857142857142</v>
      </c>
      <c r="R42" s="5">
        <f t="shared" si="10"/>
        <v>0.74464285714285705</v>
      </c>
      <c r="S42" s="1">
        <f t="shared" si="11"/>
        <v>2502</v>
      </c>
      <c r="T42" s="1">
        <f t="shared" si="12"/>
        <v>417</v>
      </c>
      <c r="U42" s="1">
        <f t="shared" si="13"/>
        <v>5421</v>
      </c>
      <c r="V42" s="4">
        <f t="shared" si="14"/>
        <v>487.89</v>
      </c>
      <c r="W42" s="4">
        <f t="shared" si="15"/>
        <v>130.10400000000001</v>
      </c>
      <c r="X42" s="4">
        <f t="shared" si="16"/>
        <v>1034.9939999999999</v>
      </c>
      <c r="Y42" s="3">
        <f t="shared" si="17"/>
        <v>5.1749699999999992</v>
      </c>
      <c r="Z42" s="193">
        <f t="shared" ref="Z42:Z43" si="21">((0.786-0.063*(L42^0.5)-0.0033*(M42^0.5))^2)*H42</f>
        <v>2115.1869984995838</v>
      </c>
      <c r="AA42" s="193">
        <f t="shared" si="4"/>
        <v>444.62950010717259</v>
      </c>
      <c r="AB42" s="193">
        <f t="shared" si="0"/>
        <v>940.96682986496239</v>
      </c>
      <c r="AC42" s="193">
        <f t="shared" si="1"/>
        <v>250.92448796399</v>
      </c>
      <c r="AD42" s="193">
        <f t="shared" si="5"/>
        <v>8.1826040896806251</v>
      </c>
      <c r="AE42" s="194">
        <f t="shared" si="6"/>
        <v>3.007634089680626</v>
      </c>
    </row>
    <row r="43" spans="1:31" x14ac:dyDescent="0.2">
      <c r="A43" s="156">
        <v>67</v>
      </c>
      <c r="B43" s="156" t="str">
        <f t="shared" si="7"/>
        <v>0.4, Utility Vehicle 800 CC</v>
      </c>
      <c r="C43" s="124">
        <v>0.4</v>
      </c>
      <c r="D43" s="120" t="s">
        <v>434</v>
      </c>
      <c r="E43" s="120" t="s">
        <v>214</v>
      </c>
      <c r="F43" s="120" t="s">
        <v>133</v>
      </c>
      <c r="G43" s="120" t="str">
        <f t="shared" si="2"/>
        <v>Utility Vehicle 800 CC</v>
      </c>
      <c r="H43" s="239">
        <v>12200</v>
      </c>
      <c r="I43" s="156">
        <v>0.7</v>
      </c>
      <c r="J43" s="156">
        <v>30</v>
      </c>
      <c r="K43" s="156">
        <v>25</v>
      </c>
      <c r="L43" s="156">
        <v>14</v>
      </c>
      <c r="M43" s="156">
        <v>200</v>
      </c>
      <c r="N43" s="156">
        <v>0</v>
      </c>
      <c r="O43" s="9">
        <f t="shared" si="8"/>
        <v>2800</v>
      </c>
      <c r="P43" s="9">
        <v>1</v>
      </c>
      <c r="Q43" s="6">
        <f t="shared" si="9"/>
        <v>217.85714285714286</v>
      </c>
      <c r="R43" s="5">
        <f t="shared" si="10"/>
        <v>1.0892857142857144</v>
      </c>
      <c r="S43" s="1">
        <f t="shared" si="11"/>
        <v>3660</v>
      </c>
      <c r="T43" s="1">
        <f t="shared" si="12"/>
        <v>610</v>
      </c>
      <c r="U43" s="1">
        <f t="shared" si="13"/>
        <v>7930</v>
      </c>
      <c r="V43" s="4">
        <f t="shared" si="14"/>
        <v>713.69999999999993</v>
      </c>
      <c r="W43" s="4">
        <f t="shared" si="15"/>
        <v>190.32</v>
      </c>
      <c r="X43" s="4">
        <f t="shared" si="16"/>
        <v>1514.0199999999998</v>
      </c>
      <c r="Y43" s="3">
        <f t="shared" si="17"/>
        <v>7.5700999999999992</v>
      </c>
      <c r="Z43" s="193">
        <f t="shared" si="21"/>
        <v>3094.1584390521489</v>
      </c>
      <c r="AA43" s="193">
        <f t="shared" si="4"/>
        <v>650.41725435341789</v>
      </c>
      <c r="AB43" s="193">
        <f t="shared" si="0"/>
        <v>1376.4742595146934</v>
      </c>
      <c r="AC43" s="193">
        <f t="shared" si="1"/>
        <v>367.05980253725158</v>
      </c>
      <c r="AD43" s="193">
        <f t="shared" si="5"/>
        <v>11.969756582026815</v>
      </c>
      <c r="AE43" s="194">
        <f t="shared" si="6"/>
        <v>4.3996565820268154</v>
      </c>
    </row>
  </sheetData>
  <sortState xmlns:xlrd2="http://schemas.microsoft.com/office/spreadsheetml/2017/richdata2" ref="A4:AA5">
    <sortCondition ref="C4:C5"/>
  </sortState>
  <mergeCells count="3">
    <mergeCell ref="O2:P2"/>
    <mergeCell ref="Q2:R2"/>
    <mergeCell ref="A1:B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4"/>
  <sheetViews>
    <sheetView workbookViewId="0">
      <pane xSplit="2" ySplit="3" topLeftCell="G4" activePane="bottomRight" state="frozen"/>
      <selection pane="topRight" activeCell="C1" sqref="C1"/>
      <selection pane="bottomLeft" activeCell="A4" sqref="A4"/>
      <selection pane="bottomRight" sqref="A1:B1"/>
    </sheetView>
  </sheetViews>
  <sheetFormatPr baseColWidth="10" defaultColWidth="8.83203125" defaultRowHeight="15" x14ac:dyDescent="0.2"/>
  <cols>
    <col min="1" max="1" width="4" style="156" bestFit="1" customWidth="1"/>
    <col min="2" max="2" width="33.83203125" style="156" bestFit="1" customWidth="1"/>
    <col min="3" max="3" width="3.5" style="120" bestFit="1" customWidth="1"/>
    <col min="4" max="4" width="2" style="120" bestFit="1" customWidth="1"/>
    <col min="5" max="5" width="12.5" style="120" bestFit="1" customWidth="1"/>
    <col min="6" max="6" width="7" style="120" bestFit="1" customWidth="1"/>
    <col min="7" max="7" width="18.5" style="120" bestFit="1" customWidth="1"/>
    <col min="8" max="8" width="10.83203125" style="156" customWidth="1"/>
    <col min="9" max="9" width="6.5" style="24" bestFit="1" customWidth="1"/>
    <col min="10" max="11" width="5.5" style="156" bestFit="1" customWidth="1"/>
    <col min="12" max="12" width="3" style="156" bestFit="1" customWidth="1"/>
    <col min="13" max="13" width="7.5" style="156" bestFit="1" customWidth="1"/>
    <col min="14" max="14" width="5.1640625" style="156" bestFit="1" customWidth="1"/>
    <col min="15" max="15" width="5.6640625" style="156" bestFit="1" customWidth="1"/>
    <col min="16" max="16" width="5.33203125" style="156" bestFit="1" customWidth="1"/>
    <col min="17" max="18" width="5.5" style="156" bestFit="1" customWidth="1"/>
    <col min="19" max="20" width="5.33203125" style="156" bestFit="1" customWidth="1"/>
    <col min="21" max="22" width="4.5" style="156" bestFit="1" customWidth="1"/>
    <col min="23" max="23" width="9.33203125" style="156" bestFit="1" customWidth="1"/>
    <col min="24" max="24" width="8.5" style="156" bestFit="1" customWidth="1"/>
    <col min="25" max="25" width="9" style="156" bestFit="1" customWidth="1"/>
    <col min="26" max="26" width="7.6640625" style="3" bestFit="1" customWidth="1"/>
    <col min="27" max="27" width="10" style="156" bestFit="1" customWidth="1"/>
    <col min="28" max="28" width="9" style="156" bestFit="1" customWidth="1"/>
    <col min="29" max="29" width="10" style="156" bestFit="1" customWidth="1"/>
    <col min="30" max="30" width="9" style="156" bestFit="1" customWidth="1"/>
    <col min="31" max="31" width="8.83203125" style="156" bestFit="1" customWidth="1"/>
    <col min="32" max="32" width="9" style="156" bestFit="1" customWidth="1"/>
    <col min="33" max="33" width="8.6640625" style="3" bestFit="1" customWidth="1"/>
    <col min="34" max="16384" width="8.83203125" style="156"/>
  </cols>
  <sheetData>
    <row r="1" spans="1:36" x14ac:dyDescent="0.2">
      <c r="A1" s="228" t="s">
        <v>440</v>
      </c>
      <c r="B1" s="228"/>
      <c r="C1" s="120">
        <v>2</v>
      </c>
      <c r="D1" s="120">
        <v>3</v>
      </c>
      <c r="E1" s="120">
        <v>4</v>
      </c>
      <c r="F1" s="120">
        <v>5</v>
      </c>
      <c r="G1" s="156">
        <v>6</v>
      </c>
      <c r="H1" s="156">
        <v>7</v>
      </c>
      <c r="I1" s="25">
        <v>8</v>
      </c>
      <c r="J1" s="156">
        <v>9</v>
      </c>
      <c r="K1" s="156">
        <v>10</v>
      </c>
      <c r="L1" s="156">
        <v>11</v>
      </c>
      <c r="M1" s="156">
        <v>12</v>
      </c>
      <c r="N1" s="156">
        <v>13</v>
      </c>
      <c r="O1" s="156">
        <v>14</v>
      </c>
      <c r="P1" s="156">
        <v>15</v>
      </c>
      <c r="Q1" s="156">
        <v>16</v>
      </c>
      <c r="R1" s="156">
        <v>17</v>
      </c>
      <c r="S1" s="156">
        <v>18</v>
      </c>
      <c r="T1" s="156">
        <v>19</v>
      </c>
      <c r="U1" s="156">
        <v>20</v>
      </c>
      <c r="V1" s="156">
        <v>21</v>
      </c>
      <c r="W1" s="156">
        <v>22</v>
      </c>
      <c r="X1" s="156">
        <v>23</v>
      </c>
      <c r="Y1" s="156">
        <v>24</v>
      </c>
      <c r="Z1" s="3">
        <v>25</v>
      </c>
      <c r="AA1" s="156">
        <v>26</v>
      </c>
      <c r="AB1" s="156">
        <v>27</v>
      </c>
      <c r="AC1" s="156">
        <v>28</v>
      </c>
      <c r="AD1" s="156">
        <v>29</v>
      </c>
      <c r="AE1" s="156">
        <v>30</v>
      </c>
      <c r="AF1" s="156">
        <v>31</v>
      </c>
      <c r="AG1" s="3">
        <v>32</v>
      </c>
    </row>
    <row r="2" spans="1:36" x14ac:dyDescent="0.2">
      <c r="B2" s="187"/>
      <c r="C2" s="189"/>
      <c r="D2" s="189"/>
      <c r="E2" s="185"/>
      <c r="S2" s="226" t="s">
        <v>130</v>
      </c>
      <c r="T2" s="226"/>
      <c r="U2" s="226"/>
      <c r="V2" s="226"/>
      <c r="W2" s="226"/>
      <c r="X2" s="226"/>
      <c r="Y2" s="227" t="s">
        <v>129</v>
      </c>
      <c r="Z2" s="227"/>
    </row>
    <row r="3" spans="1:36" s="11" customFormat="1" ht="10.25" customHeight="1" x14ac:dyDescent="0.15">
      <c r="A3" s="22" t="s">
        <v>433</v>
      </c>
      <c r="B3" s="22" t="s">
        <v>127</v>
      </c>
      <c r="C3" s="122" t="s">
        <v>128</v>
      </c>
      <c r="D3" s="122" t="s">
        <v>435</v>
      </c>
      <c r="E3" s="123" t="s">
        <v>126</v>
      </c>
      <c r="F3" s="123" t="s">
        <v>125</v>
      </c>
      <c r="G3" s="123" t="s">
        <v>436</v>
      </c>
      <c r="H3" s="13" t="s">
        <v>124</v>
      </c>
      <c r="I3" s="14" t="s">
        <v>177</v>
      </c>
      <c r="J3" s="21" t="s">
        <v>123</v>
      </c>
      <c r="K3" s="20" t="s">
        <v>122</v>
      </c>
      <c r="L3" s="13" t="s">
        <v>121</v>
      </c>
      <c r="M3" s="19" t="s">
        <v>120</v>
      </c>
      <c r="N3" s="13" t="s">
        <v>119</v>
      </c>
      <c r="O3" s="13" t="s">
        <v>118</v>
      </c>
      <c r="P3" s="13" t="s">
        <v>117</v>
      </c>
      <c r="Q3" s="13" t="s">
        <v>116</v>
      </c>
      <c r="R3" s="14" t="s">
        <v>115</v>
      </c>
      <c r="S3" s="17" t="s">
        <v>114</v>
      </c>
      <c r="T3" s="17" t="s">
        <v>113</v>
      </c>
      <c r="U3" s="17" t="s">
        <v>112</v>
      </c>
      <c r="V3" s="17" t="s">
        <v>111</v>
      </c>
      <c r="W3" s="18" t="s">
        <v>110</v>
      </c>
      <c r="X3" s="17" t="s">
        <v>109</v>
      </c>
      <c r="Y3" s="16" t="s">
        <v>108</v>
      </c>
      <c r="Z3" s="141" t="s">
        <v>107</v>
      </c>
      <c r="AA3" s="14" t="s">
        <v>106</v>
      </c>
      <c r="AB3" s="14" t="s">
        <v>105</v>
      </c>
      <c r="AC3" s="14" t="s">
        <v>104</v>
      </c>
      <c r="AD3" s="14" t="s">
        <v>103</v>
      </c>
      <c r="AE3" s="13" t="s">
        <v>102</v>
      </c>
      <c r="AF3" s="13" t="s">
        <v>101</v>
      </c>
      <c r="AG3" s="142" t="s">
        <v>100</v>
      </c>
      <c r="AJ3" s="12"/>
    </row>
    <row r="4" spans="1:36" x14ac:dyDescent="0.2">
      <c r="A4" s="156">
        <v>92</v>
      </c>
      <c r="B4" s="156" t="str">
        <f t="shared" ref="B4:B24" si="0">CONCATENATE(C4,D4,E4,F4)</f>
        <v>0.04, Cotton Picker 4R-36 (255)</v>
      </c>
      <c r="C4" s="120">
        <v>0.04</v>
      </c>
      <c r="D4" s="120" t="s">
        <v>434</v>
      </c>
      <c r="E4" s="136" t="s">
        <v>215</v>
      </c>
      <c r="F4" s="136" t="s">
        <v>225</v>
      </c>
      <c r="G4" s="120" t="str">
        <f t="shared" ref="G4:G36" si="1">CONCATENATE(E4,F4)</f>
        <v>Cotton Picker 4R-36 (255)</v>
      </c>
      <c r="H4" s="239">
        <v>268000</v>
      </c>
      <c r="I4" s="24">
        <v>13.12548</v>
      </c>
      <c r="J4" s="27">
        <v>12</v>
      </c>
      <c r="K4" s="26">
        <v>3.6</v>
      </c>
      <c r="L4" s="25">
        <v>70</v>
      </c>
      <c r="M4" s="157">
        <f t="shared" ref="M4:M24" si="2">1/((J4*K4*L4/100*5280)/43560)</f>
        <v>0.27281746031746035</v>
      </c>
      <c r="N4" s="156">
        <v>30</v>
      </c>
      <c r="O4" s="156">
        <v>25</v>
      </c>
      <c r="P4" s="156">
        <v>8</v>
      </c>
      <c r="Q4" s="156">
        <v>200</v>
      </c>
      <c r="R4" s="24">
        <v>0</v>
      </c>
      <c r="S4" s="9">
        <f t="shared" ref="S4:S24" si="3">Q4*P4</f>
        <v>1600</v>
      </c>
      <c r="T4" s="9">
        <v>1</v>
      </c>
      <c r="U4" s="10">
        <v>0.6</v>
      </c>
      <c r="V4" s="10">
        <v>1.85</v>
      </c>
      <c r="W4" s="23">
        <f t="shared" ref="W4:W24" si="4">(U4*H4)*((T4*Q4/1000)^V4)</f>
        <v>8188.2583431945968</v>
      </c>
      <c r="X4" s="23">
        <f t="shared" ref="X4:X24" si="5">W4/Q4</f>
        <v>40.941291715972987</v>
      </c>
      <c r="Y4" s="6">
        <f t="shared" ref="Y4:Y24" si="6">(H4*O4/100)/P4</f>
        <v>8375</v>
      </c>
      <c r="Z4" s="195">
        <f t="shared" ref="Z4:Z24" si="7">Y4/Q4</f>
        <v>41.875</v>
      </c>
      <c r="AA4" s="1">
        <f t="shared" ref="AA4:AA24" si="8">H4*N4/100</f>
        <v>80400</v>
      </c>
      <c r="AB4" s="1">
        <f t="shared" ref="AB4:AB24" si="9">(H4-AA4)/P4</f>
        <v>23450</v>
      </c>
      <c r="AC4" s="1">
        <f t="shared" ref="AC4:AC24" si="10">(AA4+H4)/2</f>
        <v>174200</v>
      </c>
      <c r="AD4" s="1">
        <f t="shared" ref="AD4:AD24" si="11">AC4*intir</f>
        <v>15678</v>
      </c>
      <c r="AE4" s="1">
        <f t="shared" ref="AE4:AE24" si="12">AC4*itr</f>
        <v>4180.8</v>
      </c>
      <c r="AF4" s="1">
        <f t="shared" ref="AF4:AF24" si="13">AB4+AD4+AE4</f>
        <v>43308.800000000003</v>
      </c>
      <c r="AG4" s="2">
        <f t="shared" ref="AG4:AG24" si="14">AF4/Q4</f>
        <v>216.54400000000001</v>
      </c>
    </row>
    <row r="5" spans="1:36" x14ac:dyDescent="0.2">
      <c r="A5" s="156">
        <v>45</v>
      </c>
      <c r="B5" s="156" t="str">
        <f t="shared" si="0"/>
        <v>0.05, Cotton Picker 4R-36 (350)</v>
      </c>
      <c r="C5" s="120">
        <v>0.05</v>
      </c>
      <c r="D5" s="120" t="s">
        <v>434</v>
      </c>
      <c r="E5" s="136" t="s">
        <v>215</v>
      </c>
      <c r="F5" s="136" t="s">
        <v>226</v>
      </c>
      <c r="G5" s="120" t="str">
        <f t="shared" si="1"/>
        <v>Cotton Picker 4R-36 (350)</v>
      </c>
      <c r="H5" s="239">
        <v>351000</v>
      </c>
      <c r="I5" s="24">
        <v>18.015000000000001</v>
      </c>
      <c r="J5" s="27">
        <v>12</v>
      </c>
      <c r="K5" s="26">
        <v>3.6</v>
      </c>
      <c r="L5" s="25">
        <v>70</v>
      </c>
      <c r="M5" s="157">
        <f t="shared" si="2"/>
        <v>0.27281746031746035</v>
      </c>
      <c r="N5" s="156">
        <v>30</v>
      </c>
      <c r="O5" s="156">
        <v>25</v>
      </c>
      <c r="P5" s="156">
        <v>8</v>
      </c>
      <c r="Q5" s="156">
        <v>200</v>
      </c>
      <c r="R5" s="24">
        <v>0</v>
      </c>
      <c r="S5" s="9">
        <f t="shared" si="3"/>
        <v>1600</v>
      </c>
      <c r="T5" s="9">
        <v>1</v>
      </c>
      <c r="U5" s="10">
        <v>0.6</v>
      </c>
      <c r="V5" s="10">
        <v>1.85</v>
      </c>
      <c r="W5" s="23">
        <f t="shared" si="4"/>
        <v>10724.174173363073</v>
      </c>
      <c r="X5" s="23">
        <f t="shared" si="5"/>
        <v>53.620870866815366</v>
      </c>
      <c r="Y5" s="6">
        <f t="shared" si="6"/>
        <v>10968.75</v>
      </c>
      <c r="Z5" s="195">
        <f t="shared" si="7"/>
        <v>54.84375</v>
      </c>
      <c r="AA5" s="1">
        <f t="shared" si="8"/>
        <v>105300</v>
      </c>
      <c r="AB5" s="1">
        <f t="shared" si="9"/>
        <v>30712.5</v>
      </c>
      <c r="AC5" s="1">
        <f t="shared" si="10"/>
        <v>228150</v>
      </c>
      <c r="AD5" s="1">
        <f t="shared" si="11"/>
        <v>20533.5</v>
      </c>
      <c r="AE5" s="1">
        <f t="shared" si="12"/>
        <v>5475.6</v>
      </c>
      <c r="AF5" s="1">
        <f t="shared" si="13"/>
        <v>56721.599999999999</v>
      </c>
      <c r="AG5" s="2">
        <f t="shared" si="14"/>
        <v>283.608</v>
      </c>
    </row>
    <row r="6" spans="1:36" x14ac:dyDescent="0.2">
      <c r="A6" s="156">
        <v>51</v>
      </c>
      <c r="B6" s="156" t="str">
        <f t="shared" si="0"/>
        <v>0.09, Cotton Picker 6R-36 (355)</v>
      </c>
      <c r="C6" s="120">
        <v>0.09</v>
      </c>
      <c r="D6" s="120" t="s">
        <v>434</v>
      </c>
      <c r="E6" s="136" t="s">
        <v>215</v>
      </c>
      <c r="F6" s="136" t="s">
        <v>229</v>
      </c>
      <c r="G6" s="120" t="str">
        <f t="shared" si="1"/>
        <v>Cotton Picker 6R-36 (355)</v>
      </c>
      <c r="H6" s="239">
        <v>465000</v>
      </c>
      <c r="I6" s="24">
        <v>18.273</v>
      </c>
      <c r="J6" s="27">
        <v>18</v>
      </c>
      <c r="K6" s="26">
        <v>3.6</v>
      </c>
      <c r="L6" s="25">
        <v>70</v>
      </c>
      <c r="M6" s="157">
        <f t="shared" si="2"/>
        <v>0.18187830687830689</v>
      </c>
      <c r="N6" s="156">
        <v>30</v>
      </c>
      <c r="O6" s="156">
        <v>25</v>
      </c>
      <c r="P6" s="156">
        <v>8</v>
      </c>
      <c r="Q6" s="156">
        <v>200</v>
      </c>
      <c r="R6" s="24">
        <v>0</v>
      </c>
      <c r="S6" s="9">
        <f t="shared" si="3"/>
        <v>1600</v>
      </c>
      <c r="T6" s="9">
        <v>1</v>
      </c>
      <c r="U6" s="10">
        <v>0.6</v>
      </c>
      <c r="V6" s="10">
        <v>1.85</v>
      </c>
      <c r="W6" s="23">
        <f t="shared" si="4"/>
        <v>14207.239289498088</v>
      </c>
      <c r="X6" s="23">
        <f t="shared" si="5"/>
        <v>71.03619644749044</v>
      </c>
      <c r="Y6" s="6">
        <f t="shared" si="6"/>
        <v>14531.25</v>
      </c>
      <c r="Z6" s="195">
        <f t="shared" si="7"/>
        <v>72.65625</v>
      </c>
      <c r="AA6" s="1">
        <f t="shared" si="8"/>
        <v>139500</v>
      </c>
      <c r="AB6" s="1">
        <f t="shared" si="9"/>
        <v>40687.5</v>
      </c>
      <c r="AC6" s="1">
        <f t="shared" si="10"/>
        <v>302250</v>
      </c>
      <c r="AD6" s="1">
        <f t="shared" si="11"/>
        <v>27202.5</v>
      </c>
      <c r="AE6" s="1">
        <f t="shared" si="12"/>
        <v>7254</v>
      </c>
      <c r="AF6" s="1">
        <f t="shared" si="13"/>
        <v>75144</v>
      </c>
      <c r="AG6" s="2">
        <f t="shared" si="14"/>
        <v>375.72</v>
      </c>
    </row>
    <row r="7" spans="1:36" x14ac:dyDescent="0.2">
      <c r="A7" s="156">
        <v>102</v>
      </c>
      <c r="B7" s="156" t="str">
        <f t="shared" si="0"/>
        <v>0.1, Cotton Picker/Module 4R-36 (365)</v>
      </c>
      <c r="C7" s="120">
        <v>0.1</v>
      </c>
      <c r="D7" s="120" t="s">
        <v>434</v>
      </c>
      <c r="E7" s="136" t="s">
        <v>216</v>
      </c>
      <c r="F7" s="136" t="s">
        <v>230</v>
      </c>
      <c r="G7" s="120" t="str">
        <f t="shared" si="1"/>
        <v>Cotton Picker/Module 4R-36 (365)</v>
      </c>
      <c r="H7" s="62">
        <v>536000</v>
      </c>
      <c r="I7" s="24">
        <v>18.786999999999999</v>
      </c>
      <c r="J7" s="27">
        <v>12</v>
      </c>
      <c r="K7" s="26">
        <v>3.6</v>
      </c>
      <c r="L7" s="25">
        <v>70</v>
      </c>
      <c r="M7" s="157">
        <f t="shared" si="2"/>
        <v>0.27281746031746035</v>
      </c>
      <c r="N7" s="156">
        <v>30</v>
      </c>
      <c r="O7" s="156">
        <v>25</v>
      </c>
      <c r="P7" s="156">
        <v>8</v>
      </c>
      <c r="Q7" s="156">
        <v>200</v>
      </c>
      <c r="R7" s="24">
        <v>0</v>
      </c>
      <c r="S7" s="9">
        <f t="shared" si="3"/>
        <v>1600</v>
      </c>
      <c r="T7" s="9">
        <v>1</v>
      </c>
      <c r="U7" s="10">
        <v>0.6</v>
      </c>
      <c r="V7" s="10">
        <v>1.85</v>
      </c>
      <c r="W7" s="23">
        <f t="shared" si="4"/>
        <v>16376.516686389194</v>
      </c>
      <c r="X7" s="23">
        <f t="shared" si="5"/>
        <v>81.882583431945974</v>
      </c>
      <c r="Y7" s="6">
        <f t="shared" si="6"/>
        <v>16750</v>
      </c>
      <c r="Z7" s="195">
        <f t="shared" si="7"/>
        <v>83.75</v>
      </c>
      <c r="AA7" s="1">
        <f t="shared" si="8"/>
        <v>160800</v>
      </c>
      <c r="AB7" s="1">
        <f t="shared" si="9"/>
        <v>46900</v>
      </c>
      <c r="AC7" s="1">
        <f t="shared" si="10"/>
        <v>348400</v>
      </c>
      <c r="AD7" s="1">
        <f t="shared" si="11"/>
        <v>31356</v>
      </c>
      <c r="AE7" s="1">
        <f t="shared" si="12"/>
        <v>8361.6</v>
      </c>
      <c r="AF7" s="1">
        <f t="shared" si="13"/>
        <v>86617.600000000006</v>
      </c>
      <c r="AG7" s="2">
        <f t="shared" si="14"/>
        <v>433.08800000000002</v>
      </c>
    </row>
    <row r="8" spans="1:36" x14ac:dyDescent="0.2">
      <c r="A8" s="156">
        <v>55</v>
      </c>
      <c r="B8" s="156" t="str">
        <f t="shared" si="0"/>
        <v>0.13, Cotton Picker/Module 6R-36 (365)</v>
      </c>
      <c r="C8" s="120">
        <v>0.13</v>
      </c>
      <c r="D8" s="120" t="s">
        <v>434</v>
      </c>
      <c r="E8" s="136" t="s">
        <v>216</v>
      </c>
      <c r="F8" s="136" t="s">
        <v>231</v>
      </c>
      <c r="G8" s="120" t="str">
        <f t="shared" si="1"/>
        <v>Cotton Picker/Module 6R-36 (365)</v>
      </c>
      <c r="H8" s="62">
        <v>1099000</v>
      </c>
      <c r="I8" s="24">
        <v>18.786999999999999</v>
      </c>
      <c r="J8" s="27">
        <v>18</v>
      </c>
      <c r="K8" s="26">
        <v>3.6</v>
      </c>
      <c r="L8" s="25">
        <v>70</v>
      </c>
      <c r="M8" s="157">
        <f t="shared" si="2"/>
        <v>0.18187830687830689</v>
      </c>
      <c r="N8" s="156">
        <v>30</v>
      </c>
      <c r="O8" s="156">
        <v>25</v>
      </c>
      <c r="P8" s="156">
        <v>8</v>
      </c>
      <c r="Q8" s="156">
        <v>200</v>
      </c>
      <c r="R8" s="24">
        <v>0</v>
      </c>
      <c r="S8" s="9">
        <f t="shared" si="3"/>
        <v>1600</v>
      </c>
      <c r="T8" s="9">
        <v>1</v>
      </c>
      <c r="U8" s="10">
        <v>0.6</v>
      </c>
      <c r="V8" s="10">
        <v>1.85</v>
      </c>
      <c r="W8" s="23">
        <f t="shared" si="4"/>
        <v>33577.969847652472</v>
      </c>
      <c r="X8" s="23">
        <f t="shared" si="5"/>
        <v>167.88984923826237</v>
      </c>
      <c r="Y8" s="6">
        <f t="shared" si="6"/>
        <v>34343.75</v>
      </c>
      <c r="Z8" s="195">
        <f t="shared" si="7"/>
        <v>171.71875</v>
      </c>
      <c r="AA8" s="1">
        <f t="shared" si="8"/>
        <v>329700</v>
      </c>
      <c r="AB8" s="1">
        <f t="shared" si="9"/>
        <v>96162.5</v>
      </c>
      <c r="AC8" s="1">
        <f t="shared" si="10"/>
        <v>714350</v>
      </c>
      <c r="AD8" s="1">
        <f t="shared" si="11"/>
        <v>64291.5</v>
      </c>
      <c r="AE8" s="1">
        <f t="shared" si="12"/>
        <v>17144.400000000001</v>
      </c>
      <c r="AF8" s="1">
        <f t="shared" si="13"/>
        <v>177598.4</v>
      </c>
      <c r="AG8" s="2">
        <f t="shared" si="14"/>
        <v>887.99199999999996</v>
      </c>
    </row>
    <row r="9" spans="1:36" x14ac:dyDescent="0.2">
      <c r="A9" s="156">
        <v>84</v>
      </c>
      <c r="B9" s="156" t="str">
        <f t="shared" si="0"/>
        <v>0.14, Cotton Picker/Module 6R-36 (500)</v>
      </c>
      <c r="C9" s="120">
        <v>0.14000000000000001</v>
      </c>
      <c r="D9" s="120" t="s">
        <v>434</v>
      </c>
      <c r="E9" s="136" t="s">
        <v>216</v>
      </c>
      <c r="F9" s="136" t="s">
        <v>232</v>
      </c>
      <c r="G9" s="120" t="str">
        <f t="shared" si="1"/>
        <v>Cotton Picker/Module 6R-36 (500)</v>
      </c>
      <c r="H9" s="62">
        <v>1100000</v>
      </c>
      <c r="I9" s="24">
        <v>25.736000000000001</v>
      </c>
      <c r="J9" s="27">
        <v>18</v>
      </c>
      <c r="K9" s="26">
        <v>3.6</v>
      </c>
      <c r="L9" s="25">
        <v>70</v>
      </c>
      <c r="M9" s="157">
        <f t="shared" si="2"/>
        <v>0.18187830687830689</v>
      </c>
      <c r="N9" s="156">
        <v>30</v>
      </c>
      <c r="O9" s="156">
        <v>25</v>
      </c>
      <c r="P9" s="156">
        <v>8</v>
      </c>
      <c r="Q9" s="156">
        <v>200</v>
      </c>
      <c r="R9" s="24">
        <v>0</v>
      </c>
      <c r="S9" s="9">
        <f t="shared" si="3"/>
        <v>1600</v>
      </c>
      <c r="T9" s="9">
        <v>1</v>
      </c>
      <c r="U9" s="10">
        <v>0.6</v>
      </c>
      <c r="V9" s="10">
        <v>1.85</v>
      </c>
      <c r="W9" s="23">
        <f t="shared" si="4"/>
        <v>33608.523050425589</v>
      </c>
      <c r="X9" s="23">
        <f t="shared" si="5"/>
        <v>168.04261525212794</v>
      </c>
      <c r="Y9" s="6">
        <f t="shared" si="6"/>
        <v>34375</v>
      </c>
      <c r="Z9" s="195">
        <f t="shared" si="7"/>
        <v>171.875</v>
      </c>
      <c r="AA9" s="1">
        <f t="shared" si="8"/>
        <v>330000</v>
      </c>
      <c r="AB9" s="1">
        <f t="shared" si="9"/>
        <v>96250</v>
      </c>
      <c r="AC9" s="1">
        <f t="shared" si="10"/>
        <v>715000</v>
      </c>
      <c r="AD9" s="1">
        <f t="shared" si="11"/>
        <v>64350</v>
      </c>
      <c r="AE9" s="1">
        <f t="shared" si="12"/>
        <v>17160</v>
      </c>
      <c r="AF9" s="1">
        <f t="shared" si="13"/>
        <v>177760</v>
      </c>
      <c r="AG9" s="2">
        <f t="shared" si="14"/>
        <v>888.8</v>
      </c>
    </row>
    <row r="10" spans="1:36" x14ac:dyDescent="0.2">
      <c r="A10" s="156">
        <v>107</v>
      </c>
      <c r="B10" s="156" t="str">
        <f t="shared" si="0"/>
        <v xml:space="preserve">0.15, Backhoe 2WD Cab </v>
      </c>
      <c r="C10" s="120">
        <v>0.15</v>
      </c>
      <c r="D10" s="120" t="s">
        <v>434</v>
      </c>
      <c r="E10" s="136" t="s">
        <v>450</v>
      </c>
      <c r="F10" s="136" t="s">
        <v>449</v>
      </c>
      <c r="G10" s="120" t="str">
        <f t="shared" si="1"/>
        <v xml:space="preserve">Backhoe 2WD Cab </v>
      </c>
      <c r="H10" s="239">
        <v>98000</v>
      </c>
      <c r="I10" s="24">
        <v>2.125</v>
      </c>
      <c r="J10" s="27">
        <v>2</v>
      </c>
      <c r="K10" s="26">
        <v>10</v>
      </c>
      <c r="L10" s="25">
        <v>80</v>
      </c>
      <c r="M10" s="157">
        <f t="shared" si="2"/>
        <v>0.515625</v>
      </c>
      <c r="N10" s="156">
        <v>30</v>
      </c>
      <c r="O10" s="156">
        <v>15</v>
      </c>
      <c r="P10" s="156">
        <v>15</v>
      </c>
      <c r="Q10" s="156">
        <v>150</v>
      </c>
      <c r="R10" s="24">
        <v>0</v>
      </c>
      <c r="S10" s="9">
        <f t="shared" si="3"/>
        <v>2250</v>
      </c>
      <c r="T10" s="9">
        <v>1</v>
      </c>
      <c r="U10" s="10">
        <v>0.7</v>
      </c>
      <c r="V10" s="10">
        <v>2.25</v>
      </c>
      <c r="W10" s="23">
        <f t="shared" si="4"/>
        <v>960.57095044476591</v>
      </c>
      <c r="X10" s="8">
        <f t="shared" si="5"/>
        <v>6.4038063362984392</v>
      </c>
      <c r="Y10" s="6">
        <f t="shared" si="6"/>
        <v>980</v>
      </c>
      <c r="Z10" s="195">
        <f t="shared" si="7"/>
        <v>6.5333333333333332</v>
      </c>
      <c r="AA10" s="1">
        <f t="shared" si="8"/>
        <v>29400</v>
      </c>
      <c r="AB10" s="1">
        <f t="shared" si="9"/>
        <v>4573.333333333333</v>
      </c>
      <c r="AC10" s="1">
        <f t="shared" si="10"/>
        <v>63700</v>
      </c>
      <c r="AD10" s="1">
        <f>AC10*intir</f>
        <v>5733</v>
      </c>
      <c r="AE10" s="1">
        <f>AC10*itr</f>
        <v>1528.8</v>
      </c>
      <c r="AF10" s="1">
        <f>AB10+AD10+AE10</f>
        <v>11835.133333333331</v>
      </c>
      <c r="AG10" s="2">
        <f>AF10/Q10</f>
        <v>78.900888888888872</v>
      </c>
    </row>
    <row r="11" spans="1:36" x14ac:dyDescent="0.2">
      <c r="A11" s="156">
        <v>22</v>
      </c>
      <c r="B11" s="156" t="str">
        <f t="shared" si="0"/>
        <v>0.16, Dry Applicator SP 70' 300 cu ft</v>
      </c>
      <c r="C11" s="120">
        <v>0.16</v>
      </c>
      <c r="D11" s="120" t="s">
        <v>434</v>
      </c>
      <c r="E11" s="136" t="s">
        <v>217</v>
      </c>
      <c r="F11" s="136" t="s">
        <v>233</v>
      </c>
      <c r="G11" s="120" t="str">
        <f t="shared" si="1"/>
        <v>Dry Applicator SP 70' 300 cu ft</v>
      </c>
      <c r="H11" s="239">
        <v>491000</v>
      </c>
      <c r="I11" s="24">
        <v>16.984999999999999</v>
      </c>
      <c r="J11" s="27">
        <v>70</v>
      </c>
      <c r="K11" s="26">
        <v>12</v>
      </c>
      <c r="L11" s="25">
        <v>65</v>
      </c>
      <c r="M11" s="157">
        <f t="shared" si="2"/>
        <v>1.5109890109890108E-2</v>
      </c>
      <c r="N11" s="156">
        <v>30</v>
      </c>
      <c r="O11" s="156">
        <v>15</v>
      </c>
      <c r="P11" s="156">
        <v>8</v>
      </c>
      <c r="Q11" s="156">
        <v>350</v>
      </c>
      <c r="R11" s="24">
        <v>0</v>
      </c>
      <c r="S11" s="9">
        <f t="shared" si="3"/>
        <v>2800</v>
      </c>
      <c r="T11" s="9">
        <v>1</v>
      </c>
      <c r="U11" s="10">
        <v>0.4</v>
      </c>
      <c r="V11" s="10">
        <v>1.4</v>
      </c>
      <c r="W11" s="23">
        <f t="shared" si="4"/>
        <v>45168.612035563965</v>
      </c>
      <c r="X11" s="23">
        <f t="shared" si="5"/>
        <v>129.05317724446846</v>
      </c>
      <c r="Y11" s="6">
        <f t="shared" si="6"/>
        <v>9206.25</v>
      </c>
      <c r="Z11" s="195">
        <f t="shared" si="7"/>
        <v>26.303571428571427</v>
      </c>
      <c r="AA11" s="1">
        <f t="shared" si="8"/>
        <v>147300</v>
      </c>
      <c r="AB11" s="1">
        <f t="shared" si="9"/>
        <v>42962.5</v>
      </c>
      <c r="AC11" s="1">
        <f t="shared" si="10"/>
        <v>319150</v>
      </c>
      <c r="AD11" s="1">
        <f t="shared" si="11"/>
        <v>28723.5</v>
      </c>
      <c r="AE11" s="1">
        <f t="shared" si="12"/>
        <v>7659.6</v>
      </c>
      <c r="AF11" s="1">
        <f t="shared" si="13"/>
        <v>79345.600000000006</v>
      </c>
      <c r="AG11" s="2">
        <f t="shared" si="14"/>
        <v>226.7017142857143</v>
      </c>
    </row>
    <row r="12" spans="1:36" x14ac:dyDescent="0.2">
      <c r="A12" s="156">
        <v>85</v>
      </c>
      <c r="B12" s="156" t="str">
        <f t="shared" si="0"/>
        <v>0.17, Sprayer  110 Gal 30' 50 hp</v>
      </c>
      <c r="C12" s="120">
        <v>0.17</v>
      </c>
      <c r="D12" s="120" t="s">
        <v>434</v>
      </c>
      <c r="E12" s="136" t="s">
        <v>500</v>
      </c>
      <c r="F12" s="136" t="s">
        <v>501</v>
      </c>
      <c r="G12" s="120" t="str">
        <f t="shared" si="1"/>
        <v>Sprayer  110 Gal 30' 50 hp</v>
      </c>
      <c r="H12" s="239">
        <v>57500</v>
      </c>
      <c r="I12" s="24">
        <v>2.419</v>
      </c>
      <c r="J12" s="27">
        <v>30</v>
      </c>
      <c r="K12" s="26">
        <v>12</v>
      </c>
      <c r="L12" s="25">
        <v>65</v>
      </c>
      <c r="M12" s="157">
        <f t="shared" si="2"/>
        <v>3.5256410256410256E-2</v>
      </c>
      <c r="N12" s="156">
        <v>30</v>
      </c>
      <c r="O12" s="156">
        <v>15</v>
      </c>
      <c r="P12" s="156">
        <v>8</v>
      </c>
      <c r="Q12" s="156">
        <v>350</v>
      </c>
      <c r="R12" s="24">
        <v>0</v>
      </c>
      <c r="S12" s="9">
        <f t="shared" si="3"/>
        <v>2800</v>
      </c>
      <c r="T12" s="9">
        <v>1</v>
      </c>
      <c r="U12" s="10">
        <v>0.2</v>
      </c>
      <c r="V12" s="10">
        <v>2.25</v>
      </c>
      <c r="W12" s="23">
        <f t="shared" si="4"/>
        <v>1083.5549492028342</v>
      </c>
      <c r="X12" s="23">
        <f t="shared" si="5"/>
        <v>3.0958712834366691</v>
      </c>
      <c r="Y12" s="6">
        <f t="shared" si="6"/>
        <v>1078.125</v>
      </c>
      <c r="Z12" s="195">
        <f t="shared" si="7"/>
        <v>3.0803571428571428</v>
      </c>
      <c r="AA12" s="1">
        <f t="shared" si="8"/>
        <v>17250</v>
      </c>
      <c r="AB12" s="1">
        <f t="shared" si="9"/>
        <v>5031.25</v>
      </c>
      <c r="AC12" s="1">
        <f t="shared" si="10"/>
        <v>37375</v>
      </c>
      <c r="AD12" s="1">
        <f t="shared" si="11"/>
        <v>3363.75</v>
      </c>
      <c r="AE12" s="1">
        <f t="shared" si="12"/>
        <v>897</v>
      </c>
      <c r="AF12" s="1">
        <f t="shared" si="13"/>
        <v>9292</v>
      </c>
      <c r="AG12" s="2">
        <f t="shared" si="14"/>
        <v>26.548571428571428</v>
      </c>
    </row>
    <row r="13" spans="1:36" x14ac:dyDescent="0.2">
      <c r="A13" s="156">
        <v>72</v>
      </c>
      <c r="B13" s="156" t="str">
        <f t="shared" si="0"/>
        <v>0.18, Sprayer  300-450 gal 60' 125 hp</v>
      </c>
      <c r="C13" s="120">
        <v>0.18</v>
      </c>
      <c r="D13" s="120" t="s">
        <v>434</v>
      </c>
      <c r="E13" s="136" t="s">
        <v>502</v>
      </c>
      <c r="F13" s="136" t="s">
        <v>503</v>
      </c>
      <c r="G13" s="120" t="str">
        <f t="shared" si="1"/>
        <v>Sprayer  300-450 gal 60' 125 hp</v>
      </c>
      <c r="H13" s="239">
        <v>130000</v>
      </c>
      <c r="I13" s="24">
        <v>5.6619999999999999</v>
      </c>
      <c r="J13" s="27">
        <v>60</v>
      </c>
      <c r="K13" s="26">
        <v>12</v>
      </c>
      <c r="L13" s="25">
        <v>65</v>
      </c>
      <c r="M13" s="157">
        <f t="shared" si="2"/>
        <v>1.7628205128205128E-2</v>
      </c>
      <c r="N13" s="156">
        <v>30</v>
      </c>
      <c r="O13" s="156">
        <v>15</v>
      </c>
      <c r="P13" s="156">
        <v>8</v>
      </c>
      <c r="Q13" s="156">
        <v>350</v>
      </c>
      <c r="R13" s="24">
        <v>0</v>
      </c>
      <c r="S13" s="9">
        <f t="shared" si="3"/>
        <v>2800</v>
      </c>
      <c r="T13" s="9">
        <v>1</v>
      </c>
      <c r="U13" s="10">
        <v>0.2</v>
      </c>
      <c r="V13" s="10">
        <v>2.25</v>
      </c>
      <c r="W13" s="23">
        <f t="shared" si="4"/>
        <v>2449.7764068933648</v>
      </c>
      <c r="X13" s="23">
        <f t="shared" si="5"/>
        <v>6.9993611625524705</v>
      </c>
      <c r="Y13" s="6">
        <f t="shared" si="6"/>
        <v>2437.5</v>
      </c>
      <c r="Z13" s="195">
        <f t="shared" si="7"/>
        <v>6.9642857142857144</v>
      </c>
      <c r="AA13" s="173">
        <f t="shared" si="8"/>
        <v>39000</v>
      </c>
      <c r="AB13" s="173">
        <f t="shared" si="9"/>
        <v>11375</v>
      </c>
      <c r="AC13" s="173">
        <f t="shared" si="10"/>
        <v>84500</v>
      </c>
      <c r="AD13" s="1">
        <f t="shared" si="11"/>
        <v>7605</v>
      </c>
      <c r="AE13" s="173">
        <f t="shared" si="12"/>
        <v>2028</v>
      </c>
      <c r="AF13" s="173">
        <f t="shared" si="13"/>
        <v>21008</v>
      </c>
      <c r="AG13" s="196">
        <f t="shared" si="14"/>
        <v>60.022857142857141</v>
      </c>
    </row>
    <row r="14" spans="1:36" x14ac:dyDescent="0.2">
      <c r="A14" s="156">
        <v>99</v>
      </c>
      <c r="B14" s="156" t="str">
        <f t="shared" si="0"/>
        <v>0.19, Sprayer  300-450 gal 80' 125 hp</v>
      </c>
      <c r="C14" s="120">
        <v>0.19</v>
      </c>
      <c r="D14" s="120" t="s">
        <v>434</v>
      </c>
      <c r="E14" s="136" t="s">
        <v>502</v>
      </c>
      <c r="F14" s="136" t="s">
        <v>504</v>
      </c>
      <c r="G14" s="120" t="str">
        <f t="shared" si="1"/>
        <v>Sprayer  300-450 gal 80' 125 hp</v>
      </c>
      <c r="H14" s="239">
        <v>135000</v>
      </c>
      <c r="I14" s="24">
        <v>6.4340000000000002</v>
      </c>
      <c r="J14" s="27">
        <v>80</v>
      </c>
      <c r="K14" s="26">
        <v>12</v>
      </c>
      <c r="L14" s="25">
        <v>65</v>
      </c>
      <c r="M14" s="157">
        <f t="shared" si="2"/>
        <v>1.3221153846153846E-2</v>
      </c>
      <c r="N14" s="156">
        <v>30</v>
      </c>
      <c r="O14" s="156">
        <v>15</v>
      </c>
      <c r="P14" s="156">
        <v>8</v>
      </c>
      <c r="Q14" s="156">
        <v>350</v>
      </c>
      <c r="R14" s="24">
        <v>0</v>
      </c>
      <c r="S14" s="9">
        <f t="shared" si="3"/>
        <v>2800</v>
      </c>
      <c r="T14" s="9">
        <v>1</v>
      </c>
      <c r="U14" s="10">
        <v>0.2</v>
      </c>
      <c r="V14" s="10">
        <v>2.25</v>
      </c>
      <c r="W14" s="23">
        <f t="shared" si="4"/>
        <v>2543.9985763892632</v>
      </c>
      <c r="X14" s="23">
        <f t="shared" si="5"/>
        <v>7.268567361112181</v>
      </c>
      <c r="Y14" s="6">
        <f t="shared" si="6"/>
        <v>2531.25</v>
      </c>
      <c r="Z14" s="195">
        <f t="shared" si="7"/>
        <v>7.2321428571428568</v>
      </c>
      <c r="AA14" s="1">
        <f t="shared" si="8"/>
        <v>40500</v>
      </c>
      <c r="AB14" s="1">
        <f t="shared" si="9"/>
        <v>11812.5</v>
      </c>
      <c r="AC14" s="1">
        <f t="shared" si="10"/>
        <v>87750</v>
      </c>
      <c r="AD14" s="1">
        <f t="shared" si="11"/>
        <v>7897.5</v>
      </c>
      <c r="AE14" s="1">
        <f t="shared" si="12"/>
        <v>2106</v>
      </c>
      <c r="AF14" s="1">
        <f t="shared" si="13"/>
        <v>21816</v>
      </c>
      <c r="AG14" s="2">
        <f t="shared" si="14"/>
        <v>62.331428571428575</v>
      </c>
    </row>
    <row r="15" spans="1:36" x14ac:dyDescent="0.2">
      <c r="A15" s="156">
        <v>48</v>
      </c>
      <c r="B15" s="156" t="str">
        <f t="shared" si="0"/>
        <v>0.2, Sprayer  600-750 gal 60' 175 hp</v>
      </c>
      <c r="C15" s="120">
        <v>0.2</v>
      </c>
      <c r="D15" s="120" t="s">
        <v>434</v>
      </c>
      <c r="E15" s="136" t="s">
        <v>218</v>
      </c>
      <c r="F15" s="136" t="s">
        <v>234</v>
      </c>
      <c r="G15" s="120" t="str">
        <f t="shared" si="1"/>
        <v>Sprayer  600-750 gal 60' 175 hp</v>
      </c>
      <c r="H15" s="62">
        <v>216000</v>
      </c>
      <c r="I15" s="24">
        <v>9</v>
      </c>
      <c r="J15" s="27">
        <v>60</v>
      </c>
      <c r="K15" s="26">
        <v>12</v>
      </c>
      <c r="L15" s="25">
        <v>65</v>
      </c>
      <c r="M15" s="157">
        <f t="shared" si="2"/>
        <v>1.7628205128205128E-2</v>
      </c>
      <c r="N15" s="156">
        <v>30</v>
      </c>
      <c r="O15" s="156">
        <v>15</v>
      </c>
      <c r="P15" s="156">
        <v>8</v>
      </c>
      <c r="Q15" s="156">
        <v>350</v>
      </c>
      <c r="R15" s="24">
        <v>0</v>
      </c>
      <c r="S15" s="9">
        <f t="shared" si="3"/>
        <v>2800</v>
      </c>
      <c r="T15" s="9">
        <v>1</v>
      </c>
      <c r="U15" s="10">
        <v>0.2</v>
      </c>
      <c r="V15" s="10">
        <v>2.25</v>
      </c>
      <c r="W15" s="23">
        <f t="shared" si="4"/>
        <v>4070.3977222228209</v>
      </c>
      <c r="X15" s="23">
        <f t="shared" si="5"/>
        <v>11.629707777779489</v>
      </c>
      <c r="Y15" s="6">
        <f t="shared" si="6"/>
        <v>4050</v>
      </c>
      <c r="Z15" s="195">
        <f t="shared" si="7"/>
        <v>11.571428571428571</v>
      </c>
      <c r="AA15" s="1">
        <f t="shared" si="8"/>
        <v>64800</v>
      </c>
      <c r="AB15" s="1">
        <f t="shared" si="9"/>
        <v>18900</v>
      </c>
      <c r="AC15" s="1">
        <f t="shared" si="10"/>
        <v>140400</v>
      </c>
      <c r="AD15" s="1">
        <f t="shared" si="11"/>
        <v>12636</v>
      </c>
      <c r="AE15" s="1">
        <f t="shared" si="12"/>
        <v>3369.6</v>
      </c>
      <c r="AF15" s="1">
        <f t="shared" si="13"/>
        <v>34905.599999999999</v>
      </c>
      <c r="AG15" s="2">
        <f t="shared" si="14"/>
        <v>99.730285714285714</v>
      </c>
    </row>
    <row r="16" spans="1:36" x14ac:dyDescent="0.2">
      <c r="A16" s="156">
        <v>104</v>
      </c>
      <c r="B16" s="156" t="str">
        <f t="shared" si="0"/>
        <v>0.21, Sprayer  600-825 gal 80' 175 hp</v>
      </c>
      <c r="C16" s="120">
        <v>0.21</v>
      </c>
      <c r="D16" s="120" t="s">
        <v>434</v>
      </c>
      <c r="E16" s="136" t="s">
        <v>219</v>
      </c>
      <c r="F16" s="136" t="s">
        <v>235</v>
      </c>
      <c r="G16" s="120" t="str">
        <f t="shared" si="1"/>
        <v>Sprayer  600-825 gal 80' 175 hp</v>
      </c>
      <c r="H16" s="62">
        <v>276000</v>
      </c>
      <c r="I16" s="24">
        <v>11.811999999999999</v>
      </c>
      <c r="J16" s="27">
        <v>80</v>
      </c>
      <c r="K16" s="26">
        <v>12</v>
      </c>
      <c r="L16" s="25">
        <v>65</v>
      </c>
      <c r="M16" s="157">
        <f t="shared" si="2"/>
        <v>1.3221153846153846E-2</v>
      </c>
      <c r="N16" s="156">
        <v>30</v>
      </c>
      <c r="O16" s="156">
        <v>15</v>
      </c>
      <c r="P16" s="156">
        <v>8</v>
      </c>
      <c r="Q16" s="156">
        <v>350</v>
      </c>
      <c r="R16" s="24">
        <v>0</v>
      </c>
      <c r="S16" s="9">
        <f t="shared" si="3"/>
        <v>2800</v>
      </c>
      <c r="T16" s="9">
        <v>1</v>
      </c>
      <c r="U16" s="10">
        <v>0.2</v>
      </c>
      <c r="V16" s="10">
        <v>2.25</v>
      </c>
      <c r="W16" s="23">
        <f t="shared" si="4"/>
        <v>5201.0637561736048</v>
      </c>
      <c r="X16" s="23">
        <f t="shared" si="5"/>
        <v>14.860182160496013</v>
      </c>
      <c r="Y16" s="6">
        <f t="shared" si="6"/>
        <v>5175</v>
      </c>
      <c r="Z16" s="195">
        <f t="shared" si="7"/>
        <v>14.785714285714286</v>
      </c>
      <c r="AA16" s="1">
        <f t="shared" si="8"/>
        <v>82800</v>
      </c>
      <c r="AB16" s="1">
        <f t="shared" si="9"/>
        <v>24150</v>
      </c>
      <c r="AC16" s="1">
        <f t="shared" si="10"/>
        <v>179400</v>
      </c>
      <c r="AD16" s="1">
        <f t="shared" si="11"/>
        <v>16146</v>
      </c>
      <c r="AE16" s="1">
        <f t="shared" si="12"/>
        <v>4305.6000000000004</v>
      </c>
      <c r="AF16" s="1">
        <f t="shared" si="13"/>
        <v>44601.599999999999</v>
      </c>
      <c r="AG16" s="2">
        <f t="shared" si="14"/>
        <v>127.43314285714285</v>
      </c>
    </row>
    <row r="17" spans="1:33" x14ac:dyDescent="0.2">
      <c r="A17" s="156">
        <v>31</v>
      </c>
      <c r="B17" s="156" t="str">
        <f t="shared" si="0"/>
        <v>0.22, Sprayer  600-825 gal 90' 250 hp</v>
      </c>
      <c r="C17" s="120">
        <v>0.22</v>
      </c>
      <c r="D17" s="120" t="s">
        <v>434</v>
      </c>
      <c r="E17" s="136" t="s">
        <v>219</v>
      </c>
      <c r="F17" s="136" t="s">
        <v>236</v>
      </c>
      <c r="G17" s="120" t="str">
        <f t="shared" si="1"/>
        <v>Sprayer  600-825 gal 90' 250 hp</v>
      </c>
      <c r="H17" s="62">
        <v>356000</v>
      </c>
      <c r="I17" s="24">
        <v>12.739000000000001</v>
      </c>
      <c r="J17" s="27">
        <v>90</v>
      </c>
      <c r="K17" s="26">
        <v>12</v>
      </c>
      <c r="L17" s="25">
        <v>65</v>
      </c>
      <c r="M17" s="157">
        <f t="shared" si="2"/>
        <v>1.1752136752136752E-2</v>
      </c>
      <c r="N17" s="156">
        <v>30</v>
      </c>
      <c r="O17" s="156">
        <v>15</v>
      </c>
      <c r="P17" s="156">
        <v>8</v>
      </c>
      <c r="Q17" s="156">
        <v>350</v>
      </c>
      <c r="R17" s="24">
        <v>0</v>
      </c>
      <c r="S17" s="9">
        <f t="shared" si="3"/>
        <v>2800</v>
      </c>
      <c r="T17" s="9">
        <v>1</v>
      </c>
      <c r="U17" s="10">
        <v>0.2</v>
      </c>
      <c r="V17" s="10">
        <v>2.25</v>
      </c>
      <c r="W17" s="23">
        <f t="shared" si="4"/>
        <v>6708.6184681079831</v>
      </c>
      <c r="X17" s="23">
        <f t="shared" si="5"/>
        <v>19.167481337451381</v>
      </c>
      <c r="Y17" s="6">
        <f t="shared" si="6"/>
        <v>6675</v>
      </c>
      <c r="Z17" s="195">
        <f t="shared" si="7"/>
        <v>19.071428571428573</v>
      </c>
      <c r="AA17" s="1">
        <f t="shared" si="8"/>
        <v>106800</v>
      </c>
      <c r="AB17" s="1">
        <f t="shared" si="9"/>
        <v>31150</v>
      </c>
      <c r="AC17" s="1">
        <f t="shared" si="10"/>
        <v>231400</v>
      </c>
      <c r="AD17" s="1">
        <f t="shared" si="11"/>
        <v>20826</v>
      </c>
      <c r="AE17" s="1">
        <f t="shared" si="12"/>
        <v>5553.6</v>
      </c>
      <c r="AF17" s="1">
        <f t="shared" si="13"/>
        <v>57529.599999999999</v>
      </c>
      <c r="AG17" s="2">
        <f t="shared" si="14"/>
        <v>164.3702857142857</v>
      </c>
    </row>
    <row r="18" spans="1:33" x14ac:dyDescent="0.2">
      <c r="A18" s="156">
        <v>93</v>
      </c>
      <c r="B18" s="156" t="str">
        <f t="shared" si="0"/>
        <v>0.23, Sprayer  800 gal 80' 250 hp</v>
      </c>
      <c r="C18" s="120">
        <v>0.23</v>
      </c>
      <c r="D18" s="120" t="s">
        <v>434</v>
      </c>
      <c r="E18" s="136" t="s">
        <v>220</v>
      </c>
      <c r="F18" s="136" t="s">
        <v>237</v>
      </c>
      <c r="G18" s="120" t="str">
        <f t="shared" si="1"/>
        <v>Sprayer  800 gal 80' 250 hp</v>
      </c>
      <c r="H18" s="62">
        <v>292000</v>
      </c>
      <c r="I18" s="24">
        <v>12.8681</v>
      </c>
      <c r="J18" s="27">
        <v>80</v>
      </c>
      <c r="K18" s="26">
        <v>12</v>
      </c>
      <c r="L18" s="25">
        <v>65</v>
      </c>
      <c r="M18" s="157">
        <f t="shared" si="2"/>
        <v>1.3221153846153846E-2</v>
      </c>
      <c r="N18" s="156">
        <v>30</v>
      </c>
      <c r="O18" s="156">
        <v>15</v>
      </c>
      <c r="P18" s="156">
        <v>8</v>
      </c>
      <c r="Q18" s="156">
        <v>350</v>
      </c>
      <c r="R18" s="24">
        <v>0</v>
      </c>
      <c r="S18" s="9">
        <f t="shared" si="3"/>
        <v>2800</v>
      </c>
      <c r="T18" s="9">
        <v>1</v>
      </c>
      <c r="U18" s="10">
        <v>0.2</v>
      </c>
      <c r="V18" s="10">
        <v>2.25</v>
      </c>
      <c r="W18" s="23">
        <f t="shared" si="4"/>
        <v>5502.5746985604801</v>
      </c>
      <c r="X18" s="23">
        <f t="shared" si="5"/>
        <v>15.721641995887087</v>
      </c>
      <c r="Y18" s="6">
        <f t="shared" si="6"/>
        <v>5475</v>
      </c>
      <c r="Z18" s="195">
        <f t="shared" si="7"/>
        <v>15.642857142857142</v>
      </c>
      <c r="AA18" s="1">
        <f t="shared" si="8"/>
        <v>87600</v>
      </c>
      <c r="AB18" s="1">
        <f t="shared" si="9"/>
        <v>25550</v>
      </c>
      <c r="AC18" s="1">
        <f t="shared" si="10"/>
        <v>189800</v>
      </c>
      <c r="AD18" s="1">
        <f t="shared" si="11"/>
        <v>17082</v>
      </c>
      <c r="AE18" s="1">
        <f t="shared" si="12"/>
        <v>4555.2</v>
      </c>
      <c r="AF18" s="1">
        <f t="shared" si="13"/>
        <v>47187.199999999997</v>
      </c>
      <c r="AG18" s="2">
        <f t="shared" si="14"/>
        <v>134.82057142857141</v>
      </c>
    </row>
    <row r="19" spans="1:33" x14ac:dyDescent="0.2">
      <c r="A19" s="156">
        <v>56</v>
      </c>
      <c r="B19" s="156" t="str">
        <f t="shared" si="0"/>
        <v>0.24, Sprayer  800 gal 100' 250 hp</v>
      </c>
      <c r="C19" s="120">
        <v>0.24</v>
      </c>
      <c r="D19" s="120" t="s">
        <v>434</v>
      </c>
      <c r="E19" s="136" t="s">
        <v>220</v>
      </c>
      <c r="F19" s="136" t="s">
        <v>238</v>
      </c>
      <c r="G19" s="120" t="str">
        <f t="shared" si="1"/>
        <v>Sprayer  800 gal 100' 250 hp</v>
      </c>
      <c r="H19" s="62">
        <v>391000</v>
      </c>
      <c r="I19" s="24">
        <v>14.154</v>
      </c>
      <c r="J19" s="27">
        <v>100</v>
      </c>
      <c r="K19" s="26">
        <v>12</v>
      </c>
      <c r="L19" s="25">
        <v>65</v>
      </c>
      <c r="M19" s="157">
        <f t="shared" si="2"/>
        <v>1.0576923076923078E-2</v>
      </c>
      <c r="N19" s="156">
        <v>30</v>
      </c>
      <c r="O19" s="156">
        <v>15</v>
      </c>
      <c r="P19" s="156">
        <v>8</v>
      </c>
      <c r="Q19" s="156">
        <v>350</v>
      </c>
      <c r="R19" s="24">
        <v>0</v>
      </c>
      <c r="S19" s="9">
        <f t="shared" si="3"/>
        <v>2800</v>
      </c>
      <c r="T19" s="9">
        <v>1</v>
      </c>
      <c r="U19" s="10">
        <v>0.2</v>
      </c>
      <c r="V19" s="10">
        <v>2.25</v>
      </c>
      <c r="W19" s="23">
        <f t="shared" si="4"/>
        <v>7368.1736545792737</v>
      </c>
      <c r="X19" s="23">
        <f t="shared" si="5"/>
        <v>21.051924727369354</v>
      </c>
      <c r="Y19" s="6">
        <f t="shared" si="6"/>
        <v>7331.25</v>
      </c>
      <c r="Z19" s="195">
        <f t="shared" si="7"/>
        <v>20.946428571428573</v>
      </c>
      <c r="AA19" s="1">
        <f t="shared" si="8"/>
        <v>117300</v>
      </c>
      <c r="AB19" s="1">
        <f t="shared" si="9"/>
        <v>34212.5</v>
      </c>
      <c r="AC19" s="1">
        <f t="shared" si="10"/>
        <v>254150</v>
      </c>
      <c r="AD19" s="1">
        <f t="shared" si="11"/>
        <v>22873.5</v>
      </c>
      <c r="AE19" s="1">
        <f t="shared" si="12"/>
        <v>6099.6</v>
      </c>
      <c r="AF19" s="1">
        <f t="shared" si="13"/>
        <v>63185.599999999999</v>
      </c>
      <c r="AG19" s="2">
        <f t="shared" si="14"/>
        <v>180.5302857142857</v>
      </c>
    </row>
    <row r="20" spans="1:33" x14ac:dyDescent="0.2">
      <c r="A20" s="156">
        <v>101</v>
      </c>
      <c r="B20" s="156" t="str">
        <f t="shared" si="0"/>
        <v>0.25, Sprayer 1000-1400 gal 90' 275 hp</v>
      </c>
      <c r="C20" s="120">
        <v>0.25</v>
      </c>
      <c r="D20" s="120" t="s">
        <v>434</v>
      </c>
      <c r="E20" s="136" t="s">
        <v>221</v>
      </c>
      <c r="F20" s="136" t="s">
        <v>239</v>
      </c>
      <c r="G20" s="120" t="str">
        <f t="shared" si="1"/>
        <v>Sprayer 1000-1400 gal 90' 275 hp</v>
      </c>
      <c r="H20" s="62">
        <v>385000</v>
      </c>
      <c r="I20" s="24">
        <v>14.154</v>
      </c>
      <c r="J20" s="27">
        <v>90</v>
      </c>
      <c r="K20" s="26">
        <v>12</v>
      </c>
      <c r="L20" s="25">
        <v>65</v>
      </c>
      <c r="M20" s="157">
        <f t="shared" si="2"/>
        <v>1.1752136752136752E-2</v>
      </c>
      <c r="N20" s="156">
        <v>30</v>
      </c>
      <c r="O20" s="156">
        <v>15</v>
      </c>
      <c r="P20" s="156">
        <v>8</v>
      </c>
      <c r="Q20" s="156">
        <v>350</v>
      </c>
      <c r="R20" s="24">
        <v>0</v>
      </c>
      <c r="S20" s="9">
        <f t="shared" si="3"/>
        <v>2800</v>
      </c>
      <c r="T20" s="9">
        <v>1</v>
      </c>
      <c r="U20" s="10">
        <v>0.2</v>
      </c>
      <c r="V20" s="10">
        <v>2.25</v>
      </c>
      <c r="W20" s="23">
        <f t="shared" si="4"/>
        <v>7255.1070511841954</v>
      </c>
      <c r="X20" s="23">
        <f t="shared" si="5"/>
        <v>20.728877289097699</v>
      </c>
      <c r="Y20" s="6">
        <f t="shared" si="6"/>
        <v>7218.75</v>
      </c>
      <c r="Z20" s="195">
        <f t="shared" si="7"/>
        <v>20.625</v>
      </c>
      <c r="AA20" s="1">
        <f t="shared" si="8"/>
        <v>115500</v>
      </c>
      <c r="AB20" s="1">
        <f t="shared" si="9"/>
        <v>33687.5</v>
      </c>
      <c r="AC20" s="1">
        <f t="shared" si="10"/>
        <v>250250</v>
      </c>
      <c r="AD20" s="1">
        <f t="shared" si="11"/>
        <v>22522.5</v>
      </c>
      <c r="AE20" s="1">
        <f t="shared" si="12"/>
        <v>6006</v>
      </c>
      <c r="AF20" s="1">
        <f t="shared" si="13"/>
        <v>62216</v>
      </c>
      <c r="AG20" s="2">
        <f t="shared" si="14"/>
        <v>177.76</v>
      </c>
    </row>
    <row r="21" spans="1:33" x14ac:dyDescent="0.2">
      <c r="A21" s="156">
        <v>103</v>
      </c>
      <c r="B21" s="156" t="str">
        <f t="shared" si="0"/>
        <v>0.26, Sprayer 1000 gal 100' 300 hp</v>
      </c>
      <c r="C21" s="120">
        <v>0.26</v>
      </c>
      <c r="D21" s="120" t="s">
        <v>434</v>
      </c>
      <c r="E21" s="136" t="s">
        <v>222</v>
      </c>
      <c r="F21" s="136" t="s">
        <v>240</v>
      </c>
      <c r="G21" s="120" t="str">
        <f t="shared" si="1"/>
        <v>Sprayer 1000 gal 100' 300 hp</v>
      </c>
      <c r="H21" s="62">
        <v>557000</v>
      </c>
      <c r="I21" s="24">
        <v>15.441000000000001</v>
      </c>
      <c r="J21" s="27">
        <v>100</v>
      </c>
      <c r="K21" s="26">
        <v>12</v>
      </c>
      <c r="L21" s="25">
        <v>65</v>
      </c>
      <c r="M21" s="157">
        <f t="shared" si="2"/>
        <v>1.0576923076923078E-2</v>
      </c>
      <c r="N21" s="156">
        <v>30</v>
      </c>
      <c r="O21" s="156">
        <v>15</v>
      </c>
      <c r="P21" s="156">
        <v>8</v>
      </c>
      <c r="Q21" s="156">
        <v>350</v>
      </c>
      <c r="R21" s="24">
        <v>0</v>
      </c>
      <c r="S21" s="9">
        <f t="shared" si="3"/>
        <v>2800</v>
      </c>
      <c r="T21" s="9">
        <v>1</v>
      </c>
      <c r="U21" s="10">
        <v>0.2</v>
      </c>
      <c r="V21" s="10">
        <v>2.25</v>
      </c>
      <c r="W21" s="23">
        <f t="shared" si="4"/>
        <v>10496.349681843109</v>
      </c>
      <c r="X21" s="23">
        <f t="shared" si="5"/>
        <v>29.989570519551737</v>
      </c>
      <c r="Y21" s="6">
        <f t="shared" si="6"/>
        <v>10443.75</v>
      </c>
      <c r="Z21" s="195">
        <f t="shared" si="7"/>
        <v>29.839285714285715</v>
      </c>
      <c r="AA21" s="1">
        <f t="shared" si="8"/>
        <v>167100</v>
      </c>
      <c r="AB21" s="1">
        <f t="shared" si="9"/>
        <v>48737.5</v>
      </c>
      <c r="AC21" s="1">
        <f t="shared" si="10"/>
        <v>362050</v>
      </c>
      <c r="AD21" s="1">
        <f t="shared" si="11"/>
        <v>32584.5</v>
      </c>
      <c r="AE21" s="1">
        <f t="shared" si="12"/>
        <v>8689.2000000000007</v>
      </c>
      <c r="AF21" s="1">
        <f t="shared" si="13"/>
        <v>90011.199999999997</v>
      </c>
      <c r="AG21" s="2">
        <f t="shared" si="14"/>
        <v>257.17485714285715</v>
      </c>
    </row>
    <row r="22" spans="1:33" x14ac:dyDescent="0.2">
      <c r="A22" s="156">
        <v>87</v>
      </c>
      <c r="B22" s="156" t="str">
        <f t="shared" si="0"/>
        <v>0.27, Sprayer 1200+ gal 120' 300 hp</v>
      </c>
      <c r="C22" s="120">
        <v>0.27</v>
      </c>
      <c r="D22" s="120" t="s">
        <v>434</v>
      </c>
      <c r="E22" s="136" t="s">
        <v>223</v>
      </c>
      <c r="F22" s="136" t="s">
        <v>241</v>
      </c>
      <c r="G22" s="120" t="str">
        <f t="shared" si="1"/>
        <v>Sprayer 1200+ gal 120' 300 hp</v>
      </c>
      <c r="H22" s="62">
        <v>531000</v>
      </c>
      <c r="I22" s="24">
        <v>15.442</v>
      </c>
      <c r="J22" s="27">
        <v>120</v>
      </c>
      <c r="K22" s="26">
        <v>12</v>
      </c>
      <c r="L22" s="25">
        <v>65</v>
      </c>
      <c r="M22" s="157">
        <f t="shared" si="2"/>
        <v>8.814102564102564E-3</v>
      </c>
      <c r="N22" s="156">
        <v>30</v>
      </c>
      <c r="O22" s="156">
        <v>15</v>
      </c>
      <c r="P22" s="156">
        <v>8</v>
      </c>
      <c r="Q22" s="156">
        <v>350</v>
      </c>
      <c r="R22" s="24">
        <v>0</v>
      </c>
      <c r="S22" s="9">
        <f t="shared" si="3"/>
        <v>2800</v>
      </c>
      <c r="T22" s="9">
        <v>1</v>
      </c>
      <c r="U22" s="10">
        <v>0.2</v>
      </c>
      <c r="V22" s="10">
        <v>2.25</v>
      </c>
      <c r="W22" s="23">
        <f t="shared" si="4"/>
        <v>10006.394400464435</v>
      </c>
      <c r="X22" s="23">
        <f t="shared" si="5"/>
        <v>28.589698287041241</v>
      </c>
      <c r="Y22" s="6">
        <f t="shared" si="6"/>
        <v>9956.25</v>
      </c>
      <c r="Z22" s="195">
        <f t="shared" si="7"/>
        <v>28.446428571428573</v>
      </c>
      <c r="AA22" s="1">
        <f t="shared" si="8"/>
        <v>159300</v>
      </c>
      <c r="AB22" s="1">
        <f t="shared" si="9"/>
        <v>46462.5</v>
      </c>
      <c r="AC22" s="1">
        <f t="shared" si="10"/>
        <v>345150</v>
      </c>
      <c r="AD22" s="1">
        <f t="shared" si="11"/>
        <v>31063.5</v>
      </c>
      <c r="AE22" s="1">
        <f t="shared" si="12"/>
        <v>8283.6</v>
      </c>
      <c r="AF22" s="1">
        <f t="shared" si="13"/>
        <v>85809.600000000006</v>
      </c>
      <c r="AG22" s="2">
        <f t="shared" si="14"/>
        <v>245.17028571428574</v>
      </c>
    </row>
    <row r="23" spans="1:33" x14ac:dyDescent="0.2">
      <c r="A23" s="156">
        <v>83</v>
      </c>
      <c r="B23" s="156" t="str">
        <f t="shared" si="0"/>
        <v>0.28, Utility Vehicle 75" rope wic</v>
      </c>
      <c r="C23" s="120">
        <v>0.28000000000000003</v>
      </c>
      <c r="D23" s="120" t="s">
        <v>434</v>
      </c>
      <c r="E23" s="136" t="s">
        <v>214</v>
      </c>
      <c r="F23" s="136" t="s">
        <v>505</v>
      </c>
      <c r="G23" s="120" t="str">
        <f t="shared" si="1"/>
        <v>Utility Vehicle 75" rope wic</v>
      </c>
      <c r="H23" s="239">
        <v>15000</v>
      </c>
      <c r="I23" s="24">
        <v>0.4</v>
      </c>
      <c r="J23" s="27">
        <v>6.2</v>
      </c>
      <c r="K23" s="26">
        <v>12</v>
      </c>
      <c r="L23" s="25">
        <v>65</v>
      </c>
      <c r="M23" s="157">
        <f t="shared" si="2"/>
        <v>0.17059553349875931</v>
      </c>
      <c r="N23" s="156">
        <v>30</v>
      </c>
      <c r="O23" s="156">
        <v>25</v>
      </c>
      <c r="P23" s="156">
        <v>8</v>
      </c>
      <c r="Q23" s="156">
        <v>200</v>
      </c>
      <c r="R23" s="24">
        <v>0</v>
      </c>
      <c r="S23" s="9">
        <f t="shared" si="3"/>
        <v>1600</v>
      </c>
      <c r="T23" s="9">
        <v>1</v>
      </c>
      <c r="U23" s="10">
        <v>0.32</v>
      </c>
      <c r="V23" s="10">
        <v>1.4</v>
      </c>
      <c r="W23" s="23">
        <f t="shared" si="4"/>
        <v>504.29333844552337</v>
      </c>
      <c r="X23" s="23">
        <f t="shared" si="5"/>
        <v>2.5214666922276168</v>
      </c>
      <c r="Y23" s="6">
        <f t="shared" si="6"/>
        <v>468.75</v>
      </c>
      <c r="Z23" s="195">
        <f t="shared" si="7"/>
        <v>2.34375</v>
      </c>
      <c r="AA23" s="1">
        <f t="shared" si="8"/>
        <v>4500</v>
      </c>
      <c r="AB23" s="1">
        <f t="shared" si="9"/>
        <v>1312.5</v>
      </c>
      <c r="AC23" s="1">
        <f t="shared" si="10"/>
        <v>9750</v>
      </c>
      <c r="AD23" s="1">
        <f t="shared" si="11"/>
        <v>877.5</v>
      </c>
      <c r="AE23" s="1">
        <f t="shared" si="12"/>
        <v>234</v>
      </c>
      <c r="AF23" s="1">
        <f t="shared" si="13"/>
        <v>2424</v>
      </c>
      <c r="AG23" s="2">
        <f t="shared" si="14"/>
        <v>12.12</v>
      </c>
    </row>
    <row r="24" spans="1:33" x14ac:dyDescent="0.2">
      <c r="A24" s="156">
        <v>54</v>
      </c>
      <c r="B24" s="156" t="str">
        <f t="shared" si="0"/>
        <v>0.29, Utility Vehicle 20'</v>
      </c>
      <c r="C24" s="120">
        <v>0.28999999999999998</v>
      </c>
      <c r="D24" s="120" t="s">
        <v>434</v>
      </c>
      <c r="E24" s="136" t="s">
        <v>214</v>
      </c>
      <c r="F24" s="136" t="s">
        <v>8</v>
      </c>
      <c r="G24" s="120" t="str">
        <f t="shared" si="1"/>
        <v>Utility Vehicle 20'</v>
      </c>
      <c r="H24" s="239">
        <v>18500</v>
      </c>
      <c r="I24" s="24">
        <v>0.5</v>
      </c>
      <c r="J24" s="27">
        <v>20</v>
      </c>
      <c r="K24" s="26">
        <v>12</v>
      </c>
      <c r="L24" s="25">
        <v>65</v>
      </c>
      <c r="M24" s="157">
        <f t="shared" si="2"/>
        <v>5.2884615384615384E-2</v>
      </c>
      <c r="N24" s="156">
        <v>30</v>
      </c>
      <c r="O24" s="156">
        <v>25</v>
      </c>
      <c r="P24" s="156">
        <v>8</v>
      </c>
      <c r="Q24" s="156">
        <v>200</v>
      </c>
      <c r="R24" s="24">
        <v>0</v>
      </c>
      <c r="S24" s="9">
        <f t="shared" si="3"/>
        <v>1600</v>
      </c>
      <c r="T24" s="9">
        <v>1</v>
      </c>
      <c r="U24" s="10">
        <v>0.32</v>
      </c>
      <c r="V24" s="10">
        <v>1.4</v>
      </c>
      <c r="W24" s="23">
        <f t="shared" si="4"/>
        <v>621.96178408281219</v>
      </c>
      <c r="X24" s="23">
        <f t="shared" si="5"/>
        <v>3.1098089204140611</v>
      </c>
      <c r="Y24" s="6">
        <f t="shared" si="6"/>
        <v>578.125</v>
      </c>
      <c r="Z24" s="195">
        <f t="shared" si="7"/>
        <v>2.890625</v>
      </c>
      <c r="AA24" s="1">
        <f t="shared" si="8"/>
        <v>5550</v>
      </c>
      <c r="AB24" s="1">
        <f t="shared" si="9"/>
        <v>1618.75</v>
      </c>
      <c r="AC24" s="1">
        <f t="shared" si="10"/>
        <v>12025</v>
      </c>
      <c r="AD24" s="1">
        <f t="shared" si="11"/>
        <v>1082.25</v>
      </c>
      <c r="AE24" s="1">
        <f t="shared" si="12"/>
        <v>288.60000000000002</v>
      </c>
      <c r="AF24" s="1">
        <f t="shared" si="13"/>
        <v>2989.6</v>
      </c>
      <c r="AG24" s="2">
        <f t="shared" si="14"/>
        <v>14.948</v>
      </c>
    </row>
    <row r="25" spans="1:33" x14ac:dyDescent="0.2">
      <c r="D25" s="120" t="s">
        <v>434</v>
      </c>
      <c r="G25" s="120" t="str">
        <f t="shared" si="1"/>
        <v/>
      </c>
    </row>
    <row r="26" spans="1:33" x14ac:dyDescent="0.2">
      <c r="D26" s="120" t="s">
        <v>434</v>
      </c>
      <c r="G26" s="120" t="str">
        <f t="shared" si="1"/>
        <v/>
      </c>
    </row>
    <row r="27" spans="1:33" x14ac:dyDescent="0.2">
      <c r="D27" s="120" t="s">
        <v>434</v>
      </c>
      <c r="G27" s="120" t="str">
        <f t="shared" si="1"/>
        <v/>
      </c>
    </row>
    <row r="28" spans="1:33" x14ac:dyDescent="0.2">
      <c r="D28" s="120" t="s">
        <v>434</v>
      </c>
      <c r="G28" s="120" t="str">
        <f t="shared" si="1"/>
        <v/>
      </c>
    </row>
    <row r="29" spans="1:33" x14ac:dyDescent="0.2">
      <c r="D29" s="120" t="s">
        <v>434</v>
      </c>
      <c r="G29" s="120" t="str">
        <f t="shared" si="1"/>
        <v/>
      </c>
    </row>
    <row r="30" spans="1:33" x14ac:dyDescent="0.2">
      <c r="D30" s="120" t="s">
        <v>434</v>
      </c>
      <c r="G30" s="120" t="str">
        <f t="shared" si="1"/>
        <v/>
      </c>
    </row>
    <row r="31" spans="1:33" x14ac:dyDescent="0.2">
      <c r="D31" s="120" t="s">
        <v>434</v>
      </c>
      <c r="G31" s="120" t="str">
        <f t="shared" si="1"/>
        <v/>
      </c>
    </row>
    <row r="32" spans="1:33" x14ac:dyDescent="0.2">
      <c r="D32" s="120" t="s">
        <v>434</v>
      </c>
      <c r="G32" s="120" t="str">
        <f t="shared" si="1"/>
        <v/>
      </c>
    </row>
    <row r="33" spans="3:33" s="156" customFormat="1" x14ac:dyDescent="0.2">
      <c r="D33" s="120" t="s">
        <v>434</v>
      </c>
      <c r="E33" s="120"/>
      <c r="F33" s="120"/>
      <c r="G33" s="120" t="str">
        <f t="shared" si="1"/>
        <v/>
      </c>
    </row>
    <row r="34" spans="3:33" s="156" customFormat="1" x14ac:dyDescent="0.2">
      <c r="D34" s="120" t="s">
        <v>434</v>
      </c>
      <c r="E34" s="120"/>
      <c r="F34" s="120"/>
      <c r="G34" s="120" t="str">
        <f t="shared" si="1"/>
        <v/>
      </c>
    </row>
    <row r="35" spans="3:33" s="156" customFormat="1" x14ac:dyDescent="0.2">
      <c r="D35" s="120" t="s">
        <v>434</v>
      </c>
      <c r="E35" s="120"/>
      <c r="F35" s="120"/>
      <c r="G35" s="120" t="str">
        <f t="shared" si="1"/>
        <v/>
      </c>
    </row>
    <row r="36" spans="3:33" s="156" customFormat="1" x14ac:dyDescent="0.2">
      <c r="D36" s="120" t="s">
        <v>434</v>
      </c>
      <c r="E36" s="120"/>
      <c r="F36" s="120"/>
      <c r="G36" s="120" t="str">
        <f t="shared" si="1"/>
        <v/>
      </c>
    </row>
    <row r="37" spans="3:33" x14ac:dyDescent="0.2">
      <c r="C37" s="156"/>
      <c r="I37" s="156"/>
      <c r="Z37" s="156"/>
      <c r="AG37" s="156"/>
    </row>
    <row r="38" spans="3:33" x14ac:dyDescent="0.2">
      <c r="C38" s="156"/>
      <c r="I38" s="156"/>
      <c r="Z38" s="156"/>
      <c r="AG38" s="156"/>
    </row>
    <row r="39" spans="3:33" x14ac:dyDescent="0.2">
      <c r="C39" s="156"/>
      <c r="I39" s="156"/>
      <c r="Z39" s="156"/>
      <c r="AG39" s="156"/>
    </row>
    <row r="40" spans="3:33" x14ac:dyDescent="0.2">
      <c r="C40" s="156"/>
      <c r="I40" s="156"/>
      <c r="Z40" s="156"/>
      <c r="AG40" s="156"/>
    </row>
    <row r="41" spans="3:33" x14ac:dyDescent="0.2">
      <c r="C41" s="156"/>
      <c r="I41" s="156"/>
      <c r="Z41" s="156"/>
      <c r="AG41" s="156"/>
    </row>
    <row r="42" spans="3:33" x14ac:dyDescent="0.2">
      <c r="C42" s="156"/>
      <c r="I42" s="156"/>
      <c r="Z42" s="156"/>
      <c r="AG42" s="156"/>
    </row>
    <row r="43" spans="3:33" x14ac:dyDescent="0.2">
      <c r="C43" s="156"/>
      <c r="I43" s="156"/>
      <c r="Z43" s="156"/>
      <c r="AG43" s="156"/>
    </row>
    <row r="44" spans="3:33" x14ac:dyDescent="0.2">
      <c r="C44" s="156"/>
      <c r="I44" s="156"/>
      <c r="Z44" s="156"/>
      <c r="AG44" s="156"/>
    </row>
  </sheetData>
  <mergeCells count="3">
    <mergeCell ref="S2:X2"/>
    <mergeCell ref="Y2:Z2"/>
    <mergeCell ref="A1:B1"/>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58ABE738E2642BA1D4BBD9B0FB717" ma:contentTypeVersion="14" ma:contentTypeDescription="Create a new document." ma:contentTypeScope="" ma:versionID="cb554f30ff7f5862eb1f0f9ef11aaa2d">
  <xsd:schema xmlns:xsd="http://www.w3.org/2001/XMLSchema" xmlns:xs="http://www.w3.org/2001/XMLSchema" xmlns:p="http://schemas.microsoft.com/office/2006/metadata/properties" xmlns:ns1="http://schemas.microsoft.com/sharepoint/v3" xmlns:ns2="ad81e010-cce5-45c4-8f71-48a684fc7b5b" xmlns:ns3="1782bce4-de1b-47f2-ad57-5a1f87549c06" targetNamespace="http://schemas.microsoft.com/office/2006/metadata/properties" ma:root="true" ma:fieldsID="49cbeceeff2b8400b3dd012d2b6e6ed5" ns1:_="" ns2:_="" ns3:_="">
    <xsd:import namespace="http://schemas.microsoft.com/sharepoint/v3"/>
    <xsd:import namespace="ad81e010-cce5-45c4-8f71-48a684fc7b5b"/>
    <xsd:import namespace="1782bce4-de1b-47f2-ad57-5a1f87549c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1e010-cce5-45c4-8f71-48a684fc7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1f6559-3fdf-4072-99e8-1c8ffe40d46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82bce4-de1b-47f2-ad57-5a1f87549c0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1e0bf18-0ae8-4daa-be6b-cb24cab2e85f}" ma:internalName="TaxCatchAll" ma:showField="CatchAllData" ma:web="1782bce4-de1b-47f2-ad57-5a1f87549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82bce4-de1b-47f2-ad57-5a1f87549c06" xsi:nil="true"/>
    <_ip_UnifiedCompliancePolicyUIAction xmlns="http://schemas.microsoft.com/sharepoint/v3" xsi:nil="true"/>
    <_ip_UnifiedCompliancePolicyProperties xmlns="http://schemas.microsoft.com/sharepoint/v3" xsi:nil="true"/>
    <lcf76f155ced4ddcb4097134ff3c332f xmlns="ad81e010-cce5-45c4-8f71-48a684fc7b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06A1E5-8EA9-4168-BCE6-6E66209A1069}"/>
</file>

<file path=customXml/itemProps2.xml><?xml version="1.0" encoding="utf-8"?>
<ds:datastoreItem xmlns:ds="http://schemas.openxmlformats.org/officeDocument/2006/customXml" ds:itemID="{A08A268F-855D-4DD3-9401-29057E6C0CFF}"/>
</file>

<file path=customXml/itemProps3.xml><?xml version="1.0" encoding="utf-8"?>
<ds:datastoreItem xmlns:ds="http://schemas.openxmlformats.org/officeDocument/2006/customXml" ds:itemID="{E4D7605B-5D1F-4F56-B9BE-13B54E127E1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Details</vt:lpstr>
      <vt:lpstr>Main</vt:lpstr>
      <vt:lpstr>Fert, Weed, Insct, Dis</vt:lpstr>
      <vt:lpstr>PreHarvest</vt:lpstr>
      <vt:lpstr>Harvest</vt:lpstr>
      <vt:lpstr>Implmnt</vt:lpstr>
      <vt:lpstr>Tractors</vt:lpstr>
      <vt:lpstr>SelfPros</vt:lpstr>
      <vt:lpstr>combine</vt:lpstr>
      <vt:lpstr>combine_data</vt:lpstr>
      <vt:lpstr>disdetail</vt:lpstr>
      <vt:lpstr>disease</vt:lpstr>
      <vt:lpstr>fertilizer</vt:lpstr>
      <vt:lpstr>harvest</vt:lpstr>
      <vt:lpstr>harvest_info</vt:lpstr>
      <vt:lpstr>harvmachdet</vt:lpstr>
      <vt:lpstr>Implement</vt:lpstr>
      <vt:lpstr>insect</vt:lpstr>
      <vt:lpstr>intir</vt:lpstr>
      <vt:lpstr>itr</vt:lpstr>
      <vt:lpstr>main</vt:lpstr>
      <vt:lpstr>pre_implement</vt:lpstr>
      <vt:lpstr>preharvmachdet</vt:lpstr>
      <vt:lpstr>'Fert, Weed, Insct, Dis'!Print_Area</vt:lpstr>
      <vt:lpstr>Main!Print_Area</vt:lpstr>
      <vt:lpstr>selfpro</vt:lpstr>
      <vt:lpstr>selfpro_data</vt:lpstr>
      <vt:lpstr>tractor</vt:lpstr>
      <vt:lpstr>tractor_data</vt:lpstr>
      <vt:lpstr>tvc</vt:lpstr>
      <vt:lpstr>weed</vt:lpstr>
      <vt:lpstr>yield</vt:lpstr>
    </vt:vector>
  </TitlesOfParts>
  <Company>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asmith</dc:creator>
  <cp:lastModifiedBy>Amanda R Smith</cp:lastModifiedBy>
  <cp:lastPrinted>2021-11-01T14:08:53Z</cp:lastPrinted>
  <dcterms:created xsi:type="dcterms:W3CDTF">2010-11-24T19:49:39Z</dcterms:created>
  <dcterms:modified xsi:type="dcterms:W3CDTF">2026-01-05T22:23:09Z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0x01010093C58ABE738E2642BA1D4BBD9B0FB717</vt:lpwstr>
  </property>
</Properties>
</file>