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 yWindow="228" windowWidth="14976" windowHeight="6840" activeTab="0"/>
  </bookViews>
  <sheets>
    <sheet name="CV-NI" sheetId="1" r:id="rId1"/>
    <sheet name="ST-NI" sheetId="2" r:id="rId2"/>
    <sheet name="CV-IR" sheetId="3" r:id="rId3"/>
    <sheet name="ST-IR" sheetId="4" r:id="rId4"/>
    <sheet name="Weed Control Worksheet" sheetId="5" r:id="rId5"/>
  </sheets>
  <definedNames>
    <definedName name="_xlnm.Print_Area" localSheetId="2">'CV-IR'!$A$1:$Y$75</definedName>
    <definedName name="_xlnm.Print_Area" localSheetId="0">'CV-NI'!$A$1:$Y$80</definedName>
    <definedName name="_xlnm.Print_Area" localSheetId="3">'ST-IR'!$A$1:$Y$77</definedName>
    <definedName name="_xlnm.Print_Area" localSheetId="1">'ST-NI'!$A$1:$Y$74</definedName>
    <definedName name="Production">'CV-NI'!$AH$4:$AH$5</definedName>
    <definedName name="row">'CV-NI'!$AI$4:$AI$6</definedName>
    <definedName name="Technology">'CV-NI'!$AF$5:$AF$8</definedName>
    <definedName name="Tillage">'CV-NI'!$AG$4:$AG$6</definedName>
  </definedNames>
  <calcPr fullCalcOnLoad="1"/>
</workbook>
</file>

<file path=xl/sharedStrings.xml><?xml version="1.0" encoding="utf-8"?>
<sst xmlns="http://schemas.openxmlformats.org/spreadsheetml/2006/main" count="1040" uniqueCount="214">
  <si>
    <t>Land Rent</t>
  </si>
  <si>
    <t xml:space="preserve">   Nitrogen</t>
  </si>
  <si>
    <t xml:space="preserve">   Phosphate (P2O5)</t>
  </si>
  <si>
    <t xml:space="preserve">   Potash (K2O)</t>
  </si>
  <si>
    <t xml:space="preserve">   Boron</t>
  </si>
  <si>
    <t>PGR</t>
  </si>
  <si>
    <t>Boll Opener and Defoliant</t>
  </si>
  <si>
    <t>BWEP</t>
  </si>
  <si>
    <t>Machinery and Equipment</t>
  </si>
  <si>
    <t xml:space="preserve">   Fuel and Lube</t>
  </si>
  <si>
    <t xml:space="preserve">   Repairs and Maintenance</t>
  </si>
  <si>
    <t>Custom Picking</t>
  </si>
  <si>
    <t>Crop Insurance</t>
  </si>
  <si>
    <t>Ginning and Warehousing</t>
  </si>
  <si>
    <t xml:space="preserve">   Ginning</t>
  </si>
  <si>
    <t xml:space="preserve">   Storage and Warehousing</t>
  </si>
  <si>
    <t xml:space="preserve">   Promotions, Boards, Classing</t>
  </si>
  <si>
    <t>TOTAL VARIABLE COSTS</t>
  </si>
  <si>
    <t>Unit</t>
  </si>
  <si>
    <t>No. Units</t>
  </si>
  <si>
    <t>Price/Unit</t>
  </si>
  <si>
    <t>Cost/Acre</t>
  </si>
  <si>
    <t>Acre</t>
  </si>
  <si>
    <t>Bag</t>
  </si>
  <si>
    <t>Ton</t>
  </si>
  <si>
    <t>Lbs</t>
  </si>
  <si>
    <t>Gal</t>
  </si>
  <si>
    <t>Hrs</t>
  </si>
  <si>
    <t>Bale</t>
  </si>
  <si>
    <t>NET RETURN ABOVE VARIABLE COST</t>
  </si>
  <si>
    <t>Tractors and Sprayer</t>
  </si>
  <si>
    <t>Owned Land Charge</t>
  </si>
  <si>
    <t>Misc Overhead</t>
  </si>
  <si>
    <t>Management</t>
  </si>
  <si>
    <t>TOTAL FIXED COSTS</t>
  </si>
  <si>
    <t>TOTAL COST</t>
  </si>
  <si>
    <t>NET RETURN</t>
  </si>
  <si>
    <t>Irrigation</t>
  </si>
  <si>
    <t xml:space="preserve">   Others</t>
  </si>
  <si>
    <t>Equipment/Implements</t>
  </si>
  <si>
    <t>Production:</t>
  </si>
  <si>
    <t>Conventional</t>
  </si>
  <si>
    <t>BR</t>
  </si>
  <si>
    <t>Tillage:</t>
  </si>
  <si>
    <t>Seed Technology:</t>
  </si>
  <si>
    <t>Strip-Till</t>
  </si>
  <si>
    <t>Irrigated</t>
  </si>
  <si>
    <t>Non-Irrigated</t>
  </si>
  <si>
    <t>Lbs/Acre</t>
  </si>
  <si>
    <t>Income/Ac</t>
  </si>
  <si>
    <t>Ounces</t>
  </si>
  <si>
    <t>Row Spacing:</t>
  </si>
  <si>
    <t>Seed Per Foot:</t>
  </si>
  <si>
    <t xml:space="preserve">   Seeds Per Acre</t>
  </si>
  <si>
    <t>Lime- Custom Spread</t>
  </si>
  <si>
    <t xml:space="preserve">   At Planting or Pre-Emergence</t>
  </si>
  <si>
    <t>Cents/Lb</t>
  </si>
  <si>
    <t>Per Acre</t>
  </si>
  <si>
    <t>Fertilizers</t>
  </si>
  <si>
    <t>Cover Crop</t>
  </si>
  <si>
    <t>% of Var Costs</t>
  </si>
  <si>
    <t>Months</t>
  </si>
  <si>
    <t>Interest on Operating</t>
  </si>
  <si>
    <t xml:space="preserve"> Months</t>
  </si>
  <si>
    <t>Tons</t>
  </si>
  <si>
    <t>Acres of This Crop</t>
  </si>
  <si>
    <t>Fixed Costs Per Year</t>
  </si>
  <si>
    <t>Repairs and Maintenance</t>
  </si>
  <si>
    <t>New Price</t>
  </si>
  <si>
    <t>% FC</t>
  </si>
  <si>
    <t>Total FC</t>
  </si>
  <si>
    <t>Hrs Use</t>
  </si>
  <si>
    <t>FC/Hr</t>
  </si>
  <si>
    <t>% Use</t>
  </si>
  <si>
    <t>Hrs/Ac</t>
  </si>
  <si>
    <t>FC/Acre</t>
  </si>
  <si>
    <t>Est RM</t>
  </si>
  <si>
    <t>Tractors</t>
  </si>
  <si>
    <t>Hi-clearance sprayer</t>
  </si>
  <si>
    <t>Picker</t>
  </si>
  <si>
    <t>Totals</t>
  </si>
  <si>
    <t>Fuel Cost Per Gallon</t>
  </si>
  <si>
    <t>Fixed Costs This Crop</t>
  </si>
  <si>
    <t>Fuel and Lube</t>
  </si>
  <si>
    <t>Job or Implement- Size</t>
  </si>
  <si>
    <t>HP Used</t>
  </si>
  <si>
    <t>Acres/Hr</t>
  </si>
  <si>
    <t>Gal/Hr</t>
  </si>
  <si>
    <t>Cost/Ac</t>
  </si>
  <si>
    <t>Nitrogen side dress</t>
  </si>
  <si>
    <t>Boll Buggy</t>
  </si>
  <si>
    <t>Fixed Costs Share For This Crop</t>
  </si>
  <si>
    <t>Picker/BB/MB</t>
  </si>
  <si>
    <t>LT/MT</t>
  </si>
  <si>
    <t>B2R</t>
  </si>
  <si>
    <t>B2RF</t>
  </si>
  <si>
    <t>No-Till</t>
  </si>
  <si>
    <t>Min-Till</t>
  </si>
  <si>
    <t xml:space="preserve">   Spray- Stink Bugs, Other Pests</t>
  </si>
  <si>
    <t>200 HP</t>
  </si>
  <si>
    <t>165 HP</t>
  </si>
  <si>
    <t>Rip and bed- 8-row</t>
  </si>
  <si>
    <t>Disk- 30ft</t>
  </si>
  <si>
    <t>WRF</t>
  </si>
  <si>
    <t>WR</t>
  </si>
  <si>
    <t>B2LL</t>
  </si>
  <si>
    <t xml:space="preserve">   Chicken Litter- Custom Spread</t>
  </si>
  <si>
    <t>Rip/Strip/Plant- 6-row w/PRE</t>
  </si>
  <si>
    <t>Total Farm</t>
  </si>
  <si>
    <t>Acres/Yr *</t>
  </si>
  <si>
    <t>Picker- 4 row</t>
  </si>
  <si>
    <t>PER ACRE NET RETURN* ABOVE VARIABLE COST AT VARIOUS PRICES, YIELD, and RENT</t>
  </si>
  <si>
    <t>Acres/Yr*</t>
  </si>
  <si>
    <t xml:space="preserve">* All acres for the implement including multiple trips over the field.  Disking 800 acres 2 times would be 1,600 acres total.  Spraying 900 acres 5 times would be 4,500 acres. </t>
  </si>
  <si>
    <t xml:space="preserve">   Post-Emergence OTT</t>
  </si>
  <si>
    <t>Insect Control</t>
  </si>
  <si>
    <t xml:space="preserve">   Hand Weeding</t>
  </si>
  <si>
    <t xml:space="preserve">   Scouting</t>
  </si>
  <si>
    <t xml:space="preserve">   Cottonseed                % Gin T/O</t>
  </si>
  <si>
    <t>100 HP</t>
  </si>
  <si>
    <t>Spray 60 ft- pgr</t>
  </si>
  <si>
    <t>Spray 60 ft- insecticide/pgr</t>
  </si>
  <si>
    <t>Spray 60 ft- insecticide</t>
  </si>
  <si>
    <t>Spray 60 ft- defoliate</t>
  </si>
  <si>
    <t xml:space="preserve">   Pre-Plant Broadcast or PPI</t>
  </si>
  <si>
    <t>Preplant Broadcast</t>
  </si>
  <si>
    <t>PPI</t>
  </si>
  <si>
    <t>PRE</t>
  </si>
  <si>
    <t>POST OTT</t>
  </si>
  <si>
    <t>POST Directed</t>
  </si>
  <si>
    <t>POST Hood</t>
  </si>
  <si>
    <t>Hand Weeding</t>
  </si>
  <si>
    <t>Material</t>
  </si>
  <si>
    <t>Rate</t>
  </si>
  <si>
    <t>$/Acre</t>
  </si>
  <si>
    <t>SUMMARY</t>
  </si>
  <si>
    <t>Preplant- Broadcast and PPI</t>
  </si>
  <si>
    <t>POST Directed and Hood</t>
  </si>
  <si>
    <t>Handweeding</t>
  </si>
  <si>
    <t>TOTAL</t>
  </si>
  <si>
    <t>Developed by Don Shurley and Amanda Smith, Department of Agricultural and Applied Economics, University of Georgia.</t>
  </si>
  <si>
    <t>Department of Agricultural and Applied Economics, University of Georgia.</t>
  </si>
  <si>
    <t>Developed by Don Shurley and Amanda Smith</t>
  </si>
  <si>
    <t xml:space="preserve">Special thanks to County Extension Agents, UGA Cotton Team, and industry representatives for providing data, input, and review/suggestions. </t>
  </si>
  <si>
    <t>COTTON- Conventional Tillage, Non-Irrigated</t>
  </si>
  <si>
    <t>COTTON- Strip-Till, Non-Irrigated</t>
  </si>
  <si>
    <t>This Crop</t>
  </si>
  <si>
    <t>COTTON- Conventional Tillage, Irrigated</t>
  </si>
  <si>
    <t>COTTON- Strip-Till, Irrigated</t>
  </si>
  <si>
    <t>WEED CONTROL COST CALCULATOR</t>
  </si>
  <si>
    <t>Price Paid</t>
  </si>
  <si>
    <t>$</t>
  </si>
  <si>
    <t>UA/UP</t>
  </si>
  <si>
    <t>Application</t>
  </si>
  <si>
    <t>Material Price Per</t>
  </si>
  <si>
    <t>Material Applied in</t>
  </si>
  <si>
    <t>Ounces (oz)</t>
  </si>
  <si>
    <t>Pound (Lb)</t>
  </si>
  <si>
    <t>Pints (pt)</t>
  </si>
  <si>
    <t>Gallon (Gal)</t>
  </si>
  <si>
    <t>Staple</t>
  </si>
  <si>
    <t>oz</t>
  </si>
  <si>
    <t>gal</t>
  </si>
  <si>
    <t>The worksheets below allow the user to develop up to 3 herbicide regimes side-by-side.  These can be different programs for up to 3 crops or 3 alternative programs for the same crop.  Weed control is broken</t>
  </si>
  <si>
    <t>down by type/timing of application-- preplant broadcast or burndown, pre-plant incorporated (PPI), at planting or pre-emergence (PRE), post-emergence broadcast or over-the-top (POST OTT), post-emergence</t>
  </si>
  <si>
    <t>directed (POST Directed), and post-emergence hooded (POST Hood).  Space is also provided to enter per acre cost for hand weeding, if needed.</t>
  </si>
  <si>
    <t>For each application, enter the material used, the rate (amount) applied per acre and the unit applied (ounces, lbs, pints, quarts, etc.).  Then, enter the price paid for the material for the unit purchased-- $100 per</t>
  </si>
  <si>
    <t>gallon, forexample.  Then enter the unit applied per unit purchased (UA/UP).  For example, if the application is made in pints and the material price paid is per gallon, the UA/UP would be 8-- there are 8 pints in a</t>
  </si>
  <si>
    <t>gallon.  The following is a convienent guide for the UA/UP in various combinations.  If applying 1.7 oz per acre of Staple, for example, at $700 per gallon, this would be entered as:</t>
  </si>
  <si>
    <t xml:space="preserve">After all entries are completed, a Summary table at the bottom totals all costs for each of the 3 programs.  The cost for each timing of application is shown in rows 58 through 62.  These costs can be copied directly     </t>
  </si>
  <si>
    <t>into a cotton budget.  Left click, hold, and scroll down to highlight the block of costs (in red) you wish to copy.  Then right click and select "Copy".  Then go to the cotton budget and to the corresponding first cell in</t>
  </si>
  <si>
    <t>Column F (F29 or F30 depending on the budget), right click and select "Paste Special" then "Values" then "OK".</t>
  </si>
  <si>
    <t>ACKNOWLEDGEMENT</t>
  </si>
  <si>
    <t>EXPECTED INCOME</t>
  </si>
  <si>
    <t>Fixed</t>
  </si>
  <si>
    <t>Int</t>
  </si>
  <si>
    <t>NGW</t>
  </si>
  <si>
    <t>* Net return excludes Direct Payment on Base Payment Acres.  No Countercyclical Payment expected.</t>
  </si>
  <si>
    <t>2012 ESTIMATED PER ACRE COSTS AND RETURNS, SOUTH AND EAST GEORGIA</t>
  </si>
  <si>
    <t>Stalk puller/chopper- 6 row</t>
  </si>
  <si>
    <t>Plant- 8 row w/PRE</t>
  </si>
  <si>
    <t>B2RF or WRF or LLB2</t>
  </si>
  <si>
    <t>Seed Per Bag:</t>
  </si>
  <si>
    <t xml:space="preserve">   Layby Directed or Hood</t>
  </si>
  <si>
    <t xml:space="preserve">   Spray- Caterpillar Pests</t>
  </si>
  <si>
    <t>Custom Spray Applications</t>
  </si>
  <si>
    <t>Fungicide (If not seed treatment)</t>
  </si>
  <si>
    <t>Nematicide (If not seed treatment)</t>
  </si>
  <si>
    <t>Defoliant and Boll Opener</t>
  </si>
  <si>
    <t>Labor</t>
  </si>
  <si>
    <t>Weed Control</t>
  </si>
  <si>
    <t xml:space="preserve">   In-Furrow (If not seed treatment)</t>
  </si>
  <si>
    <t>Avg Price</t>
  </si>
  <si>
    <t>VARIABLE COST</t>
  </si>
  <si>
    <t>Spray 60 ft POST 1</t>
  </si>
  <si>
    <t>Spray 60 ft POST 2</t>
  </si>
  <si>
    <t>Spray- Layby DIRECTED 8 row</t>
  </si>
  <si>
    <t>Applications</t>
  </si>
  <si>
    <t>Custom Spraying</t>
  </si>
  <si>
    <t>Spray 60 ft- POST 1</t>
  </si>
  <si>
    <t>Spray 60 ft- POST 2</t>
  </si>
  <si>
    <t>Spray- Layby DIRECTED 8-row</t>
  </si>
  <si>
    <t>2012 ESTIMATED PER ACRE COSTS AND RETURNS , SOUTH AND EAST GEORGIA</t>
  </si>
  <si>
    <t xml:space="preserve">   Pre-Plant Burndown</t>
  </si>
  <si>
    <t xml:space="preserve">   In-Furrow (if not seed treatment)</t>
  </si>
  <si>
    <t>Nematicide (if not seed treatment)</t>
  </si>
  <si>
    <t xml:space="preserve">Fungicide (if not seed treatment) </t>
  </si>
  <si>
    <r>
      <t xml:space="preserve">Seed, Tech Fees, and Treatments </t>
    </r>
    <r>
      <rPr>
        <sz val="10"/>
        <rFont val="Arial"/>
        <family val="2"/>
      </rPr>
      <t>(Based on seed per bag)</t>
    </r>
  </si>
  <si>
    <r>
      <t>Seed, Tech Fees, and Treatments</t>
    </r>
    <r>
      <rPr>
        <sz val="10"/>
        <rFont val="Arial"/>
        <family val="2"/>
      </rPr>
      <t xml:space="preserve"> (Based on seed per bag)</t>
    </r>
  </si>
  <si>
    <t xml:space="preserve"> Labor</t>
  </si>
  <si>
    <t>Spray 60 ft- preplant burndown</t>
  </si>
  <si>
    <t>Fungicide (if not seed treatment)</t>
  </si>
  <si>
    <t>Module Builder (gin-owned)</t>
  </si>
  <si>
    <t>February 2012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</si>
</sst>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quot;$&quot;#,##0.00"/>
    <numFmt numFmtId="169" formatCode="_(* #,##0.0_);_(* \(#,##0.0\);_(* &quot;-&quot;??_);_(@_)"/>
    <numFmt numFmtId="170" formatCode="_(* #,##0_);_(* \(#,##0\);_(* &quot;-&quot;??_);_(@_)"/>
    <numFmt numFmtId="171" formatCode="&quot;$&quot;#,##0.0"/>
    <numFmt numFmtId="172" formatCode="&quot;$&quot;#,##0"/>
    <numFmt numFmtId="173" formatCode="0.000000000"/>
    <numFmt numFmtId="174" formatCode="0.00000000"/>
    <numFmt numFmtId="175" formatCode="0.0000000"/>
    <numFmt numFmtId="176" formatCode="0.000000"/>
    <numFmt numFmtId="177" formatCode="&quot;$&quot;#,##0.0_);\(&quot;$&quot;#,##0.0\)"/>
    <numFmt numFmtId="178" formatCode="&quot;$&quot;#,##0.000_);\(&quot;$&quot;#,##0.000\)"/>
    <numFmt numFmtId="179" formatCode="&quot;$&quot;#,##0.000"/>
    <numFmt numFmtId="180" formatCode="#,##0.0"/>
    <numFmt numFmtId="181" formatCode="0.0%"/>
    <numFmt numFmtId="182" formatCode="_(&quot;$&quot;* #,##0.0_);_(&quot;$&quot;* \(#,##0.0\);_(&quot;$&quot;* &quot;-&quot;??_);_(@_)"/>
    <numFmt numFmtId="183" formatCode="_(&quot;$&quot;* #,##0_);_(&quot;$&quot;* \(#,##0\);_(&quot;$&quot;* &quot;-&quot;??_);_(@_)"/>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0"/>
      <name val="Arial"/>
      <family val="2"/>
    </font>
    <font>
      <b/>
      <sz val="10"/>
      <color indexed="10"/>
      <name val="Arial"/>
      <family val="2"/>
    </font>
    <font>
      <b/>
      <sz val="10"/>
      <color indexed="12"/>
      <name val="Arial"/>
      <family val="2"/>
    </font>
    <font>
      <b/>
      <i/>
      <sz val="11"/>
      <name val="Arial"/>
      <family val="2"/>
    </font>
    <font>
      <sz val="11"/>
      <name val="Arial"/>
      <family val="2"/>
    </font>
    <font>
      <b/>
      <sz val="11"/>
      <name val="Arial"/>
      <family val="2"/>
    </font>
    <font>
      <u val="single"/>
      <sz val="10"/>
      <color indexed="12"/>
      <name val="Arial"/>
      <family val="0"/>
    </font>
    <font>
      <u val="single"/>
      <sz val="10"/>
      <color indexed="36"/>
      <name val="Arial"/>
      <family val="0"/>
    </font>
    <font>
      <sz val="10"/>
      <color indexed="10"/>
      <name val="Arial"/>
      <family val="2"/>
    </font>
    <font>
      <sz val="9"/>
      <name val="Arial"/>
      <family val="2"/>
    </font>
    <font>
      <sz val="8"/>
      <name val="Arial"/>
      <family val="2"/>
    </font>
    <font>
      <b/>
      <sz val="8"/>
      <name val="Arial"/>
      <family val="2"/>
    </font>
    <font>
      <b/>
      <sz val="8.5"/>
      <name val="Arial"/>
      <family val="2"/>
    </font>
    <font>
      <sz val="8.5"/>
      <name val="Arial"/>
      <family val="2"/>
    </font>
    <font>
      <b/>
      <sz val="9"/>
      <name val="Arial"/>
      <family val="2"/>
    </font>
    <font>
      <b/>
      <i/>
      <sz val="10"/>
      <name val="Arial"/>
      <family val="2"/>
    </font>
    <font>
      <i/>
      <sz val="10"/>
      <name val="Arial"/>
      <family val="2"/>
    </font>
    <font>
      <i/>
      <sz val="9"/>
      <name val="Arial"/>
      <family val="2"/>
    </font>
    <font>
      <b/>
      <i/>
      <sz val="9"/>
      <name val="Arial"/>
      <family val="2"/>
    </font>
    <font>
      <b/>
      <sz val="12"/>
      <name val="Arial"/>
      <family val="2"/>
    </font>
    <font>
      <b/>
      <i/>
      <sz val="13"/>
      <name val="Arial"/>
      <family val="2"/>
    </font>
    <font>
      <i/>
      <sz val="13"/>
      <name val="Arial"/>
      <family val="2"/>
    </font>
    <font>
      <b/>
      <sz val="13"/>
      <name val="Arial"/>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6"/>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0"/>
      <color indexed="9"/>
      <name val="Arial"/>
      <family val="2"/>
    </font>
    <font>
      <sz val="10"/>
      <color indexed="9"/>
      <name val="Arial"/>
      <family val="2"/>
    </font>
    <font>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0"/>
      <name val="Arial"/>
      <family val="2"/>
    </font>
    <font>
      <sz val="10"/>
      <color theme="0"/>
      <name val="Arial"/>
      <family val="2"/>
    </font>
    <font>
      <sz val="10"/>
      <color theme="9" tint="-0.2499700039625167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40"/>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54"/>
        <bgColor indexed="64"/>
      </patternFill>
    </fill>
    <fill>
      <patternFill patternType="solid">
        <fgColor indexed="19"/>
        <bgColor indexed="64"/>
      </patternFill>
    </fill>
    <fill>
      <patternFill patternType="solid">
        <fgColor theme="0"/>
        <bgColor indexed="64"/>
      </patternFill>
    </fill>
    <fill>
      <patternFill patternType="solid">
        <fgColor rgb="FFDFFF9F"/>
        <bgColor indexed="64"/>
      </patternFill>
    </fill>
    <fill>
      <patternFill patternType="solid">
        <fgColor rgb="FFDFFF9F"/>
        <bgColor indexed="64"/>
      </patternFill>
    </fill>
    <fill>
      <patternFill patternType="solid">
        <fgColor theme="0"/>
        <bgColor indexed="64"/>
      </patternFill>
    </fill>
  </fills>
  <borders count="1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medium">
        <color rgb="FFDFFF9F"/>
      </left>
      <right style="medium">
        <color rgb="FFDFFF9F"/>
      </right>
      <top style="medium"/>
      <bottom style="medium">
        <color rgb="FFDFFF9F"/>
      </bottom>
    </border>
    <border>
      <left style="medium">
        <color rgb="FFDFFF9F"/>
      </left>
      <right style="medium">
        <color rgb="FFDFFF9F"/>
      </right>
      <top style="medium">
        <color rgb="FFDFFF9F"/>
      </top>
      <bottom style="medium">
        <color rgb="FFDFFF9F"/>
      </bottom>
    </border>
    <border>
      <left>
        <color indexed="63"/>
      </left>
      <right>
        <color indexed="63"/>
      </right>
      <top style="medium">
        <color rgb="FFDFFF9F"/>
      </top>
      <bottom style="thin"/>
    </border>
    <border>
      <left>
        <color indexed="63"/>
      </left>
      <right>
        <color indexed="63"/>
      </right>
      <top style="thin"/>
      <bottom style="medium">
        <color rgb="FFDFFF9F"/>
      </bottom>
    </border>
    <border>
      <left>
        <color indexed="63"/>
      </left>
      <right>
        <color indexed="63"/>
      </right>
      <top>
        <color indexed="63"/>
      </top>
      <bottom style="medium"/>
    </border>
    <border>
      <left style="thick">
        <color rgb="FFDFFF9F"/>
      </left>
      <right style="medium">
        <color rgb="FFDFFF9F"/>
      </right>
      <top style="medium"/>
      <bottom style="medium">
        <color rgb="FFDFFF9F"/>
      </bottom>
    </border>
    <border>
      <left style="medium">
        <color rgb="FFDFFF9F"/>
      </left>
      <right style="thick">
        <color rgb="FFDFFF9F"/>
      </right>
      <top style="medium"/>
      <bottom style="medium">
        <color rgb="FFDFFF9F"/>
      </bottom>
    </border>
    <border>
      <left style="thick">
        <color rgb="FFDFFF9F"/>
      </left>
      <right style="medium">
        <color rgb="FFDFFF9F"/>
      </right>
      <top style="medium">
        <color rgb="FFDFFF9F"/>
      </top>
      <bottom style="medium">
        <color rgb="FFDFFF9F"/>
      </bottom>
    </border>
    <border>
      <left style="medium">
        <color rgb="FFDFFF9F"/>
      </left>
      <right style="thick">
        <color rgb="FFDFFF9F"/>
      </right>
      <top style="medium">
        <color rgb="FFDFFF9F"/>
      </top>
      <bottom style="medium">
        <color rgb="FFDFFF9F"/>
      </bottom>
    </border>
    <border>
      <left style="thick">
        <color rgb="FFDFFF9F"/>
      </left>
      <right>
        <color indexed="63"/>
      </right>
      <top style="medium">
        <color rgb="FFDFFF9F"/>
      </top>
      <bottom style="thin"/>
    </border>
    <border>
      <left>
        <color indexed="63"/>
      </left>
      <right style="thick">
        <color rgb="FFDFFF9F"/>
      </right>
      <top style="medium">
        <color rgb="FFDFFF9F"/>
      </top>
      <bottom style="thin"/>
    </border>
    <border>
      <left style="thick">
        <color rgb="FFDFFF9F"/>
      </left>
      <right>
        <color indexed="63"/>
      </right>
      <top style="thin"/>
      <bottom style="thin"/>
    </border>
    <border>
      <left>
        <color indexed="63"/>
      </left>
      <right style="thick">
        <color rgb="FFDFFF9F"/>
      </right>
      <top style="thin"/>
      <bottom style="thin"/>
    </border>
    <border>
      <left style="thick">
        <color rgb="FFDFFF9F"/>
      </left>
      <right>
        <color indexed="63"/>
      </right>
      <top style="thin"/>
      <bottom style="medium">
        <color rgb="FFDFFF9F"/>
      </bottom>
    </border>
    <border>
      <left>
        <color indexed="63"/>
      </left>
      <right style="thick">
        <color rgb="FFDFFF9F"/>
      </right>
      <top style="thin"/>
      <bottom style="medium">
        <color rgb="FFDFFF9F"/>
      </bottom>
    </border>
    <border>
      <left style="thick">
        <color rgb="FFDFFF9F"/>
      </left>
      <right>
        <color indexed="63"/>
      </right>
      <top>
        <color indexed="63"/>
      </top>
      <bottom style="medium"/>
    </border>
    <border>
      <left>
        <color indexed="63"/>
      </left>
      <right style="thick">
        <color rgb="FFDFFF9F"/>
      </right>
      <top>
        <color indexed="63"/>
      </top>
      <bottom style="medium"/>
    </border>
    <border>
      <left style="thick">
        <color rgb="FFDFFF9F"/>
      </left>
      <right style="medium">
        <color rgb="FFDFFF9F"/>
      </right>
      <top style="medium">
        <color rgb="FFDFFF9F"/>
      </top>
      <bottom style="thick">
        <color rgb="FFDFFF9F"/>
      </bottom>
    </border>
    <border>
      <left style="medium">
        <color rgb="FFDFFF9F"/>
      </left>
      <right style="medium">
        <color rgb="FFDFFF9F"/>
      </right>
      <top style="medium">
        <color rgb="FFDFFF9F"/>
      </top>
      <bottom style="thick">
        <color rgb="FFDFFF9F"/>
      </bottom>
    </border>
    <border>
      <left style="medium">
        <color rgb="FFDFFF9F"/>
      </left>
      <right style="thick">
        <color rgb="FFDFFF9F"/>
      </right>
      <top style="medium">
        <color rgb="FFDFFF9F"/>
      </top>
      <bottom style="thick">
        <color rgb="FFDFFF9F"/>
      </bottom>
    </border>
    <border>
      <left style="medium">
        <color rgb="FFDFFF9F"/>
      </left>
      <right style="thin"/>
      <top style="thin"/>
      <bottom>
        <color indexed="63"/>
      </bottom>
    </border>
    <border>
      <left style="medium">
        <color rgb="FFDFFF9F"/>
      </left>
      <right style="thin"/>
      <top>
        <color indexed="63"/>
      </top>
      <bottom style="thin"/>
    </border>
    <border>
      <left style="thin"/>
      <right style="medium">
        <color rgb="FFDFFF9F"/>
      </right>
      <top style="thin"/>
      <bottom style="thin"/>
    </border>
    <border>
      <left>
        <color indexed="63"/>
      </left>
      <right style="medium">
        <color rgb="FFDFFF9F"/>
      </right>
      <top style="thin"/>
      <bottom>
        <color indexed="63"/>
      </bottom>
    </border>
    <border>
      <left>
        <color indexed="63"/>
      </left>
      <right style="medium">
        <color rgb="FFDFFF9F"/>
      </right>
      <top>
        <color indexed="63"/>
      </top>
      <bottom>
        <color indexed="63"/>
      </bottom>
    </border>
    <border>
      <left>
        <color indexed="63"/>
      </left>
      <right style="medium">
        <color rgb="FFDFFF9F"/>
      </right>
      <top>
        <color indexed="63"/>
      </top>
      <bottom style="thin"/>
    </border>
    <border>
      <left style="medium">
        <color rgb="FFDFFF9F"/>
      </left>
      <right>
        <color indexed="63"/>
      </right>
      <top style="thin"/>
      <bottom style="medium">
        <color rgb="FFDFFF9F"/>
      </bottom>
    </border>
    <border>
      <left style="medium">
        <color rgb="FFDFFF9F"/>
      </left>
      <right>
        <color indexed="63"/>
      </right>
      <top style="medium">
        <color rgb="FFDFFF9F"/>
      </top>
      <bottom style="medium">
        <color rgb="FFDFFF9F"/>
      </bottom>
    </border>
    <border>
      <left style="medium">
        <color rgb="FFDFFF9F"/>
      </left>
      <right>
        <color indexed="63"/>
      </right>
      <top style="medium">
        <color rgb="FFDFFF9F"/>
      </top>
      <bottom style="thin"/>
    </border>
    <border>
      <left style="thick">
        <color rgb="FFDFFF9F"/>
      </left>
      <right style="medium">
        <color rgb="FFDFFF9F"/>
      </right>
      <top>
        <color indexed="63"/>
      </top>
      <bottom style="medium">
        <color rgb="FFDFFF9F"/>
      </bottom>
    </border>
    <border>
      <left style="medium">
        <color rgb="FFDFFF9F"/>
      </left>
      <right style="medium">
        <color rgb="FFDFFF9F"/>
      </right>
      <top>
        <color indexed="63"/>
      </top>
      <bottom style="medium">
        <color rgb="FFDFFF9F"/>
      </bottom>
    </border>
    <border>
      <left style="medium">
        <color rgb="FFDFFF9F"/>
      </left>
      <right style="thick">
        <color rgb="FFDFFF9F"/>
      </right>
      <top>
        <color indexed="63"/>
      </top>
      <bottom style="medium">
        <color rgb="FFDFFF9F"/>
      </bottom>
    </border>
    <border>
      <left style="thick">
        <color rgb="FFDFFF9F"/>
      </left>
      <right>
        <color indexed="63"/>
      </right>
      <top style="medium">
        <color rgb="FFDFFF9F"/>
      </top>
      <bottom>
        <color indexed="63"/>
      </bottom>
    </border>
    <border>
      <left>
        <color indexed="63"/>
      </left>
      <right>
        <color indexed="63"/>
      </right>
      <top style="medium">
        <color rgb="FFDFFF9F"/>
      </top>
      <bottom>
        <color indexed="63"/>
      </bottom>
    </border>
    <border>
      <left style="thick">
        <color rgb="FFDFFF9F"/>
      </left>
      <right style="medium">
        <color rgb="FFDFFF9F"/>
      </right>
      <top>
        <color indexed="63"/>
      </top>
      <bottom>
        <color indexed="63"/>
      </bottom>
    </border>
    <border>
      <left style="thick">
        <color rgb="FFDFFF9F"/>
      </left>
      <right>
        <color indexed="63"/>
      </right>
      <top style="thin"/>
      <bottom>
        <color indexed="63"/>
      </bottom>
    </border>
    <border>
      <left>
        <color indexed="63"/>
      </left>
      <right style="thick">
        <color rgb="FFDFFF9F"/>
      </right>
      <top style="thin"/>
      <bottom>
        <color indexed="63"/>
      </bottom>
    </border>
    <border>
      <left style="thick">
        <color rgb="FFE2FF8F"/>
      </left>
      <right>
        <color indexed="63"/>
      </right>
      <top style="thick">
        <color rgb="FFE2FF8F"/>
      </top>
      <bottom style="thin"/>
    </border>
    <border>
      <left>
        <color indexed="63"/>
      </left>
      <right>
        <color indexed="63"/>
      </right>
      <top style="thick">
        <color rgb="FFE2FF8F"/>
      </top>
      <bottom style="thin"/>
    </border>
    <border>
      <left>
        <color indexed="63"/>
      </left>
      <right style="thick">
        <color rgb="FFE2FF8F"/>
      </right>
      <top style="thick">
        <color rgb="FFE2FF8F"/>
      </top>
      <bottom style="thin"/>
    </border>
    <border>
      <left style="thick">
        <color rgb="FFE2FF8F"/>
      </left>
      <right>
        <color indexed="63"/>
      </right>
      <top style="thin"/>
      <bottom>
        <color indexed="63"/>
      </bottom>
    </border>
    <border>
      <left style="thick">
        <color rgb="FFE2FF8F"/>
      </left>
      <right>
        <color indexed="63"/>
      </right>
      <top>
        <color indexed="63"/>
      </top>
      <bottom style="thin"/>
    </border>
    <border>
      <left style="thin"/>
      <right style="thick">
        <color rgb="FFE2FF8F"/>
      </right>
      <top style="thin"/>
      <bottom style="thin"/>
    </border>
    <border>
      <left>
        <color indexed="63"/>
      </left>
      <right style="thick">
        <color rgb="FFE2FF8F"/>
      </right>
      <top style="thin"/>
      <bottom>
        <color indexed="63"/>
      </bottom>
    </border>
    <border>
      <left>
        <color indexed="63"/>
      </left>
      <right style="thick">
        <color rgb="FFE2FF8F"/>
      </right>
      <top>
        <color indexed="63"/>
      </top>
      <bottom style="thin"/>
    </border>
    <border>
      <left style="thick">
        <color rgb="FFE2FF8F"/>
      </left>
      <right>
        <color indexed="63"/>
      </right>
      <top style="thin"/>
      <bottom style="thin"/>
    </border>
    <border>
      <left>
        <color indexed="63"/>
      </left>
      <right style="thick">
        <color rgb="FFE2FF8F"/>
      </right>
      <top style="thin"/>
      <bottom style="thin"/>
    </border>
    <border>
      <left style="thick">
        <color rgb="FFE2FF8F"/>
      </left>
      <right>
        <color indexed="63"/>
      </right>
      <top style="thin"/>
      <bottom style="thick">
        <color rgb="FFE2FF8F"/>
      </bottom>
    </border>
    <border>
      <left style="thick">
        <color rgb="FFDFFF9F"/>
      </left>
      <right style="thick">
        <color rgb="FFDFFF9F"/>
      </right>
      <top style="thick">
        <color rgb="FFDFFF9F"/>
      </top>
      <bottom style="thick">
        <color rgb="FFDFFF9F"/>
      </bottom>
    </border>
    <border>
      <left style="thick">
        <color rgb="FFDFFF9F"/>
      </left>
      <right>
        <color indexed="63"/>
      </right>
      <top style="medium">
        <color theme="1"/>
      </top>
      <bottom style="thick">
        <color rgb="FFDFFF9F"/>
      </bottom>
    </border>
    <border>
      <left>
        <color indexed="63"/>
      </left>
      <right>
        <color indexed="63"/>
      </right>
      <top style="medium">
        <color theme="1"/>
      </top>
      <bottom style="thick">
        <color rgb="FFDFFF9F"/>
      </bottom>
    </border>
    <border>
      <left>
        <color indexed="63"/>
      </left>
      <right style="thick">
        <color rgb="FFDFFF9F"/>
      </right>
      <top style="medium">
        <color theme="1"/>
      </top>
      <bottom style="thick">
        <color rgb="FFDFFF9F"/>
      </bottom>
    </border>
    <border>
      <left style="thick">
        <color rgb="FFDFFF9F"/>
      </left>
      <right>
        <color indexed="63"/>
      </right>
      <top style="thick">
        <color rgb="FFDFFF9F"/>
      </top>
      <bottom style="thin"/>
    </border>
    <border>
      <left>
        <color indexed="63"/>
      </left>
      <right>
        <color indexed="63"/>
      </right>
      <top style="thick">
        <color rgb="FFDFFF9F"/>
      </top>
      <bottom style="thin"/>
    </border>
    <border>
      <left>
        <color indexed="63"/>
      </left>
      <right style="thick">
        <color rgb="FFDFFF9F"/>
      </right>
      <top style="thick">
        <color rgb="FFDFFF9F"/>
      </top>
      <bottom style="thin"/>
    </border>
    <border>
      <left style="thick">
        <color rgb="FFDFFF9F"/>
      </left>
      <right>
        <color indexed="63"/>
      </right>
      <top>
        <color indexed="63"/>
      </top>
      <bottom style="thick">
        <color rgb="FFDFFF9F"/>
      </bottom>
    </border>
    <border>
      <left>
        <color indexed="63"/>
      </left>
      <right>
        <color indexed="63"/>
      </right>
      <top>
        <color indexed="63"/>
      </top>
      <bottom style="thick">
        <color rgb="FFDFFF9F"/>
      </bottom>
    </border>
    <border>
      <left>
        <color indexed="63"/>
      </left>
      <right style="thick">
        <color rgb="FFDFFF9F"/>
      </right>
      <top>
        <color indexed="63"/>
      </top>
      <bottom style="thick">
        <color rgb="FFDFFF9F"/>
      </bottom>
    </border>
    <border>
      <left style="thick">
        <color rgb="FFDFFF9F"/>
      </left>
      <right>
        <color indexed="63"/>
      </right>
      <top style="thick">
        <color rgb="FFDFFF9F"/>
      </top>
      <bottom style="thick">
        <color rgb="FFDFFF9F"/>
      </bottom>
    </border>
    <border>
      <left>
        <color indexed="63"/>
      </left>
      <right style="thick">
        <color rgb="FFDFFF9F"/>
      </right>
      <top style="thick">
        <color rgb="FFDFFF9F"/>
      </top>
      <bottom style="thick">
        <color rgb="FFDFFF9F"/>
      </bottom>
    </border>
    <border>
      <left>
        <color indexed="63"/>
      </left>
      <right style="thick">
        <color rgb="FFDFFF9F"/>
      </right>
      <top style="medium">
        <color rgb="FFDFFF9F"/>
      </top>
      <bottom style="medium">
        <color rgb="FFDFFF9F"/>
      </bottom>
    </border>
    <border>
      <left style="thick">
        <color rgb="FFDFFF9F"/>
      </left>
      <right style="medium">
        <color rgb="FFDFFF9F"/>
      </right>
      <top style="thick">
        <color rgb="FFDFFF9F"/>
      </top>
      <bottom style="medium">
        <color rgb="FFDFFF9F"/>
      </bottom>
    </border>
    <border>
      <left style="medium">
        <color rgb="FFDFFF9F"/>
      </left>
      <right style="medium">
        <color rgb="FFDFFF9F"/>
      </right>
      <top style="thick">
        <color rgb="FFDFFF9F"/>
      </top>
      <bottom style="medium">
        <color rgb="FFDFFF9F"/>
      </bottom>
    </border>
    <border>
      <left style="medium">
        <color rgb="FFDFFF9F"/>
      </left>
      <right style="thick">
        <color rgb="FFDFFF9F"/>
      </right>
      <top style="thick">
        <color rgb="FFDFFF9F"/>
      </top>
      <bottom style="medium">
        <color rgb="FFDFFF9F"/>
      </bottom>
    </border>
    <border>
      <left style="thick">
        <color rgb="FFDFFF9F"/>
      </left>
      <right>
        <color indexed="63"/>
      </right>
      <top>
        <color indexed="63"/>
      </top>
      <bottom style="thin"/>
    </border>
    <border>
      <left>
        <color indexed="63"/>
      </left>
      <right style="thick">
        <color rgb="FFDFFF9F"/>
      </right>
      <top>
        <color indexed="63"/>
      </top>
      <bottom style="thin"/>
    </border>
    <border>
      <left style="thick">
        <color rgb="FFDFFF9F"/>
      </left>
      <right>
        <color indexed="63"/>
      </right>
      <top style="thin"/>
      <bottom style="medium"/>
    </border>
    <border>
      <left>
        <color indexed="63"/>
      </left>
      <right>
        <color indexed="63"/>
      </right>
      <top style="thin"/>
      <bottom style="medium"/>
    </border>
    <border>
      <left>
        <color indexed="63"/>
      </left>
      <right style="thick">
        <color rgb="FFDFFF9F"/>
      </right>
      <top style="thin"/>
      <bottom style="medium"/>
    </border>
    <border>
      <left style="thick">
        <color rgb="FFDFFF9F"/>
      </left>
      <right style="medium">
        <color rgb="FFDFFF9F"/>
      </right>
      <top style="medium">
        <color rgb="FFDFFF9F"/>
      </top>
      <bottom>
        <color indexed="63"/>
      </bottom>
    </border>
    <border>
      <left style="medium">
        <color rgb="FFDFFF9F"/>
      </left>
      <right style="medium">
        <color rgb="FFDFFF9F"/>
      </right>
      <top style="medium">
        <color rgb="FFDFFF9F"/>
      </top>
      <bottom>
        <color indexed="63"/>
      </bottom>
    </border>
    <border>
      <left style="medium">
        <color rgb="FFDFFF9F"/>
      </left>
      <right style="thick">
        <color rgb="FFDFFF9F"/>
      </right>
      <top style="medium">
        <color rgb="FFDFFF9F"/>
      </top>
      <bottom>
        <color indexed="63"/>
      </bottom>
    </border>
    <border>
      <left>
        <color indexed="63"/>
      </left>
      <right style="thick">
        <color rgb="FFDFFF9F"/>
      </right>
      <top style="medium">
        <color rgb="FFDFFF9F"/>
      </top>
      <bottom>
        <color indexed="63"/>
      </bottom>
    </border>
    <border>
      <left style="thin"/>
      <right style="medium">
        <color rgb="FFDFFF9F"/>
      </right>
      <top>
        <color indexed="63"/>
      </top>
      <bottom>
        <color indexed="63"/>
      </bottom>
    </border>
    <border>
      <left style="thin"/>
      <right style="medium">
        <color rgb="FFDFFF9F"/>
      </right>
      <top>
        <color indexed="63"/>
      </top>
      <bottom style="thin"/>
    </border>
    <border>
      <left style="medium">
        <color rgb="FFDFFF9F"/>
      </left>
      <right>
        <color indexed="63"/>
      </right>
      <top>
        <color indexed="63"/>
      </top>
      <bottom style="thin"/>
    </border>
    <border>
      <left style="medium">
        <color rgb="FFDFFF9F"/>
      </left>
      <right>
        <color indexed="63"/>
      </right>
      <top>
        <color indexed="63"/>
      </top>
      <bottom style="medium">
        <color rgb="FFDFFF9F"/>
      </bottom>
    </border>
    <border>
      <left>
        <color indexed="63"/>
      </left>
      <right style="medium">
        <color rgb="FFDFFF9F"/>
      </right>
      <top style="medium">
        <color rgb="FFDFFF9F"/>
      </top>
      <bottom style="thin"/>
    </border>
    <border>
      <left style="medium">
        <color rgb="FFDFFF9F"/>
      </left>
      <right>
        <color indexed="63"/>
      </right>
      <top style="thin"/>
      <bottom>
        <color indexed="63"/>
      </bottom>
    </border>
    <border>
      <left style="medium">
        <color rgb="FFDFFF9F"/>
      </left>
      <right>
        <color indexed="63"/>
      </right>
      <top style="thin"/>
      <bottom style="thin"/>
    </border>
    <border>
      <left>
        <color indexed="63"/>
      </left>
      <right style="medium">
        <color rgb="FFDFFF9F"/>
      </right>
      <top style="thin"/>
      <bottom style="thin"/>
    </border>
    <border>
      <left style="medium">
        <color rgb="FFDFFF9F"/>
      </left>
      <right>
        <color indexed="63"/>
      </right>
      <top>
        <color indexed="63"/>
      </top>
      <bottom>
        <color indexed="63"/>
      </bottom>
    </border>
    <border>
      <left style="thick">
        <color rgb="FFDFFF9F"/>
      </left>
      <right>
        <color indexed="63"/>
      </right>
      <top>
        <color indexed="63"/>
      </top>
      <bottom>
        <color indexed="63"/>
      </bottom>
    </border>
    <border>
      <left>
        <color indexed="63"/>
      </left>
      <right style="thick">
        <color rgb="FFDFFF9F"/>
      </right>
      <top>
        <color indexed="63"/>
      </top>
      <bottom>
        <color indexed="63"/>
      </bottom>
    </border>
    <border>
      <left style="thick">
        <color rgb="FFDFFF9F"/>
      </left>
      <right>
        <color indexed="63"/>
      </right>
      <top style="thin"/>
      <bottom style="thick">
        <color rgb="FFDFFF9F"/>
      </bottom>
    </border>
    <border>
      <left>
        <color indexed="63"/>
      </left>
      <right>
        <color indexed="63"/>
      </right>
      <top style="thin"/>
      <bottom style="thick">
        <color rgb="FFDFFF9F"/>
      </bottom>
    </border>
    <border>
      <left>
        <color indexed="63"/>
      </left>
      <right style="thick">
        <color rgb="FFDFFF9F"/>
      </right>
      <top style="thin"/>
      <bottom style="thick">
        <color rgb="FFDFFF9F"/>
      </bottom>
    </border>
    <border>
      <left style="thin"/>
      <right style="medium">
        <color rgb="FFDFFF9F"/>
      </right>
      <top style="thin"/>
      <bottom>
        <color indexed="63"/>
      </bottom>
    </border>
    <border>
      <left style="thick">
        <color rgb="FFDFFF9F"/>
      </left>
      <right>
        <color indexed="63"/>
      </right>
      <top style="thin"/>
      <bottom style="medium">
        <color theme="1"/>
      </bottom>
    </border>
    <border>
      <left>
        <color indexed="63"/>
      </left>
      <right>
        <color indexed="63"/>
      </right>
      <top style="thin"/>
      <bottom style="medium">
        <color theme="1"/>
      </bottom>
    </border>
    <border>
      <left>
        <color indexed="63"/>
      </left>
      <right style="thick">
        <color rgb="FFDFFF9F"/>
      </right>
      <top style="thin"/>
      <bottom style="medium">
        <color theme="1"/>
      </bottom>
    </border>
    <border>
      <left style="thick">
        <color rgb="FFDFFF9F"/>
      </left>
      <right style="medium">
        <color rgb="FFDFFF9F"/>
      </right>
      <top style="medium">
        <color theme="1"/>
      </top>
      <bottom style="medium">
        <color rgb="FFDFFF9F"/>
      </bottom>
    </border>
    <border>
      <left style="medium">
        <color rgb="FFDFFF9F"/>
      </left>
      <right style="medium">
        <color rgb="FFDFFF9F"/>
      </right>
      <top style="medium">
        <color theme="1"/>
      </top>
      <bottom style="medium">
        <color rgb="FFDFFF9F"/>
      </bottom>
    </border>
    <border>
      <left style="medium">
        <color rgb="FFDFFF9F"/>
      </left>
      <right style="thick">
        <color rgb="FFDFFF9F"/>
      </right>
      <top style="medium">
        <color theme="1"/>
      </top>
      <bottom style="medium">
        <color rgb="FFDFFF9F"/>
      </bottom>
    </border>
    <border>
      <left style="thick">
        <color rgb="FFDFFF9F"/>
      </left>
      <right>
        <color indexed="63"/>
      </right>
      <top style="thick">
        <color rgb="FFDFFF9F"/>
      </top>
      <bottom>
        <color indexed="63"/>
      </bottom>
    </border>
    <border>
      <left>
        <color indexed="63"/>
      </left>
      <right>
        <color indexed="63"/>
      </right>
      <top style="thick">
        <color rgb="FFDFFF9F"/>
      </top>
      <bottom>
        <color indexed="63"/>
      </bottom>
    </border>
    <border>
      <left>
        <color indexed="63"/>
      </left>
      <right style="thick">
        <color rgb="FFDFFF9F"/>
      </right>
      <top style="thick">
        <color rgb="FFDFFF9F"/>
      </top>
      <bottom>
        <color indexed="63"/>
      </bottom>
    </border>
    <border>
      <left style="thin"/>
      <right>
        <color indexed="63"/>
      </right>
      <top style="thin"/>
      <bottom>
        <color indexed="63"/>
      </bottom>
    </border>
    <border>
      <left>
        <color indexed="63"/>
      </left>
      <right style="medium">
        <color rgb="FFDFFF9F"/>
      </right>
      <top style="medium">
        <color rgb="FFDFFF9F"/>
      </top>
      <bottom>
        <color indexed="63"/>
      </bottom>
    </border>
    <border>
      <left style="medium">
        <color rgb="FFDFFF9F"/>
      </left>
      <right style="medium">
        <color rgb="FFDFFF9F"/>
      </right>
      <top>
        <color indexed="63"/>
      </top>
      <bottom>
        <color indexed="63"/>
      </bottom>
    </border>
    <border>
      <left>
        <color indexed="63"/>
      </left>
      <right style="thin"/>
      <top style="thin"/>
      <bottom style="thin"/>
    </border>
    <border>
      <left style="thick">
        <color rgb="FFDFFF9F"/>
      </left>
      <right style="medium">
        <color rgb="FFF0D77D"/>
      </right>
      <top style="thick">
        <color rgb="FFDFFF9F"/>
      </top>
      <bottom style="medium">
        <color rgb="FFDFFF9F"/>
      </bottom>
    </border>
    <border>
      <left style="medium">
        <color rgb="FFF0D77D"/>
      </left>
      <right style="medium">
        <color rgb="FFF0D77D"/>
      </right>
      <top style="thick">
        <color rgb="FFDFFF9F"/>
      </top>
      <bottom style="medium">
        <color rgb="FFDFFF9F"/>
      </bottom>
    </border>
    <border>
      <left style="medium">
        <color rgb="FFF0D77D"/>
      </left>
      <right style="thick">
        <color rgb="FFDFFF9F"/>
      </right>
      <top style="thick">
        <color rgb="FFDFFF9F"/>
      </top>
      <bottom style="medium">
        <color rgb="FFDFFF9F"/>
      </bottom>
    </border>
    <border>
      <left style="thick">
        <color rgb="FFDFFF9F"/>
      </left>
      <right>
        <color indexed="63"/>
      </right>
      <top style="medium">
        <color rgb="FFDFFF9F"/>
      </top>
      <bottom style="medium"/>
    </border>
    <border>
      <left>
        <color indexed="63"/>
      </left>
      <right>
        <color indexed="63"/>
      </right>
      <top style="medium">
        <color rgb="FFDFFF9F"/>
      </top>
      <bottom style="medium"/>
    </border>
    <border>
      <left>
        <color indexed="63"/>
      </left>
      <right style="thick">
        <color rgb="FFDFFF9F"/>
      </right>
      <top style="medium">
        <color rgb="FFDFFF9F"/>
      </top>
      <bottom style="medium"/>
    </border>
    <border>
      <left>
        <color indexed="63"/>
      </left>
      <right style="medium">
        <color rgb="FFDFFF9F"/>
      </right>
      <top style="medium">
        <color rgb="FFDFFF9F"/>
      </top>
      <bottom style="medium">
        <color rgb="FFDFFF9F"/>
      </bottom>
    </border>
    <border>
      <left style="thick">
        <color rgb="FFDFFF9F"/>
      </left>
      <right style="medium">
        <color rgb="FFF0D77D"/>
      </right>
      <top style="thick">
        <color rgb="FFDFFF9F"/>
      </top>
      <bottom>
        <color indexed="63"/>
      </bottom>
    </border>
    <border>
      <left style="medium">
        <color rgb="FFF0D77D"/>
      </left>
      <right style="medium">
        <color rgb="FFF0D77D"/>
      </right>
      <top style="thick">
        <color rgb="FFDFFF9F"/>
      </top>
      <bottom>
        <color indexed="63"/>
      </bottom>
    </border>
    <border>
      <left style="medium">
        <color rgb="FFF0D77D"/>
      </left>
      <right style="thick">
        <color rgb="FFDFFF9F"/>
      </right>
      <top style="thick">
        <color rgb="FFDFFF9F"/>
      </top>
      <bottom>
        <color indexed="63"/>
      </bottom>
    </border>
    <border>
      <left style="thick">
        <color rgb="FFDFFF9F"/>
      </left>
      <right>
        <color indexed="63"/>
      </right>
      <top>
        <color indexed="63"/>
      </top>
      <bottom style="medium">
        <color theme="1"/>
      </bottom>
    </border>
    <border>
      <left>
        <color indexed="63"/>
      </left>
      <right>
        <color indexed="63"/>
      </right>
      <top>
        <color indexed="63"/>
      </top>
      <bottom style="medium">
        <color theme="1"/>
      </bottom>
    </border>
    <border>
      <left>
        <color indexed="63"/>
      </left>
      <right style="thick">
        <color rgb="FFDFFF9F"/>
      </right>
      <top>
        <color indexed="63"/>
      </top>
      <bottom style="medium">
        <color theme="1"/>
      </bottom>
    </border>
    <border>
      <left style="thick">
        <color rgb="FFDFFF9F"/>
      </left>
      <right style="medium">
        <color rgb="FFF0D77D"/>
      </right>
      <top>
        <color indexed="63"/>
      </top>
      <bottom>
        <color indexed="63"/>
      </bottom>
    </border>
    <border>
      <left style="medium">
        <color rgb="FFF0D77D"/>
      </left>
      <right style="medium">
        <color rgb="FFF0D77D"/>
      </right>
      <top>
        <color indexed="63"/>
      </top>
      <bottom>
        <color indexed="63"/>
      </bottom>
    </border>
    <border>
      <left style="medium">
        <color rgb="FFF0D77D"/>
      </left>
      <right style="thick">
        <color rgb="FFDFFF9F"/>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3">
    <xf numFmtId="0" fontId="0" fillId="0" borderId="0" xfId="0" applyAlignment="1">
      <alignment/>
    </xf>
    <xf numFmtId="0" fontId="0" fillId="0" borderId="0" xfId="0" applyFill="1" applyAlignment="1">
      <alignment/>
    </xf>
    <xf numFmtId="0" fontId="5" fillId="0" borderId="0" xfId="0" applyFont="1" applyAlignment="1">
      <alignment/>
    </xf>
    <xf numFmtId="0" fontId="0" fillId="33" borderId="0" xfId="0" applyFill="1" applyAlignment="1">
      <alignment/>
    </xf>
    <xf numFmtId="0" fontId="0" fillId="33" borderId="0" xfId="0" applyFill="1" applyAlignment="1" applyProtection="1">
      <alignment/>
      <protection/>
    </xf>
    <xf numFmtId="0" fontId="0" fillId="0" borderId="0" xfId="0" applyAlignment="1" applyProtection="1">
      <alignment/>
      <protection/>
    </xf>
    <xf numFmtId="0" fontId="5" fillId="33" borderId="0" xfId="0" applyFont="1" applyFill="1" applyBorder="1" applyAlignment="1" applyProtection="1">
      <alignment/>
      <protection/>
    </xf>
    <xf numFmtId="0" fontId="0" fillId="0" borderId="0" xfId="0" applyFill="1" applyAlignment="1" applyProtection="1">
      <alignment/>
      <protection/>
    </xf>
    <xf numFmtId="0" fontId="6" fillId="33" borderId="0" xfId="0" applyFont="1" applyFill="1" applyBorder="1" applyAlignment="1" applyProtection="1">
      <alignment horizontal="center" vertical="center"/>
      <protection/>
    </xf>
    <xf numFmtId="0" fontId="5" fillId="33" borderId="0" xfId="0" applyFont="1" applyFill="1" applyAlignment="1" applyProtection="1">
      <alignment/>
      <protection/>
    </xf>
    <xf numFmtId="0" fontId="6" fillId="33" borderId="0" xfId="0" applyFont="1" applyFill="1" applyBorder="1" applyAlignment="1" applyProtection="1">
      <alignment horizontal="right" vertical="center"/>
      <protection/>
    </xf>
    <xf numFmtId="164" fontId="6" fillId="33" borderId="0" xfId="0" applyNumberFormat="1" applyFont="1" applyFill="1" applyBorder="1" applyAlignment="1" applyProtection="1">
      <alignment horizontal="right" vertical="center"/>
      <protection/>
    </xf>
    <xf numFmtId="0" fontId="4" fillId="33" borderId="0" xfId="0" applyFont="1" applyFill="1" applyAlignment="1" applyProtection="1">
      <alignment horizontal="center"/>
      <protection/>
    </xf>
    <xf numFmtId="0" fontId="6" fillId="33" borderId="0" xfId="0" applyFont="1" applyFill="1" applyBorder="1" applyAlignment="1" applyProtection="1">
      <alignment horizontal="right"/>
      <protection/>
    </xf>
    <xf numFmtId="2" fontId="6" fillId="33" borderId="0" xfId="0" applyNumberFormat="1" applyFont="1" applyFill="1" applyAlignment="1" applyProtection="1">
      <alignment horizontal="right"/>
      <protection/>
    </xf>
    <xf numFmtId="0" fontId="5" fillId="33" borderId="0" xfId="0" applyFont="1" applyFill="1" applyAlignment="1" applyProtection="1">
      <alignment horizontal="center"/>
      <protection/>
    </xf>
    <xf numFmtId="2" fontId="5" fillId="33" borderId="0" xfId="0" applyNumberFormat="1" applyFont="1" applyFill="1" applyAlignment="1" applyProtection="1">
      <alignment horizontal="right"/>
      <protection/>
    </xf>
    <xf numFmtId="2" fontId="6" fillId="33" borderId="0" xfId="0" applyNumberFormat="1" applyFont="1" applyFill="1" applyBorder="1" applyAlignment="1" applyProtection="1">
      <alignment horizontal="right"/>
      <protection/>
    </xf>
    <xf numFmtId="2" fontId="6" fillId="33" borderId="0" xfId="0" applyNumberFormat="1"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Alignment="1" applyProtection="1" quotePrefix="1">
      <alignment horizontal="right"/>
      <protection/>
    </xf>
    <xf numFmtId="0" fontId="6" fillId="33" borderId="0" xfId="0" applyFont="1" applyFill="1" applyBorder="1" applyAlignment="1" applyProtection="1" quotePrefix="1">
      <alignment horizontal="right"/>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2" fontId="2" fillId="0" borderId="0" xfId="0" applyNumberFormat="1" applyFont="1" applyFill="1" applyBorder="1" applyAlignment="1" applyProtection="1">
      <alignment/>
      <protection/>
    </xf>
    <xf numFmtId="0" fontId="3" fillId="0" borderId="0" xfId="0" applyFont="1" applyFill="1" applyBorder="1" applyAlignment="1" applyProtection="1">
      <alignment/>
      <protection/>
    </xf>
    <xf numFmtId="2" fontId="3" fillId="0" borderId="0" xfId="0" applyNumberFormat="1" applyFont="1" applyFill="1" applyBorder="1" applyAlignment="1" applyProtection="1">
      <alignment/>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9" fillId="0" borderId="0" xfId="0" applyFont="1" applyFill="1" applyBorder="1" applyAlignment="1" applyProtection="1">
      <alignment/>
      <protection/>
    </xf>
    <xf numFmtId="0" fontId="5" fillId="0" borderId="0" xfId="0" applyFont="1" applyFill="1" applyBorder="1" applyAlignment="1">
      <alignment/>
    </xf>
    <xf numFmtId="0" fontId="1" fillId="33" borderId="0" xfId="0" applyFont="1" applyFill="1" applyAlignment="1" applyProtection="1">
      <alignment/>
      <protection/>
    </xf>
    <xf numFmtId="0" fontId="6" fillId="33" borderId="0" xfId="0" applyFont="1" applyFill="1" applyBorder="1" applyAlignment="1" applyProtection="1">
      <alignment/>
      <protection/>
    </xf>
    <xf numFmtId="0" fontId="10" fillId="33" borderId="0" xfId="0" applyFont="1" applyFill="1" applyBorder="1" applyAlignment="1" applyProtection="1">
      <alignment/>
      <protection/>
    </xf>
    <xf numFmtId="0" fontId="10" fillId="33" borderId="0" xfId="0" applyFont="1" applyFill="1" applyBorder="1" applyAlignment="1">
      <alignment/>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172" fontId="5" fillId="33" borderId="0" xfId="0" applyNumberFormat="1" applyFont="1" applyFill="1" applyBorder="1" applyAlignment="1" applyProtection="1">
      <alignment vertical="center"/>
      <protection/>
    </xf>
    <xf numFmtId="0" fontId="1" fillId="33" borderId="0" xfId="0" applyFont="1" applyFill="1" applyBorder="1" applyAlignment="1" applyProtection="1">
      <alignment horizontal="right"/>
      <protection/>
    </xf>
    <xf numFmtId="0" fontId="9" fillId="33" borderId="0" xfId="0" applyFont="1" applyFill="1" applyBorder="1" applyAlignment="1" applyProtection="1">
      <alignment/>
      <protection/>
    </xf>
    <xf numFmtId="2" fontId="2" fillId="33" borderId="0" xfId="0" applyNumberFormat="1" applyFont="1" applyFill="1" applyBorder="1" applyAlignment="1" applyProtection="1">
      <alignment/>
      <protection/>
    </xf>
    <xf numFmtId="0" fontId="3" fillId="33" borderId="0" xfId="0" applyFont="1" applyFill="1" applyBorder="1" applyAlignment="1" applyProtection="1">
      <alignment/>
      <protection/>
    </xf>
    <xf numFmtId="0" fontId="3" fillId="0" borderId="0" xfId="0" applyFont="1" applyFill="1" applyBorder="1" applyAlignment="1">
      <alignment/>
    </xf>
    <xf numFmtId="0" fontId="0" fillId="33" borderId="0" xfId="0" applyFont="1" applyFill="1" applyBorder="1" applyAlignment="1" applyProtection="1">
      <alignment/>
      <protection/>
    </xf>
    <xf numFmtId="2" fontId="11" fillId="33" borderId="0" xfId="0" applyNumberFormat="1" applyFont="1" applyFill="1" applyBorder="1" applyAlignment="1">
      <alignment/>
    </xf>
    <xf numFmtId="0" fontId="12" fillId="33" borderId="0" xfId="0" applyFont="1" applyFill="1" applyBorder="1" applyAlignment="1">
      <alignment/>
    </xf>
    <xf numFmtId="2" fontId="12" fillId="33" borderId="0" xfId="0" applyNumberFormat="1" applyFont="1" applyFill="1" applyBorder="1" applyAlignment="1">
      <alignment/>
    </xf>
    <xf numFmtId="2" fontId="3" fillId="33" borderId="0" xfId="0" applyNumberFormat="1" applyFont="1" applyFill="1" applyBorder="1" applyAlignment="1" applyProtection="1">
      <alignment/>
      <protection/>
    </xf>
    <xf numFmtId="0" fontId="12" fillId="33" borderId="0" xfId="0" applyFont="1" applyFill="1" applyBorder="1" applyAlignment="1" applyProtection="1">
      <alignment horizontal="center"/>
      <protection/>
    </xf>
    <xf numFmtId="0" fontId="12" fillId="33" borderId="0" xfId="0" applyFont="1" applyFill="1" applyBorder="1" applyAlignment="1" applyProtection="1">
      <alignment horizontal="right"/>
      <protection/>
    </xf>
    <xf numFmtId="2" fontId="11" fillId="33" borderId="0" xfId="0" applyNumberFormat="1" applyFont="1" applyFill="1" applyBorder="1" applyAlignment="1" applyProtection="1">
      <alignment/>
      <protection/>
    </xf>
    <xf numFmtId="0" fontId="12" fillId="33" borderId="0" xfId="0" applyFont="1" applyFill="1" applyBorder="1" applyAlignment="1" applyProtection="1">
      <alignment/>
      <protection/>
    </xf>
    <xf numFmtId="2" fontId="12" fillId="33" borderId="0" xfId="0" applyNumberFormat="1" applyFont="1" applyFill="1" applyBorder="1" applyAlignment="1" applyProtection="1">
      <alignment/>
      <protection/>
    </xf>
    <xf numFmtId="168" fontId="6" fillId="33" borderId="0" xfId="0" applyNumberFormat="1" applyFont="1" applyFill="1" applyBorder="1" applyAlignment="1" applyProtection="1">
      <alignment horizontal="right" vertical="center"/>
      <protection/>
    </xf>
    <xf numFmtId="172" fontId="6" fillId="33" borderId="0" xfId="0" applyNumberFormat="1" applyFont="1" applyFill="1" applyBorder="1" applyAlignment="1" applyProtection="1">
      <alignment vertical="center"/>
      <protection/>
    </xf>
    <xf numFmtId="168" fontId="5" fillId="33" borderId="0" xfId="0" applyNumberFormat="1" applyFont="1" applyFill="1" applyBorder="1" applyAlignment="1" applyProtection="1">
      <alignment vertical="center"/>
      <protection/>
    </xf>
    <xf numFmtId="0" fontId="1" fillId="0" borderId="0" xfId="0" applyFont="1" applyFill="1" applyBorder="1" applyAlignment="1" applyProtection="1">
      <alignment/>
      <protection/>
    </xf>
    <xf numFmtId="0" fontId="0" fillId="33" borderId="0" xfId="0" applyFill="1" applyAlignment="1" applyProtection="1">
      <alignment/>
      <protection/>
    </xf>
    <xf numFmtId="0" fontId="15" fillId="33" borderId="0" xfId="0" applyFont="1" applyFill="1" applyAlignment="1" applyProtection="1">
      <alignment/>
      <protection/>
    </xf>
    <xf numFmtId="0" fontId="17" fillId="33" borderId="0" xfId="0" applyFont="1" applyFill="1" applyAlignment="1" applyProtection="1">
      <alignment/>
      <protection/>
    </xf>
    <xf numFmtId="0" fontId="17" fillId="33" borderId="0" xfId="0" applyFont="1" applyFill="1" applyAlignment="1" applyProtection="1">
      <alignment/>
      <protection/>
    </xf>
    <xf numFmtId="0" fontId="15" fillId="33" borderId="0" xfId="0" applyFont="1" applyFill="1" applyAlignment="1" applyProtection="1">
      <alignment/>
      <protection/>
    </xf>
    <xf numFmtId="0" fontId="15" fillId="33" borderId="0" xfId="0" applyFont="1" applyFill="1" applyBorder="1" applyAlignment="1" applyProtection="1">
      <alignment/>
      <protection/>
    </xf>
    <xf numFmtId="0" fontId="1" fillId="0" borderId="0" xfId="0" applyFont="1" applyAlignment="1">
      <alignment/>
    </xf>
    <xf numFmtId="0" fontId="3" fillId="0" borderId="0" xfId="0" applyFont="1" applyFill="1" applyBorder="1" applyAlignment="1">
      <alignment horizontal="center"/>
    </xf>
    <xf numFmtId="44" fontId="0" fillId="0" borderId="0" xfId="44" applyFont="1" applyFill="1" applyBorder="1" applyAlignment="1">
      <alignment/>
    </xf>
    <xf numFmtId="0" fontId="0" fillId="33" borderId="0" xfId="0" applyFont="1" applyFill="1" applyBorder="1" applyAlignment="1">
      <alignment horizontal="left"/>
    </xf>
    <xf numFmtId="0" fontId="3" fillId="33" borderId="0" xfId="0" applyFont="1" applyFill="1" applyBorder="1" applyAlignment="1">
      <alignment horizontal="center"/>
    </xf>
    <xf numFmtId="0" fontId="0" fillId="33" borderId="0" xfId="0" applyFill="1" applyBorder="1" applyAlignment="1">
      <alignment/>
    </xf>
    <xf numFmtId="0" fontId="0" fillId="33" borderId="0" xfId="0" applyFont="1" applyFill="1" applyBorder="1" applyAlignment="1">
      <alignment/>
    </xf>
    <xf numFmtId="0" fontId="0" fillId="33" borderId="0" xfId="0" applyFill="1" applyBorder="1" applyAlignment="1" quotePrefix="1">
      <alignment/>
    </xf>
    <xf numFmtId="0" fontId="0" fillId="34" borderId="0" xfId="0" applyFill="1" applyAlignment="1">
      <alignment/>
    </xf>
    <xf numFmtId="0" fontId="1" fillId="34" borderId="10" xfId="0" applyFont="1" applyFill="1" applyBorder="1" applyAlignment="1">
      <alignment horizontal="right"/>
    </xf>
    <xf numFmtId="0" fontId="0" fillId="35" borderId="0" xfId="0" applyFill="1" applyAlignment="1">
      <alignment/>
    </xf>
    <xf numFmtId="0" fontId="1" fillId="35" borderId="10" xfId="0" applyFont="1" applyFill="1" applyBorder="1" applyAlignment="1">
      <alignment horizontal="right"/>
    </xf>
    <xf numFmtId="0" fontId="0" fillId="36" borderId="0" xfId="0" applyFill="1" applyAlignment="1">
      <alignment/>
    </xf>
    <xf numFmtId="0" fontId="1" fillId="36" borderId="10" xfId="0" applyFont="1" applyFill="1" applyBorder="1" applyAlignment="1">
      <alignment horizontal="right"/>
    </xf>
    <xf numFmtId="0" fontId="1" fillId="37" borderId="0" xfId="0" applyFont="1" applyFill="1" applyAlignment="1">
      <alignment/>
    </xf>
    <xf numFmtId="0" fontId="1" fillId="37" borderId="10" xfId="0" applyFont="1" applyFill="1" applyBorder="1" applyAlignment="1">
      <alignment horizontal="right"/>
    </xf>
    <xf numFmtId="0" fontId="0" fillId="38" borderId="0" xfId="0" applyFill="1" applyAlignment="1">
      <alignment/>
    </xf>
    <xf numFmtId="0" fontId="1" fillId="38" borderId="10" xfId="0" applyFont="1" applyFill="1" applyBorder="1" applyAlignment="1">
      <alignment horizontal="right"/>
    </xf>
    <xf numFmtId="2" fontId="0" fillId="34" borderId="0" xfId="0" applyNumberFormat="1" applyFill="1" applyAlignment="1">
      <alignment/>
    </xf>
    <xf numFmtId="2" fontId="1" fillId="34" borderId="10" xfId="0" applyNumberFormat="1" applyFont="1" applyFill="1" applyBorder="1" applyAlignment="1">
      <alignment horizontal="right"/>
    </xf>
    <xf numFmtId="2" fontId="0" fillId="35" borderId="0" xfId="0" applyNumberFormat="1" applyFill="1" applyAlignment="1">
      <alignment/>
    </xf>
    <xf numFmtId="2" fontId="1" fillId="35" borderId="10" xfId="0" applyNumberFormat="1" applyFont="1" applyFill="1" applyBorder="1" applyAlignment="1">
      <alignment horizontal="right"/>
    </xf>
    <xf numFmtId="2" fontId="0" fillId="36" borderId="0" xfId="0" applyNumberFormat="1" applyFill="1" applyAlignment="1">
      <alignment/>
    </xf>
    <xf numFmtId="2" fontId="1" fillId="36" borderId="10" xfId="0" applyNumberFormat="1" applyFont="1" applyFill="1" applyBorder="1" applyAlignment="1">
      <alignment horizontal="right"/>
    </xf>
    <xf numFmtId="0" fontId="0" fillId="39" borderId="0" xfId="0" applyFill="1" applyBorder="1" applyAlignment="1">
      <alignment/>
    </xf>
    <xf numFmtId="0" fontId="16" fillId="33" borderId="0" xfId="0" applyFont="1" applyFill="1" applyBorder="1" applyAlignment="1" applyProtection="1" quotePrefix="1">
      <alignment horizontal="right"/>
      <protection/>
    </xf>
    <xf numFmtId="16" fontId="16" fillId="40" borderId="0" xfId="0" applyNumberFormat="1" applyFont="1" applyFill="1" applyBorder="1" applyAlignment="1" applyProtection="1" quotePrefix="1">
      <alignment horizontal="right"/>
      <protection/>
    </xf>
    <xf numFmtId="0" fontId="19" fillId="40" borderId="0" xfId="0" applyFont="1" applyFill="1" applyBorder="1" applyAlignment="1" applyProtection="1">
      <alignment/>
      <protection/>
    </xf>
    <xf numFmtId="0" fontId="16" fillId="33" borderId="0" xfId="0" applyFont="1" applyFill="1" applyBorder="1" applyAlignment="1" applyProtection="1">
      <alignment/>
      <protection/>
    </xf>
    <xf numFmtId="0" fontId="0" fillId="33" borderId="10" xfId="0" applyFill="1" applyBorder="1" applyAlignment="1">
      <alignment/>
    </xf>
    <xf numFmtId="2" fontId="0" fillId="33" borderId="10" xfId="0" applyNumberFormat="1" applyFill="1" applyBorder="1" applyAlignment="1">
      <alignment/>
    </xf>
    <xf numFmtId="0" fontId="0" fillId="41" borderId="0" xfId="0" applyFill="1" applyAlignment="1">
      <alignment/>
    </xf>
    <xf numFmtId="2" fontId="0" fillId="41" borderId="0" xfId="0" applyNumberFormat="1" applyFill="1" applyAlignment="1">
      <alignment/>
    </xf>
    <xf numFmtId="0" fontId="1" fillId="41" borderId="10" xfId="0" applyFont="1" applyFill="1" applyBorder="1" applyAlignment="1">
      <alignment horizontal="right"/>
    </xf>
    <xf numFmtId="2" fontId="1" fillId="41" borderId="10" xfId="0" applyNumberFormat="1" applyFont="1" applyFill="1" applyBorder="1" applyAlignment="1">
      <alignment horizontal="right"/>
    </xf>
    <xf numFmtId="0" fontId="0" fillId="42" borderId="0" xfId="0" applyFill="1" applyAlignment="1">
      <alignment/>
    </xf>
    <xf numFmtId="0" fontId="1" fillId="42" borderId="10" xfId="0" applyFont="1" applyFill="1" applyBorder="1" applyAlignment="1">
      <alignment horizontal="right"/>
    </xf>
    <xf numFmtId="0" fontId="0" fillId="33" borderId="0" xfId="0" applyFill="1" applyAlignment="1">
      <alignment horizontal="left"/>
    </xf>
    <xf numFmtId="0" fontId="0" fillId="33" borderId="10" xfId="0" applyFill="1" applyBorder="1" applyAlignment="1">
      <alignment horizontal="left"/>
    </xf>
    <xf numFmtId="0" fontId="0" fillId="33" borderId="10" xfId="0" applyFill="1" applyBorder="1" applyAlignment="1">
      <alignment horizontal="right"/>
    </xf>
    <xf numFmtId="0" fontId="0" fillId="33" borderId="11" xfId="0" applyFill="1" applyBorder="1" applyAlignment="1">
      <alignment/>
    </xf>
    <xf numFmtId="0" fontId="0" fillId="33" borderId="12" xfId="0" applyFill="1" applyBorder="1" applyAlignment="1">
      <alignment/>
    </xf>
    <xf numFmtId="0" fontId="0" fillId="33" borderId="12" xfId="0" applyFill="1" applyBorder="1" applyAlignment="1">
      <alignment horizontal="right"/>
    </xf>
    <xf numFmtId="0" fontId="0" fillId="39"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1" fillId="37" borderId="0" xfId="0" applyFont="1" applyFill="1" applyAlignment="1">
      <alignment horizontal="left"/>
    </xf>
    <xf numFmtId="0" fontId="1" fillId="37" borderId="10" xfId="0" applyFont="1" applyFill="1" applyBorder="1" applyAlignment="1">
      <alignment horizontal="left"/>
    </xf>
    <xf numFmtId="0" fontId="1" fillId="42" borderId="0" xfId="0" applyFont="1" applyFill="1" applyAlignment="1">
      <alignment horizontal="left"/>
    </xf>
    <xf numFmtId="0" fontId="1" fillId="42" borderId="10" xfId="0" applyFont="1" applyFill="1" applyBorder="1" applyAlignment="1">
      <alignment horizontal="left"/>
    </xf>
    <xf numFmtId="0" fontId="1" fillId="34" borderId="0" xfId="0" applyFont="1" applyFill="1" applyAlignment="1">
      <alignment horizontal="left"/>
    </xf>
    <xf numFmtId="0" fontId="1" fillId="34" borderId="10" xfId="0" applyFont="1" applyFill="1" applyBorder="1" applyAlignment="1">
      <alignment horizontal="left"/>
    </xf>
    <xf numFmtId="0" fontId="1" fillId="35" borderId="0" xfId="0" applyFont="1" applyFill="1" applyAlignment="1">
      <alignment horizontal="left"/>
    </xf>
    <xf numFmtId="0" fontId="1" fillId="35" borderId="10" xfId="0" applyFont="1" applyFill="1" applyBorder="1" applyAlignment="1">
      <alignment horizontal="left"/>
    </xf>
    <xf numFmtId="0" fontId="1" fillId="36" borderId="0" xfId="0" applyFont="1" applyFill="1" applyAlignment="1">
      <alignment horizontal="left"/>
    </xf>
    <xf numFmtId="0" fontId="1" fillId="36" borderId="10" xfId="0" applyFont="1" applyFill="1" applyBorder="1" applyAlignment="1">
      <alignment horizontal="left"/>
    </xf>
    <xf numFmtId="0" fontId="1" fillId="41" borderId="0" xfId="0" applyFont="1" applyFill="1" applyAlignment="1">
      <alignment horizontal="left"/>
    </xf>
    <xf numFmtId="0" fontId="1" fillId="41" borderId="10" xfId="0" applyFont="1" applyFill="1" applyBorder="1" applyAlignment="1">
      <alignment horizontal="left"/>
    </xf>
    <xf numFmtId="0" fontId="0" fillId="38" borderId="0" xfId="0" applyFill="1" applyAlignment="1">
      <alignment horizontal="left"/>
    </xf>
    <xf numFmtId="0" fontId="1" fillId="38" borderId="13" xfId="0" applyFont="1" applyFill="1" applyBorder="1" applyAlignment="1">
      <alignment horizontal="left"/>
    </xf>
    <xf numFmtId="0" fontId="1" fillId="39" borderId="11" xfId="0" applyFont="1" applyFill="1" applyBorder="1" applyAlignment="1">
      <alignment horizontal="left"/>
    </xf>
    <xf numFmtId="0" fontId="0" fillId="39" borderId="15" xfId="0" applyFill="1" applyBorder="1" applyAlignment="1">
      <alignment horizontal="left"/>
    </xf>
    <xf numFmtId="2" fontId="0" fillId="37" borderId="10" xfId="0" applyNumberFormat="1" applyFill="1" applyBorder="1" applyAlignment="1">
      <alignment horizontal="right"/>
    </xf>
    <xf numFmtId="2" fontId="0" fillId="42" borderId="10" xfId="0" applyNumberFormat="1" applyFill="1" applyBorder="1" applyAlignment="1">
      <alignment horizontal="right"/>
    </xf>
    <xf numFmtId="2" fontId="0" fillId="34" borderId="10" xfId="0" applyNumberFormat="1" applyFill="1" applyBorder="1" applyAlignment="1">
      <alignment horizontal="right"/>
    </xf>
    <xf numFmtId="2" fontId="0" fillId="35" borderId="10" xfId="0" applyNumberFormat="1" applyFill="1" applyBorder="1" applyAlignment="1">
      <alignment horizontal="right"/>
    </xf>
    <xf numFmtId="2" fontId="0" fillId="36" borderId="10" xfId="0" applyNumberFormat="1" applyFill="1" applyBorder="1" applyAlignment="1">
      <alignment horizontal="right"/>
    </xf>
    <xf numFmtId="2" fontId="0" fillId="41" borderId="10" xfId="0" applyNumberFormat="1" applyFill="1" applyBorder="1" applyAlignment="1">
      <alignment horizontal="right"/>
    </xf>
    <xf numFmtId="2" fontId="0" fillId="33" borderId="0" xfId="0" applyNumberFormat="1" applyFill="1" applyAlignment="1">
      <alignment horizontal="right"/>
    </xf>
    <xf numFmtId="2" fontId="1" fillId="39" borderId="16" xfId="0" applyNumberFormat="1" applyFont="1" applyFill="1" applyBorder="1" applyAlignment="1">
      <alignment horizontal="right"/>
    </xf>
    <xf numFmtId="2" fontId="1" fillId="39" borderId="17" xfId="0" applyNumberFormat="1" applyFont="1" applyFill="1" applyBorder="1" applyAlignment="1">
      <alignment horizontal="right"/>
    </xf>
    <xf numFmtId="2" fontId="0" fillId="42" borderId="0" xfId="0" applyNumberFormat="1" applyFill="1" applyBorder="1" applyAlignment="1">
      <alignment horizontal="right"/>
    </xf>
    <xf numFmtId="0" fontId="0" fillId="42" borderId="0" xfId="0" applyFill="1" applyBorder="1" applyAlignment="1">
      <alignment horizontal="right"/>
    </xf>
    <xf numFmtId="0" fontId="0" fillId="42" borderId="0" xfId="0" applyFill="1" applyBorder="1" applyAlignment="1">
      <alignment/>
    </xf>
    <xf numFmtId="1" fontId="0" fillId="42" borderId="0" xfId="0" applyNumberFormat="1" applyFill="1" applyBorder="1" applyAlignment="1">
      <alignment horizontal="right"/>
    </xf>
    <xf numFmtId="2" fontId="0" fillId="34" borderId="0" xfId="0" applyNumberFormat="1" applyFill="1" applyBorder="1" applyAlignment="1">
      <alignment horizontal="right"/>
    </xf>
    <xf numFmtId="0" fontId="0" fillId="34" borderId="0" xfId="0" applyFill="1" applyBorder="1" applyAlignment="1">
      <alignment/>
    </xf>
    <xf numFmtId="2" fontId="0" fillId="34" borderId="0" xfId="0" applyNumberFormat="1" applyFill="1" applyBorder="1" applyAlignment="1">
      <alignment/>
    </xf>
    <xf numFmtId="2" fontId="0" fillId="35" borderId="0" xfId="0" applyNumberFormat="1" applyFill="1" applyBorder="1" applyAlignment="1">
      <alignment horizontal="right"/>
    </xf>
    <xf numFmtId="0" fontId="0" fillId="35" borderId="0" xfId="0" applyFill="1" applyBorder="1" applyAlignment="1">
      <alignment horizontal="right"/>
    </xf>
    <xf numFmtId="0" fontId="0" fillId="33" borderId="18" xfId="0" applyFill="1" applyBorder="1" applyAlignment="1">
      <alignment/>
    </xf>
    <xf numFmtId="0" fontId="0" fillId="33" borderId="13" xfId="0" applyFill="1" applyBorder="1" applyAlignment="1">
      <alignment/>
    </xf>
    <xf numFmtId="2" fontId="0" fillId="36" borderId="0" xfId="0" applyNumberFormat="1" applyFill="1" applyBorder="1" applyAlignment="1">
      <alignment horizontal="right"/>
    </xf>
    <xf numFmtId="0" fontId="0" fillId="36" borderId="0" xfId="0" applyFill="1" applyBorder="1" applyAlignment="1">
      <alignment horizontal="right"/>
    </xf>
    <xf numFmtId="2" fontId="0" fillId="41" borderId="0" xfId="0" applyNumberFormat="1" applyFill="1" applyBorder="1" applyAlignment="1">
      <alignment horizontal="right"/>
    </xf>
    <xf numFmtId="0" fontId="0" fillId="41" borderId="0" xfId="0" applyFill="1" applyBorder="1" applyAlignment="1">
      <alignment horizontal="right"/>
    </xf>
    <xf numFmtId="2" fontId="1" fillId="39" borderId="19" xfId="0" applyNumberFormat="1" applyFont="1" applyFill="1" applyBorder="1" applyAlignment="1">
      <alignment horizontal="right"/>
    </xf>
    <xf numFmtId="2" fontId="1" fillId="39" borderId="20" xfId="0" applyNumberFormat="1" applyFont="1" applyFill="1" applyBorder="1" applyAlignment="1">
      <alignment horizontal="right"/>
    </xf>
    <xf numFmtId="2" fontId="1" fillId="39" borderId="21" xfId="0" applyNumberFormat="1" applyFont="1" applyFill="1" applyBorder="1" applyAlignment="1">
      <alignment horizontal="right"/>
    </xf>
    <xf numFmtId="0" fontId="18" fillId="40" borderId="0" xfId="0" applyFont="1" applyFill="1" applyBorder="1" applyAlignment="1" applyProtection="1">
      <alignment/>
      <protection/>
    </xf>
    <xf numFmtId="0" fontId="17" fillId="40" borderId="0" xfId="0" applyFont="1" applyFill="1" applyBorder="1" applyAlignment="1" applyProtection="1">
      <alignment/>
      <protection/>
    </xf>
    <xf numFmtId="0" fontId="17" fillId="33" borderId="0" xfId="0" applyFont="1" applyFill="1" applyBorder="1" applyAlignment="1" applyProtection="1">
      <alignment/>
      <protection/>
    </xf>
    <xf numFmtId="0" fontId="15" fillId="33" borderId="0" xfId="0" applyFont="1" applyFill="1" applyBorder="1" applyAlignment="1" applyProtection="1">
      <alignment horizontal="left" vertical="center"/>
      <protection/>
    </xf>
    <xf numFmtId="0" fontId="18" fillId="40" borderId="0" xfId="0" applyFont="1" applyFill="1" applyBorder="1" applyAlignment="1" applyProtection="1">
      <alignment horizontal="right" vertical="center"/>
      <protection/>
    </xf>
    <xf numFmtId="0" fontId="0" fillId="40" borderId="0" xfId="0" applyFont="1" applyFill="1" applyBorder="1" applyAlignment="1" applyProtection="1">
      <alignment horizontal="right" vertical="center"/>
      <protection/>
    </xf>
    <xf numFmtId="0" fontId="19" fillId="40" borderId="0" xfId="0" applyFont="1" applyFill="1" applyBorder="1" applyAlignment="1" applyProtection="1">
      <alignment horizontal="left" vertical="center"/>
      <protection/>
    </xf>
    <xf numFmtId="0" fontId="17" fillId="40" borderId="0" xfId="0" applyFont="1" applyFill="1" applyBorder="1" applyAlignment="1" applyProtection="1">
      <alignment horizontal="right" vertical="center"/>
      <protection/>
    </xf>
    <xf numFmtId="0" fontId="17" fillId="33" borderId="0" xfId="0" applyFont="1" applyFill="1" applyBorder="1" applyAlignment="1">
      <alignment horizontal="right" vertical="center"/>
    </xf>
    <xf numFmtId="16" fontId="16" fillId="40" borderId="0" xfId="0" applyNumberFormat="1" applyFont="1" applyFill="1" applyBorder="1" applyAlignment="1" applyProtection="1" quotePrefix="1">
      <alignment horizontal="right" vertical="center"/>
      <protection/>
    </xf>
    <xf numFmtId="0" fontId="0" fillId="40" borderId="0" xfId="0" applyFont="1" applyFill="1" applyBorder="1" applyAlignment="1" applyProtection="1">
      <alignment/>
      <protection/>
    </xf>
    <xf numFmtId="0" fontId="0" fillId="33" borderId="10" xfId="0" applyFill="1" applyBorder="1" applyAlignment="1" applyProtection="1">
      <alignment horizontal="left"/>
      <protection locked="0"/>
    </xf>
    <xf numFmtId="2" fontId="0" fillId="33" borderId="10" xfId="0" applyNumberFormat="1" applyFill="1" applyBorder="1" applyAlignment="1" applyProtection="1">
      <alignment horizontal="right"/>
      <protection locked="0"/>
    </xf>
    <xf numFmtId="0" fontId="0" fillId="33" borderId="10" xfId="0" applyFill="1" applyBorder="1" applyAlignment="1" applyProtection="1">
      <alignment horizontal="right"/>
      <protection locked="0"/>
    </xf>
    <xf numFmtId="0" fontId="0" fillId="33" borderId="10" xfId="0" applyFill="1" applyBorder="1" applyAlignment="1" applyProtection="1">
      <alignment/>
      <protection locked="0"/>
    </xf>
    <xf numFmtId="1" fontId="0" fillId="33" borderId="10" xfId="0" applyNumberFormat="1" applyFill="1" applyBorder="1" applyAlignment="1" applyProtection="1">
      <alignment horizontal="right"/>
      <protection locked="0"/>
    </xf>
    <xf numFmtId="0" fontId="1" fillId="33" borderId="10" xfId="0" applyFont="1" applyFill="1" applyBorder="1" applyAlignment="1" applyProtection="1">
      <alignment horizontal="left"/>
      <protection locked="0"/>
    </xf>
    <xf numFmtId="2" fontId="1" fillId="33" borderId="10" xfId="0" applyNumberFormat="1" applyFont="1" applyFill="1" applyBorder="1" applyAlignment="1" applyProtection="1">
      <alignment horizontal="right"/>
      <protection locked="0"/>
    </xf>
    <xf numFmtId="0" fontId="1" fillId="33" borderId="10" xfId="0" applyFont="1" applyFill="1" applyBorder="1" applyAlignment="1" applyProtection="1">
      <alignment horizontal="right"/>
      <protection locked="0"/>
    </xf>
    <xf numFmtId="0" fontId="0" fillId="33" borderId="10" xfId="0" applyFill="1" applyBorder="1" applyAlignment="1" applyProtection="1">
      <alignment/>
      <protection locked="0"/>
    </xf>
    <xf numFmtId="2" fontId="0" fillId="33" borderId="10" xfId="0" applyNumberFormat="1" applyFill="1" applyBorder="1" applyAlignment="1" applyProtection="1">
      <alignment/>
      <protection locked="0"/>
    </xf>
    <xf numFmtId="0" fontId="16" fillId="33" borderId="0" xfId="0" applyFont="1" applyFill="1" applyAlignment="1" applyProtection="1">
      <alignment/>
      <protection/>
    </xf>
    <xf numFmtId="0" fontId="10" fillId="43" borderId="0" xfId="0" applyFont="1" applyFill="1" applyBorder="1" applyAlignment="1" applyProtection="1">
      <alignment/>
      <protection/>
    </xf>
    <xf numFmtId="0" fontId="11" fillId="43" borderId="0" xfId="0" applyFont="1" applyFill="1" applyBorder="1" applyAlignment="1" applyProtection="1">
      <alignment/>
      <protection/>
    </xf>
    <xf numFmtId="0" fontId="0" fillId="43" borderId="0" xfId="0" applyFill="1" applyAlignment="1">
      <alignment/>
    </xf>
    <xf numFmtId="0" fontId="16" fillId="40" borderId="0" xfId="0" applyFont="1" applyFill="1" applyBorder="1" applyAlignment="1" applyProtection="1">
      <alignment/>
      <protection/>
    </xf>
    <xf numFmtId="0" fontId="0" fillId="33" borderId="0" xfId="0" applyFont="1" applyFill="1" applyAlignment="1" applyProtection="1">
      <alignment/>
      <protection/>
    </xf>
    <xf numFmtId="0" fontId="0" fillId="43" borderId="0" xfId="0" applyFill="1"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horizontal="left" vertical="center"/>
      <protection/>
    </xf>
    <xf numFmtId="0" fontId="62" fillId="33" borderId="0" xfId="0" applyFont="1" applyFill="1" applyAlignment="1" applyProtection="1">
      <alignment horizontal="right"/>
      <protection hidden="1"/>
    </xf>
    <xf numFmtId="0" fontId="62" fillId="33" borderId="0" xfId="0" applyFont="1" applyFill="1" applyAlignment="1" applyProtection="1">
      <alignment/>
      <protection hidden="1"/>
    </xf>
    <xf numFmtId="2" fontId="63" fillId="33" borderId="0" xfId="0" applyNumberFormat="1" applyFont="1" applyFill="1" applyAlignment="1" applyProtection="1">
      <alignment/>
      <protection hidden="1"/>
    </xf>
    <xf numFmtId="0" fontId="63" fillId="33" borderId="0" xfId="0" applyFont="1" applyFill="1" applyAlignment="1" applyProtection="1">
      <alignment/>
      <protection hidden="1"/>
    </xf>
    <xf numFmtId="0" fontId="1" fillId="44" borderId="10" xfId="0" applyFont="1" applyFill="1" applyBorder="1" applyAlignment="1" applyProtection="1">
      <alignment/>
      <protection/>
    </xf>
    <xf numFmtId="2" fontId="0" fillId="44" borderId="22" xfId="0" applyNumberFormat="1" applyFill="1" applyBorder="1" applyAlignment="1" applyProtection="1">
      <alignment/>
      <protection/>
    </xf>
    <xf numFmtId="2" fontId="0" fillId="44" borderId="16" xfId="0" applyNumberFormat="1" applyFill="1" applyBorder="1" applyAlignment="1" applyProtection="1">
      <alignment/>
      <protection/>
    </xf>
    <xf numFmtId="2" fontId="0" fillId="44" borderId="23" xfId="0" applyNumberFormat="1" applyFill="1" applyBorder="1" applyAlignment="1" applyProtection="1">
      <alignment/>
      <protection/>
    </xf>
    <xf numFmtId="2" fontId="0" fillId="44" borderId="24" xfId="0" applyNumberFormat="1" applyFill="1" applyBorder="1" applyAlignment="1" applyProtection="1">
      <alignment/>
      <protection/>
    </xf>
    <xf numFmtId="2" fontId="0" fillId="44" borderId="14" xfId="0" applyNumberFormat="1" applyFill="1" applyBorder="1" applyAlignment="1" applyProtection="1">
      <alignment/>
      <protection/>
    </xf>
    <xf numFmtId="2" fontId="0" fillId="44" borderId="17" xfId="0" applyNumberFormat="1" applyFill="1" applyBorder="1" applyAlignment="1" applyProtection="1">
      <alignment/>
      <protection/>
    </xf>
    <xf numFmtId="0" fontId="0" fillId="44" borderId="25" xfId="0" applyFont="1" applyFill="1" applyBorder="1" applyAlignment="1" applyProtection="1">
      <alignment/>
      <protection/>
    </xf>
    <xf numFmtId="0" fontId="0" fillId="44" borderId="13" xfId="0" applyFont="1" applyFill="1" applyBorder="1" applyAlignment="1" applyProtection="1">
      <alignment/>
      <protection/>
    </xf>
    <xf numFmtId="0" fontId="1" fillId="44" borderId="10" xfId="0" applyFont="1" applyFill="1" applyBorder="1" applyAlignment="1" applyProtection="1">
      <alignment horizontal="right"/>
      <protection/>
    </xf>
    <xf numFmtId="1" fontId="1" fillId="44" borderId="12" xfId="0" applyNumberFormat="1" applyFont="1" applyFill="1" applyBorder="1" applyAlignment="1" applyProtection="1">
      <alignment/>
      <protection/>
    </xf>
    <xf numFmtId="0" fontId="1" fillId="44" borderId="12" xfId="0" applyFont="1" applyFill="1" applyBorder="1" applyAlignment="1" applyProtection="1">
      <alignment/>
      <protection/>
    </xf>
    <xf numFmtId="2" fontId="1" fillId="44" borderId="12" xfId="0" applyNumberFormat="1" applyFont="1" applyFill="1" applyBorder="1" applyAlignment="1" applyProtection="1">
      <alignment/>
      <protection/>
    </xf>
    <xf numFmtId="164" fontId="1" fillId="44" borderId="12" xfId="0" applyNumberFormat="1" applyFont="1" applyFill="1" applyBorder="1" applyAlignment="1" applyProtection="1">
      <alignment/>
      <protection/>
    </xf>
    <xf numFmtId="0" fontId="11" fillId="44" borderId="25" xfId="0" applyFont="1" applyFill="1" applyBorder="1" applyAlignment="1" applyProtection="1">
      <alignment/>
      <protection/>
    </xf>
    <xf numFmtId="0" fontId="12" fillId="44" borderId="25" xfId="0" applyFont="1" applyFill="1" applyBorder="1" applyAlignment="1" applyProtection="1">
      <alignment horizontal="right"/>
      <protection/>
    </xf>
    <xf numFmtId="0" fontId="12" fillId="44" borderId="25" xfId="0" applyFont="1" applyFill="1" applyBorder="1" applyAlignment="1" applyProtection="1">
      <alignment/>
      <protection/>
    </xf>
    <xf numFmtId="0" fontId="11" fillId="44" borderId="13" xfId="0" applyFont="1" applyFill="1" applyBorder="1" applyAlignment="1" applyProtection="1">
      <alignment/>
      <protection/>
    </xf>
    <xf numFmtId="0" fontId="12" fillId="44" borderId="13" xfId="0" applyFont="1" applyFill="1" applyBorder="1" applyAlignment="1" applyProtection="1">
      <alignment horizontal="right"/>
      <protection/>
    </xf>
    <xf numFmtId="0" fontId="12" fillId="44" borderId="10" xfId="0" applyFont="1" applyFill="1" applyBorder="1" applyAlignment="1" applyProtection="1">
      <alignment horizontal="right"/>
      <protection/>
    </xf>
    <xf numFmtId="0" fontId="12" fillId="44" borderId="12" xfId="0" applyFont="1" applyFill="1" applyBorder="1" applyAlignment="1" applyProtection="1">
      <alignment/>
      <protection/>
    </xf>
    <xf numFmtId="1" fontId="12" fillId="44" borderId="12" xfId="0" applyNumberFormat="1" applyFont="1" applyFill="1" applyBorder="1" applyAlignment="1" applyProtection="1">
      <alignment/>
      <protection/>
    </xf>
    <xf numFmtId="2" fontId="12" fillId="44" borderId="12" xfId="0" applyNumberFormat="1" applyFont="1" applyFill="1" applyBorder="1" applyAlignment="1" applyProtection="1">
      <alignment/>
      <protection/>
    </xf>
    <xf numFmtId="0" fontId="0" fillId="44" borderId="26" xfId="0" applyFill="1" applyBorder="1" applyAlignment="1" applyProtection="1">
      <alignment/>
      <protection/>
    </xf>
    <xf numFmtId="0" fontId="5" fillId="44" borderId="27" xfId="0" applyFont="1" applyFill="1" applyBorder="1" applyAlignment="1" applyProtection="1" quotePrefix="1">
      <alignment horizontal="center" vertical="center"/>
      <protection/>
    </xf>
    <xf numFmtId="0" fontId="0" fillId="44" borderId="27" xfId="0" applyFill="1" applyBorder="1" applyAlignment="1" applyProtection="1">
      <alignment/>
      <protection/>
    </xf>
    <xf numFmtId="0" fontId="4" fillId="44" borderId="27" xfId="0" applyFont="1" applyFill="1" applyBorder="1" applyAlignment="1" applyProtection="1">
      <alignment horizontal="right" vertical="center"/>
      <protection/>
    </xf>
    <xf numFmtId="0" fontId="5" fillId="44" borderId="27" xfId="0" applyFont="1" applyFill="1" applyBorder="1" applyAlignment="1" applyProtection="1">
      <alignment horizontal="right" vertical="center"/>
      <protection/>
    </xf>
    <xf numFmtId="0" fontId="6" fillId="44" borderId="27" xfId="0" applyFont="1" applyFill="1" applyBorder="1" applyAlignment="1" applyProtection="1">
      <alignment horizontal="right" vertical="center"/>
      <protection/>
    </xf>
    <xf numFmtId="0" fontId="4" fillId="44" borderId="27" xfId="0" applyFont="1" applyFill="1" applyBorder="1" applyAlignment="1" applyProtection="1">
      <alignment horizontal="center"/>
      <protection/>
    </xf>
    <xf numFmtId="0" fontId="5" fillId="33" borderId="27" xfId="0" applyFont="1" applyFill="1" applyBorder="1" applyAlignment="1" applyProtection="1">
      <alignment horizontal="right" vertical="center"/>
      <protection locked="0"/>
    </xf>
    <xf numFmtId="165" fontId="5" fillId="33" borderId="27" xfId="0" applyNumberFormat="1" applyFont="1" applyFill="1" applyBorder="1" applyAlignment="1" applyProtection="1">
      <alignment horizontal="right" vertical="center"/>
      <protection locked="0"/>
    </xf>
    <xf numFmtId="168" fontId="6" fillId="44" borderId="27" xfId="0" applyNumberFormat="1" applyFont="1" applyFill="1" applyBorder="1" applyAlignment="1" applyProtection="1">
      <alignment horizontal="right" vertical="center"/>
      <protection/>
    </xf>
    <xf numFmtId="0" fontId="5" fillId="44" borderId="27" xfId="0" applyFont="1" applyFill="1" applyBorder="1" applyAlignment="1" applyProtection="1">
      <alignment horizontal="center"/>
      <protection/>
    </xf>
    <xf numFmtId="0" fontId="5" fillId="44" borderId="27" xfId="0" applyFont="1" applyFill="1" applyBorder="1" applyAlignment="1" applyProtection="1">
      <alignment/>
      <protection/>
    </xf>
    <xf numFmtId="2" fontId="5" fillId="33" borderId="27" xfId="0" applyNumberFormat="1" applyFont="1" applyFill="1" applyBorder="1" applyAlignment="1" applyProtection="1">
      <alignment horizontal="right" vertical="center"/>
      <protection locked="0"/>
    </xf>
    <xf numFmtId="2" fontId="5" fillId="44" borderId="27" xfId="0" applyNumberFormat="1" applyFont="1" applyFill="1" applyBorder="1" applyAlignment="1" applyProtection="1">
      <alignment horizontal="right" vertical="center"/>
      <protection/>
    </xf>
    <xf numFmtId="2" fontId="5" fillId="43" borderId="27" xfId="0" applyNumberFormat="1" applyFont="1" applyFill="1" applyBorder="1" applyAlignment="1" applyProtection="1">
      <alignment horizontal="right" vertical="center"/>
      <protection locked="0"/>
    </xf>
    <xf numFmtId="170" fontId="5" fillId="44" borderId="27" xfId="42" applyNumberFormat="1" applyFont="1" applyFill="1" applyBorder="1" applyAlignment="1" applyProtection="1">
      <alignment horizontal="right" vertical="center"/>
      <protection/>
    </xf>
    <xf numFmtId="170" fontId="5" fillId="44" borderId="27" xfId="42" applyNumberFormat="1" applyFont="1" applyFill="1" applyBorder="1" applyAlignment="1" applyProtection="1">
      <alignment horizontal="right"/>
      <protection/>
    </xf>
    <xf numFmtId="165" fontId="5" fillId="44" borderId="27" xfId="0" applyNumberFormat="1" applyFont="1" applyFill="1" applyBorder="1" applyAlignment="1" applyProtection="1">
      <alignment horizontal="right" vertical="center"/>
      <protection/>
    </xf>
    <xf numFmtId="0" fontId="5" fillId="44" borderId="27" xfId="0" applyFont="1" applyFill="1" applyBorder="1" applyAlignment="1" applyProtection="1">
      <alignment horizontal="right" vertical="center"/>
      <protection/>
    </xf>
    <xf numFmtId="2" fontId="5" fillId="44" borderId="27" xfId="0" applyNumberFormat="1" applyFont="1" applyFill="1" applyBorder="1" applyAlignment="1" applyProtection="1">
      <alignment horizontal="right" vertical="center"/>
      <protection/>
    </xf>
    <xf numFmtId="168" fontId="5" fillId="44" borderId="27" xfId="0" applyNumberFormat="1" applyFont="1" applyFill="1" applyBorder="1" applyAlignment="1" applyProtection="1">
      <alignment horizontal="right" vertical="center"/>
      <protection/>
    </xf>
    <xf numFmtId="10" fontId="5" fillId="33" borderId="27" xfId="59" applyNumberFormat="1" applyFont="1" applyFill="1" applyBorder="1" applyAlignment="1" applyProtection="1">
      <alignment horizontal="right" vertical="center"/>
      <protection locked="0"/>
    </xf>
    <xf numFmtId="164" fontId="5" fillId="33" borderId="27" xfId="0" applyNumberFormat="1" applyFont="1" applyFill="1" applyBorder="1" applyAlignment="1" applyProtection="1">
      <alignment horizontal="right" vertical="center"/>
      <protection locked="0"/>
    </xf>
    <xf numFmtId="181" fontId="5" fillId="33" borderId="27" xfId="59" applyNumberFormat="1" applyFont="1" applyFill="1" applyBorder="1" applyAlignment="1" applyProtection="1">
      <alignment horizontal="right" vertical="center"/>
      <protection locked="0"/>
    </xf>
    <xf numFmtId="0" fontId="0" fillId="44" borderId="27" xfId="0" applyFont="1" applyFill="1" applyBorder="1" applyAlignment="1" applyProtection="1">
      <alignment/>
      <protection/>
    </xf>
    <xf numFmtId="0" fontId="5" fillId="44" borderId="28" xfId="0" applyFont="1" applyFill="1" applyBorder="1" applyAlignment="1" applyProtection="1">
      <alignment/>
      <protection/>
    </xf>
    <xf numFmtId="0" fontId="5" fillId="44" borderId="28" xfId="0" applyFont="1" applyFill="1" applyBorder="1" applyAlignment="1" applyProtection="1">
      <alignment horizontal="right" vertical="center"/>
      <protection/>
    </xf>
    <xf numFmtId="0" fontId="5" fillId="44" borderId="12" xfId="0" applyFont="1" applyFill="1" applyBorder="1" applyAlignment="1" applyProtection="1">
      <alignment/>
      <protection/>
    </xf>
    <xf numFmtId="0" fontId="5" fillId="44" borderId="12" xfId="0" applyFont="1" applyFill="1" applyBorder="1" applyAlignment="1" applyProtection="1">
      <alignment horizontal="right" vertical="center"/>
      <protection/>
    </xf>
    <xf numFmtId="168" fontId="6" fillId="44" borderId="12" xfId="0" applyNumberFormat="1" applyFont="1" applyFill="1" applyBorder="1" applyAlignment="1" applyProtection="1">
      <alignment horizontal="right" vertical="center"/>
      <protection/>
    </xf>
    <xf numFmtId="0" fontId="6" fillId="44" borderId="12" xfId="0" applyFont="1" applyFill="1" applyBorder="1" applyAlignment="1" applyProtection="1">
      <alignment/>
      <protection/>
    </xf>
    <xf numFmtId="0" fontId="6" fillId="44" borderId="12" xfId="0" applyFont="1" applyFill="1" applyBorder="1" applyAlignment="1" applyProtection="1">
      <alignment horizontal="right" vertical="center"/>
      <protection/>
    </xf>
    <xf numFmtId="0" fontId="5" fillId="44" borderId="29" xfId="0" applyFont="1" applyFill="1" applyBorder="1" applyAlignment="1" applyProtection="1">
      <alignment/>
      <protection/>
    </xf>
    <xf numFmtId="0" fontId="5" fillId="44" borderId="29" xfId="0" applyFont="1" applyFill="1" applyBorder="1" applyAlignment="1" applyProtection="1">
      <alignment horizontal="right" vertical="center"/>
      <protection/>
    </xf>
    <xf numFmtId="2" fontId="5" fillId="44" borderId="28" xfId="0" applyNumberFormat="1" applyFont="1" applyFill="1" applyBorder="1" applyAlignment="1" applyProtection="1">
      <alignment horizontal="right" vertical="center"/>
      <protection/>
    </xf>
    <xf numFmtId="0" fontId="6" fillId="44" borderId="30" xfId="0" applyFont="1" applyFill="1" applyBorder="1" applyAlignment="1" applyProtection="1">
      <alignment/>
      <protection/>
    </xf>
    <xf numFmtId="0" fontId="6" fillId="44" borderId="30" xfId="0" applyFont="1" applyFill="1" applyBorder="1" applyAlignment="1" applyProtection="1">
      <alignment horizontal="right" vertical="center"/>
      <protection/>
    </xf>
    <xf numFmtId="168" fontId="6" fillId="44" borderId="30" xfId="0" applyNumberFormat="1" applyFont="1" applyFill="1" applyBorder="1" applyAlignment="1" applyProtection="1">
      <alignment horizontal="right" vertical="center"/>
      <protection/>
    </xf>
    <xf numFmtId="0" fontId="5" fillId="44" borderId="31" xfId="0" applyFont="1" applyFill="1" applyBorder="1" applyAlignment="1" applyProtection="1">
      <alignment/>
      <protection/>
    </xf>
    <xf numFmtId="0" fontId="0" fillId="44" borderId="32" xfId="0" applyFill="1" applyBorder="1" applyAlignment="1" applyProtection="1">
      <alignment/>
      <protection/>
    </xf>
    <xf numFmtId="0" fontId="6" fillId="44" borderId="33" xfId="0" applyFont="1" applyFill="1" applyBorder="1" applyAlignment="1" applyProtection="1">
      <alignment horizontal="left" vertical="center"/>
      <protection/>
    </xf>
    <xf numFmtId="0" fontId="6" fillId="44" borderId="34" xfId="0" applyFont="1" applyFill="1" applyBorder="1" applyAlignment="1" applyProtection="1">
      <alignment horizontal="right" vertical="center"/>
      <protection/>
    </xf>
    <xf numFmtId="2" fontId="6" fillId="44" borderId="34" xfId="0" applyNumberFormat="1" applyFont="1" applyFill="1" applyBorder="1" applyAlignment="1" applyProtection="1">
      <alignment horizontal="right" vertical="center"/>
      <protection/>
    </xf>
    <xf numFmtId="0" fontId="19" fillId="44" borderId="33" xfId="0" applyFont="1" applyFill="1" applyBorder="1" applyAlignment="1" applyProtection="1">
      <alignment horizontal="left" vertical="center"/>
      <protection/>
    </xf>
    <xf numFmtId="0" fontId="5" fillId="44" borderId="34" xfId="0" applyFont="1" applyFill="1" applyBorder="1" applyAlignment="1" applyProtection="1">
      <alignment horizontal="right" vertical="center"/>
      <protection/>
    </xf>
    <xf numFmtId="0" fontId="5" fillId="44" borderId="33" xfId="0" applyFont="1" applyFill="1" applyBorder="1" applyAlignment="1" applyProtection="1">
      <alignment horizontal="left" vertical="center"/>
      <protection/>
    </xf>
    <xf numFmtId="2" fontId="5" fillId="44" borderId="34" xfId="0" applyNumberFormat="1" applyFont="1" applyFill="1" applyBorder="1" applyAlignment="1" applyProtection="1">
      <alignment horizontal="right" vertical="center"/>
      <protection/>
    </xf>
    <xf numFmtId="2" fontId="5" fillId="44" borderId="34" xfId="0" applyNumberFormat="1" applyFont="1" applyFill="1" applyBorder="1" applyAlignment="1" applyProtection="1">
      <alignment horizontal="right" vertical="center"/>
      <protection/>
    </xf>
    <xf numFmtId="0" fontId="5" fillId="44" borderId="35" xfId="0" applyFont="1" applyFill="1" applyBorder="1" applyAlignment="1" applyProtection="1">
      <alignment horizontal="left" vertical="center"/>
      <protection/>
    </xf>
    <xf numFmtId="0" fontId="5" fillId="44" borderId="36" xfId="0" applyFont="1" applyFill="1" applyBorder="1" applyAlignment="1" applyProtection="1">
      <alignment horizontal="right" vertical="center"/>
      <protection/>
    </xf>
    <xf numFmtId="0" fontId="6" fillId="44" borderId="37" xfId="0" applyFont="1" applyFill="1" applyBorder="1" applyAlignment="1" applyProtection="1">
      <alignment horizontal="left" vertical="center"/>
      <protection/>
    </xf>
    <xf numFmtId="4" fontId="6" fillId="44" borderId="38" xfId="0" applyNumberFormat="1" applyFont="1" applyFill="1" applyBorder="1" applyAlignment="1" applyProtection="1">
      <alignment horizontal="right" vertical="center"/>
      <protection/>
    </xf>
    <xf numFmtId="2" fontId="6" fillId="44" borderId="38" xfId="0" applyNumberFormat="1" applyFont="1" applyFill="1" applyBorder="1" applyAlignment="1" applyProtection="1">
      <alignment horizontal="right" vertical="center"/>
      <protection/>
    </xf>
    <xf numFmtId="0" fontId="5" fillId="44" borderId="39" xfId="0" applyFont="1" applyFill="1" applyBorder="1" applyAlignment="1" applyProtection="1">
      <alignment horizontal="left" vertical="center"/>
      <protection/>
    </xf>
    <xf numFmtId="0" fontId="5" fillId="44" borderId="40" xfId="0" applyFont="1" applyFill="1" applyBorder="1" applyAlignment="1" applyProtection="1">
      <alignment horizontal="right" vertical="center"/>
      <protection/>
    </xf>
    <xf numFmtId="2" fontId="5" fillId="44" borderId="36" xfId="0" applyNumberFormat="1" applyFont="1" applyFill="1" applyBorder="1" applyAlignment="1" applyProtection="1">
      <alignment horizontal="right" vertical="center"/>
      <protection/>
    </xf>
    <xf numFmtId="0" fontId="6" fillId="44" borderId="41" xfId="0" applyFont="1" applyFill="1" applyBorder="1" applyAlignment="1" applyProtection="1">
      <alignment horizontal="left" vertical="center"/>
      <protection/>
    </xf>
    <xf numFmtId="2" fontId="6" fillId="44" borderId="42" xfId="0" applyNumberFormat="1" applyFont="1" applyFill="1" applyBorder="1" applyAlignment="1" applyProtection="1">
      <alignment horizontal="right" vertical="center"/>
      <protection/>
    </xf>
    <xf numFmtId="0" fontId="0" fillId="44" borderId="34" xfId="0" applyFill="1" applyBorder="1" applyAlignment="1" applyProtection="1">
      <alignment/>
      <protection/>
    </xf>
    <xf numFmtId="0" fontId="16" fillId="45" borderId="33" xfId="0" applyFont="1" applyFill="1" applyBorder="1" applyAlignment="1" applyProtection="1">
      <alignment horizontal="left" vertical="center"/>
      <protection/>
    </xf>
    <xf numFmtId="16" fontId="16" fillId="45" borderId="43" xfId="0" applyNumberFormat="1" applyFont="1" applyFill="1" applyBorder="1" applyAlignment="1" applyProtection="1" quotePrefix="1">
      <alignment horizontal="left" vertical="center"/>
      <protection/>
    </xf>
    <xf numFmtId="0" fontId="0" fillId="44" borderId="44" xfId="0" applyFont="1" applyFill="1" applyBorder="1" applyAlignment="1" applyProtection="1">
      <alignment/>
      <protection/>
    </xf>
    <xf numFmtId="0" fontId="0" fillId="44" borderId="44" xfId="0" applyFill="1" applyBorder="1" applyAlignment="1" applyProtection="1">
      <alignment/>
      <protection/>
    </xf>
    <xf numFmtId="0" fontId="0" fillId="44" borderId="45" xfId="0" applyFill="1" applyBorder="1" applyAlignment="1" applyProtection="1">
      <alignment/>
      <protection/>
    </xf>
    <xf numFmtId="0" fontId="0" fillId="44" borderId="46" xfId="0" applyFill="1" applyBorder="1" applyAlignment="1" applyProtection="1">
      <alignment/>
      <protection/>
    </xf>
    <xf numFmtId="0" fontId="0" fillId="44" borderId="47" xfId="0" applyFill="1" applyBorder="1" applyAlignment="1" applyProtection="1">
      <alignment/>
      <protection/>
    </xf>
    <xf numFmtId="0" fontId="1" fillId="44" borderId="48" xfId="0" applyFont="1" applyFill="1" applyBorder="1" applyAlignment="1" applyProtection="1">
      <alignment/>
      <protection/>
    </xf>
    <xf numFmtId="2" fontId="0" fillId="44" borderId="49" xfId="0" applyNumberFormat="1" applyFill="1" applyBorder="1" applyAlignment="1" applyProtection="1">
      <alignment/>
      <protection/>
    </xf>
    <xf numFmtId="2" fontId="0" fillId="44" borderId="50" xfId="0" applyNumberFormat="1" applyFill="1" applyBorder="1" applyAlignment="1" applyProtection="1">
      <alignment/>
      <protection/>
    </xf>
    <xf numFmtId="2" fontId="0" fillId="44" borderId="51" xfId="0" applyNumberFormat="1" applyFill="1" applyBorder="1" applyAlignment="1" applyProtection="1">
      <alignment/>
      <protection/>
    </xf>
    <xf numFmtId="0" fontId="1" fillId="43" borderId="52" xfId="0" applyFont="1" applyFill="1" applyBorder="1" applyAlignment="1" applyProtection="1">
      <alignment/>
      <protection locked="0"/>
    </xf>
    <xf numFmtId="0" fontId="1" fillId="43" borderId="53" xfId="0" applyFont="1" applyFill="1" applyBorder="1" applyAlignment="1" applyProtection="1">
      <alignment/>
      <protection locked="0"/>
    </xf>
    <xf numFmtId="0" fontId="1" fillId="43" borderId="54" xfId="0" applyFont="1" applyFill="1" applyBorder="1" applyAlignment="1" applyProtection="1">
      <alignment/>
      <protection locked="0"/>
    </xf>
    <xf numFmtId="0" fontId="4" fillId="44" borderId="55" xfId="0" applyFont="1" applyFill="1" applyBorder="1" applyAlignment="1" applyProtection="1">
      <alignment horizontal="left" vertical="center"/>
      <protection/>
    </xf>
    <xf numFmtId="0" fontId="4" fillId="44" borderId="56" xfId="0" applyFont="1" applyFill="1" applyBorder="1" applyAlignment="1" applyProtection="1">
      <alignment horizontal="center"/>
      <protection/>
    </xf>
    <xf numFmtId="0" fontId="4" fillId="44" borderId="56" xfId="0" applyFont="1" applyFill="1" applyBorder="1" applyAlignment="1" applyProtection="1">
      <alignment horizontal="right" vertical="center"/>
      <protection/>
    </xf>
    <xf numFmtId="0" fontId="6" fillId="44" borderId="56" xfId="0" applyFont="1" applyFill="1" applyBorder="1" applyAlignment="1" applyProtection="1">
      <alignment horizontal="right" vertical="center"/>
      <protection/>
    </xf>
    <xf numFmtId="0" fontId="6" fillId="44" borderId="57" xfId="0" applyFont="1" applyFill="1" applyBorder="1" applyAlignment="1" applyProtection="1">
      <alignment horizontal="right" vertical="center"/>
      <protection/>
    </xf>
    <xf numFmtId="0" fontId="0" fillId="44" borderId="25" xfId="0" applyFill="1" applyBorder="1" applyAlignment="1" applyProtection="1">
      <alignment/>
      <protection/>
    </xf>
    <xf numFmtId="0" fontId="6" fillId="44" borderId="58" xfId="0" applyFont="1" applyFill="1" applyBorder="1" applyAlignment="1" applyProtection="1">
      <alignment horizontal="left" vertical="center"/>
      <protection/>
    </xf>
    <xf numFmtId="0" fontId="6" fillId="44" borderId="59" xfId="0" applyFont="1" applyFill="1" applyBorder="1" applyAlignment="1" applyProtection="1">
      <alignment horizontal="right" vertical="center"/>
      <protection/>
    </xf>
    <xf numFmtId="0" fontId="0" fillId="44" borderId="59" xfId="0" applyFill="1" applyBorder="1" applyAlignment="1" applyProtection="1">
      <alignment/>
      <protection/>
    </xf>
    <xf numFmtId="0" fontId="5" fillId="44" borderId="60" xfId="0" applyFont="1" applyFill="1" applyBorder="1" applyAlignment="1" applyProtection="1">
      <alignment horizontal="left" vertical="center"/>
      <protection/>
    </xf>
    <xf numFmtId="0" fontId="15" fillId="44" borderId="55" xfId="0" applyFont="1" applyFill="1" applyBorder="1" applyAlignment="1" applyProtection="1">
      <alignment horizontal="left" vertical="center"/>
      <protection/>
    </xf>
    <xf numFmtId="0" fontId="18" fillId="45" borderId="56" xfId="0" applyFont="1" applyFill="1" applyBorder="1" applyAlignment="1" applyProtection="1">
      <alignment/>
      <protection/>
    </xf>
    <xf numFmtId="0" fontId="0" fillId="45" borderId="56" xfId="0" applyFont="1" applyFill="1" applyBorder="1" applyAlignment="1" applyProtection="1">
      <alignment/>
      <protection/>
    </xf>
    <xf numFmtId="0" fontId="0" fillId="45" borderId="57" xfId="0" applyFont="1" applyFill="1" applyBorder="1" applyAlignment="1" applyProtection="1">
      <alignment/>
      <protection/>
    </xf>
    <xf numFmtId="0" fontId="0" fillId="44" borderId="61" xfId="0" applyFill="1" applyBorder="1" applyAlignment="1" applyProtection="1">
      <alignment/>
      <protection/>
    </xf>
    <xf numFmtId="0" fontId="0" fillId="44" borderId="62" xfId="0" applyFill="1" applyBorder="1" applyAlignment="1" applyProtection="1">
      <alignment/>
      <protection/>
    </xf>
    <xf numFmtId="0" fontId="0" fillId="43" borderId="0" xfId="0" applyFill="1" applyBorder="1" applyAlignment="1">
      <alignment/>
    </xf>
    <xf numFmtId="0" fontId="0" fillId="43" borderId="0" xfId="0" applyFill="1" applyBorder="1" applyAlignment="1" applyProtection="1">
      <alignment/>
      <protection/>
    </xf>
    <xf numFmtId="0" fontId="1" fillId="43" borderId="0" xfId="0" applyFont="1" applyFill="1" applyBorder="1" applyAlignment="1" applyProtection="1">
      <alignment/>
      <protection/>
    </xf>
    <xf numFmtId="164" fontId="0" fillId="44" borderId="13" xfId="0" applyNumberFormat="1" applyFont="1" applyFill="1" applyBorder="1" applyAlignment="1" applyProtection="1">
      <alignment/>
      <protection/>
    </xf>
    <xf numFmtId="2" fontId="0" fillId="44" borderId="13" xfId="0" applyNumberFormat="1" applyFont="1" applyFill="1" applyBorder="1" applyAlignment="1" applyProtection="1">
      <alignment/>
      <protection/>
    </xf>
    <xf numFmtId="0" fontId="1" fillId="44" borderId="63" xfId="0" applyFont="1" applyFill="1" applyBorder="1" applyAlignment="1" applyProtection="1">
      <alignment/>
      <protection/>
    </xf>
    <xf numFmtId="0" fontId="1" fillId="44" borderId="64" xfId="0" applyFont="1" applyFill="1" applyBorder="1" applyAlignment="1" applyProtection="1">
      <alignment/>
      <protection/>
    </xf>
    <xf numFmtId="0" fontId="0" fillId="44" borderId="64" xfId="0" applyFont="1" applyFill="1" applyBorder="1" applyAlignment="1" applyProtection="1">
      <alignment/>
      <protection/>
    </xf>
    <xf numFmtId="0" fontId="0" fillId="44" borderId="65" xfId="0" applyFont="1" applyFill="1" applyBorder="1" applyAlignment="1" applyProtection="1">
      <alignment/>
      <protection/>
    </xf>
    <xf numFmtId="0" fontId="0" fillId="44" borderId="66" xfId="0" applyFont="1" applyFill="1" applyBorder="1" applyAlignment="1" applyProtection="1">
      <alignment/>
      <protection/>
    </xf>
    <xf numFmtId="0" fontId="0" fillId="44" borderId="67" xfId="0" applyFont="1" applyFill="1" applyBorder="1" applyAlignment="1" applyProtection="1">
      <alignment/>
      <protection/>
    </xf>
    <xf numFmtId="0" fontId="1" fillId="44" borderId="68" xfId="0" applyFont="1" applyFill="1" applyBorder="1" applyAlignment="1" applyProtection="1">
      <alignment horizontal="right"/>
      <protection/>
    </xf>
    <xf numFmtId="0" fontId="1" fillId="44" borderId="66" xfId="0" applyFont="1" applyFill="1" applyBorder="1" applyAlignment="1" applyProtection="1">
      <alignment/>
      <protection/>
    </xf>
    <xf numFmtId="0" fontId="0" fillId="44" borderId="69" xfId="0" applyFont="1" applyFill="1" applyBorder="1" applyAlignment="1" applyProtection="1">
      <alignment/>
      <protection/>
    </xf>
    <xf numFmtId="2" fontId="0" fillId="44" borderId="70" xfId="0" applyNumberFormat="1" applyFont="1" applyFill="1" applyBorder="1" applyAlignment="1" applyProtection="1">
      <alignment/>
      <protection/>
    </xf>
    <xf numFmtId="0" fontId="1" fillId="44" borderId="71" xfId="0" applyFont="1" applyFill="1" applyBorder="1" applyAlignment="1" applyProtection="1">
      <alignment/>
      <protection/>
    </xf>
    <xf numFmtId="2" fontId="1" fillId="44" borderId="72" xfId="0" applyNumberFormat="1" applyFont="1" applyFill="1" applyBorder="1" applyAlignment="1" applyProtection="1">
      <alignment/>
      <protection/>
    </xf>
    <xf numFmtId="0" fontId="13" fillId="44" borderId="63" xfId="0" applyFont="1" applyFill="1" applyBorder="1" applyAlignment="1" applyProtection="1">
      <alignment/>
      <protection/>
    </xf>
    <xf numFmtId="0" fontId="13" fillId="44" borderId="64" xfId="0" applyFont="1" applyFill="1" applyBorder="1" applyAlignment="1" applyProtection="1">
      <alignment/>
      <protection/>
    </xf>
    <xf numFmtId="0" fontId="14" fillId="44" borderId="64" xfId="0" applyFont="1" applyFill="1" applyBorder="1" applyAlignment="1" applyProtection="1">
      <alignment/>
      <protection/>
    </xf>
    <xf numFmtId="0" fontId="14" fillId="44" borderId="65" xfId="0" applyFont="1" applyFill="1" applyBorder="1" applyAlignment="1" applyProtection="1">
      <alignment/>
      <protection/>
    </xf>
    <xf numFmtId="0" fontId="12" fillId="44" borderId="68" xfId="0" applyFont="1" applyFill="1" applyBorder="1" applyAlignment="1" applyProtection="1">
      <alignment horizontal="right"/>
      <protection/>
    </xf>
    <xf numFmtId="0" fontId="11" fillId="44" borderId="66" xfId="0" applyFont="1" applyFill="1" applyBorder="1" applyAlignment="1" applyProtection="1">
      <alignment/>
      <protection/>
    </xf>
    <xf numFmtId="0" fontId="11" fillId="44" borderId="69" xfId="0" applyFont="1" applyFill="1" applyBorder="1" applyAlignment="1" applyProtection="1">
      <alignment/>
      <protection/>
    </xf>
    <xf numFmtId="0" fontId="12" fillId="44" borderId="71" xfId="0" applyFont="1" applyFill="1" applyBorder="1" applyAlignment="1" applyProtection="1">
      <alignment/>
      <protection/>
    </xf>
    <xf numFmtId="2" fontId="12" fillId="44" borderId="72" xfId="0" applyNumberFormat="1" applyFont="1" applyFill="1" applyBorder="1" applyAlignment="1" applyProtection="1">
      <alignment/>
      <protection/>
    </xf>
    <xf numFmtId="0" fontId="0" fillId="44" borderId="73" xfId="0" applyFont="1" applyFill="1" applyBorder="1" applyAlignment="1" applyProtection="1">
      <alignment/>
      <protection/>
    </xf>
    <xf numFmtId="0" fontId="12" fillId="44" borderId="63" xfId="0" applyFont="1" applyFill="1" applyBorder="1" applyAlignment="1" applyProtection="1">
      <alignment/>
      <protection/>
    </xf>
    <xf numFmtId="0" fontId="11" fillId="44" borderId="67" xfId="0" applyFont="1" applyFill="1" applyBorder="1" applyAlignment="1" applyProtection="1">
      <alignment/>
      <protection/>
    </xf>
    <xf numFmtId="164" fontId="11" fillId="44" borderId="13" xfId="0" applyNumberFormat="1" applyFont="1" applyFill="1" applyBorder="1" applyAlignment="1" applyProtection="1">
      <alignment/>
      <protection/>
    </xf>
    <xf numFmtId="1" fontId="11" fillId="44" borderId="13" xfId="0" applyNumberFormat="1" applyFont="1" applyFill="1" applyBorder="1" applyAlignment="1" applyProtection="1">
      <alignment/>
      <protection/>
    </xf>
    <xf numFmtId="2" fontId="11" fillId="44" borderId="13" xfId="0" applyNumberFormat="1" applyFont="1" applyFill="1" applyBorder="1" applyAlignment="1" applyProtection="1">
      <alignment/>
      <protection/>
    </xf>
    <xf numFmtId="1" fontId="11" fillId="44" borderId="13" xfId="0" applyNumberFormat="1" applyFont="1" applyFill="1" applyBorder="1" applyAlignment="1" applyProtection="1">
      <alignment horizontal="right"/>
      <protection/>
    </xf>
    <xf numFmtId="165" fontId="11" fillId="44" borderId="13" xfId="0" applyNumberFormat="1" applyFont="1" applyFill="1" applyBorder="1" applyAlignment="1" applyProtection="1">
      <alignment/>
      <protection/>
    </xf>
    <xf numFmtId="2" fontId="11" fillId="44" borderId="70" xfId="0" applyNumberFormat="1" applyFont="1" applyFill="1" applyBorder="1" applyAlignment="1" applyProtection="1">
      <alignment/>
      <protection/>
    </xf>
    <xf numFmtId="0" fontId="5" fillId="44" borderId="74" xfId="0" applyFont="1" applyFill="1" applyBorder="1" applyAlignment="1" applyProtection="1" quotePrefix="1">
      <alignment horizontal="center" vertical="center"/>
      <protection/>
    </xf>
    <xf numFmtId="0" fontId="0" fillId="44" borderId="74" xfId="0" applyFill="1" applyBorder="1" applyAlignment="1" applyProtection="1">
      <alignment/>
      <protection/>
    </xf>
    <xf numFmtId="0" fontId="6" fillId="44" borderId="74" xfId="0" applyFont="1" applyFill="1" applyBorder="1" applyAlignment="1" applyProtection="1">
      <alignment horizontal="center" vertical="center"/>
      <protection/>
    </xf>
    <xf numFmtId="0" fontId="4" fillId="44" borderId="74" xfId="0" applyFont="1" applyFill="1" applyBorder="1" applyAlignment="1" applyProtection="1">
      <alignment horizontal="center"/>
      <protection/>
    </xf>
    <xf numFmtId="0" fontId="4" fillId="44" borderId="74" xfId="0" applyFont="1" applyFill="1" applyBorder="1" applyAlignment="1" applyProtection="1">
      <alignment horizontal="left" vertical="center"/>
      <protection/>
    </xf>
    <xf numFmtId="0" fontId="5" fillId="44" borderId="75" xfId="0" applyFont="1" applyFill="1" applyBorder="1" applyAlignment="1" applyProtection="1">
      <alignment/>
      <protection/>
    </xf>
    <xf numFmtId="0" fontId="0" fillId="44" borderId="76" xfId="0" applyFill="1" applyBorder="1" applyAlignment="1" applyProtection="1">
      <alignment/>
      <protection/>
    </xf>
    <xf numFmtId="0" fontId="0" fillId="44" borderId="77" xfId="0" applyFill="1" applyBorder="1" applyAlignment="1" applyProtection="1">
      <alignment/>
      <protection/>
    </xf>
    <xf numFmtId="0" fontId="6" fillId="44" borderId="78" xfId="0" applyFont="1" applyFill="1" applyBorder="1" applyAlignment="1" applyProtection="1">
      <alignment horizontal="left" vertical="center"/>
      <protection/>
    </xf>
    <xf numFmtId="0" fontId="6" fillId="44" borderId="79" xfId="0" applyFont="1" applyFill="1" applyBorder="1" applyAlignment="1" applyProtection="1">
      <alignment horizontal="center" vertical="center"/>
      <protection/>
    </xf>
    <xf numFmtId="0" fontId="4" fillId="44" borderId="79" xfId="0" applyFont="1" applyFill="1" applyBorder="1" applyAlignment="1" applyProtection="1">
      <alignment horizontal="center"/>
      <protection/>
    </xf>
    <xf numFmtId="0" fontId="4" fillId="44" borderId="79" xfId="0" applyFont="1" applyFill="1" applyBorder="1" applyAlignment="1" applyProtection="1">
      <alignment horizontal="center" vertical="center"/>
      <protection/>
    </xf>
    <xf numFmtId="0" fontId="6" fillId="33" borderId="80" xfId="0" applyFont="1" applyFill="1" applyBorder="1" applyAlignment="1" applyProtection="1">
      <alignment horizontal="right" vertical="center"/>
      <protection locked="0"/>
    </xf>
    <xf numFmtId="0" fontId="4" fillId="44" borderId="81" xfId="0" applyFont="1" applyFill="1" applyBorder="1" applyAlignment="1" applyProtection="1">
      <alignment horizontal="left" vertical="center"/>
      <protection/>
    </xf>
    <xf numFmtId="0" fontId="4" fillId="44" borderId="82" xfId="0" applyFont="1" applyFill="1" applyBorder="1" applyAlignment="1" applyProtection="1">
      <alignment horizontal="center"/>
      <protection/>
    </xf>
    <xf numFmtId="0" fontId="1" fillId="44" borderId="82" xfId="0" applyFont="1" applyFill="1" applyBorder="1" applyAlignment="1" applyProtection="1">
      <alignment horizontal="left"/>
      <protection/>
    </xf>
    <xf numFmtId="0" fontId="0" fillId="44" borderId="82" xfId="0" applyFill="1" applyBorder="1" applyAlignment="1" applyProtection="1">
      <alignment/>
      <protection/>
    </xf>
    <xf numFmtId="0" fontId="4" fillId="44" borderId="83" xfId="0" applyFont="1" applyFill="1" applyBorder="1" applyAlignment="1" applyProtection="1">
      <alignment horizontal="center"/>
      <protection/>
    </xf>
    <xf numFmtId="0" fontId="5" fillId="44" borderId="74" xfId="0" applyFont="1" applyFill="1" applyBorder="1" applyAlignment="1" applyProtection="1">
      <alignment/>
      <protection/>
    </xf>
    <xf numFmtId="0" fontId="4" fillId="44" borderId="74" xfId="0" applyFont="1" applyFill="1" applyBorder="1" applyAlignment="1" applyProtection="1">
      <alignment horizontal="right" vertical="center"/>
      <protection/>
    </xf>
    <xf numFmtId="0" fontId="6" fillId="44" borderId="74" xfId="0" applyFont="1" applyFill="1" applyBorder="1" applyAlignment="1" applyProtection="1">
      <alignment horizontal="right" vertical="center"/>
      <protection/>
    </xf>
    <xf numFmtId="0" fontId="5" fillId="33" borderId="74" xfId="0" applyFont="1" applyFill="1" applyBorder="1" applyAlignment="1" applyProtection="1">
      <alignment horizontal="right" vertical="center"/>
      <protection locked="0"/>
    </xf>
    <xf numFmtId="0" fontId="19" fillId="44" borderId="74" xfId="0" applyFont="1" applyFill="1" applyBorder="1" applyAlignment="1" applyProtection="1">
      <alignment horizontal="left" vertical="center"/>
      <protection/>
    </xf>
    <xf numFmtId="0" fontId="5" fillId="44" borderId="74" xfId="0" applyFont="1" applyFill="1" applyBorder="1" applyAlignment="1" applyProtection="1">
      <alignment horizontal="center"/>
      <protection/>
    </xf>
    <xf numFmtId="0" fontId="5" fillId="44" borderId="74" xfId="0" applyFont="1" applyFill="1" applyBorder="1" applyAlignment="1" applyProtection="1">
      <alignment horizontal="right" vertical="center"/>
      <protection/>
    </xf>
    <xf numFmtId="0" fontId="5" fillId="44" borderId="74" xfId="0" applyFont="1" applyFill="1" applyBorder="1" applyAlignment="1" applyProtection="1">
      <alignment horizontal="left" vertical="center"/>
      <protection/>
    </xf>
    <xf numFmtId="2" fontId="5" fillId="33" borderId="74" xfId="0" applyNumberFormat="1" applyFont="1" applyFill="1" applyBorder="1" applyAlignment="1" applyProtection="1">
      <alignment horizontal="right" vertical="center"/>
      <protection locked="0"/>
    </xf>
    <xf numFmtId="170" fontId="5" fillId="44" borderId="74" xfId="42" applyNumberFormat="1" applyFont="1" applyFill="1" applyBorder="1" applyAlignment="1" applyProtection="1">
      <alignment horizontal="right"/>
      <protection/>
    </xf>
    <xf numFmtId="0" fontId="0" fillId="44" borderId="74" xfId="0" applyFill="1" applyBorder="1" applyAlignment="1" applyProtection="1">
      <alignment horizontal="right"/>
      <protection/>
    </xf>
    <xf numFmtId="168" fontId="6" fillId="44" borderId="74" xfId="0" applyNumberFormat="1" applyFont="1" applyFill="1" applyBorder="1" applyAlignment="1" applyProtection="1">
      <alignment horizontal="right" vertical="center"/>
      <protection/>
    </xf>
    <xf numFmtId="2" fontId="6" fillId="44" borderId="74" xfId="0" applyNumberFormat="1" applyFont="1" applyFill="1" applyBorder="1" applyAlignment="1" applyProtection="1">
      <alignment horizontal="right" vertical="center"/>
      <protection/>
    </xf>
    <xf numFmtId="2" fontId="5" fillId="44" borderId="74" xfId="0" applyNumberFormat="1" applyFont="1" applyFill="1" applyBorder="1" applyAlignment="1" applyProtection="1">
      <alignment horizontal="right" vertical="center"/>
      <protection/>
    </xf>
    <xf numFmtId="165" fontId="5" fillId="44" borderId="74" xfId="0" applyNumberFormat="1" applyFont="1" applyFill="1" applyBorder="1" applyAlignment="1" applyProtection="1">
      <alignment horizontal="right" vertical="center"/>
      <protection/>
    </xf>
    <xf numFmtId="0" fontId="6" fillId="44" borderId="84" xfId="0" applyFont="1" applyFill="1" applyBorder="1" applyAlignment="1" applyProtection="1">
      <alignment horizontal="center" vertical="center"/>
      <protection/>
    </xf>
    <xf numFmtId="0" fontId="6" fillId="33" borderId="85" xfId="0" applyFont="1" applyFill="1" applyBorder="1" applyAlignment="1" applyProtection="1">
      <alignment horizontal="right" vertical="center"/>
      <protection locked="0"/>
    </xf>
    <xf numFmtId="2" fontId="6" fillId="33" borderId="85" xfId="0" applyNumberFormat="1" applyFont="1" applyFill="1" applyBorder="1" applyAlignment="1" applyProtection="1">
      <alignment horizontal="right" vertical="center"/>
      <protection locked="0"/>
    </xf>
    <xf numFmtId="0" fontId="4" fillId="44" borderId="53" xfId="0" applyFont="1" applyFill="1" applyBorder="1" applyAlignment="1" applyProtection="1">
      <alignment horizontal="right" vertical="center"/>
      <protection/>
    </xf>
    <xf numFmtId="0" fontId="6" fillId="33" borderId="86" xfId="0" applyFont="1" applyFill="1" applyBorder="1" applyAlignment="1" applyProtection="1">
      <alignment horizontal="right" vertical="center"/>
      <protection locked="0"/>
    </xf>
    <xf numFmtId="2" fontId="6" fillId="33" borderId="86" xfId="0" applyNumberFormat="1" applyFont="1" applyFill="1" applyBorder="1" applyAlignment="1" applyProtection="1">
      <alignment horizontal="right" vertical="center"/>
      <protection locked="0"/>
    </xf>
    <xf numFmtId="1" fontId="6" fillId="33" borderId="36" xfId="42" applyNumberFormat="1" applyFont="1" applyFill="1" applyBorder="1" applyAlignment="1" applyProtection="1">
      <alignment horizontal="right" vertical="center"/>
      <protection locked="0"/>
    </xf>
    <xf numFmtId="0" fontId="5" fillId="44" borderId="87" xfId="0" applyFont="1" applyFill="1" applyBorder="1" applyAlignment="1" applyProtection="1">
      <alignment horizontal="left" vertical="center"/>
      <protection/>
    </xf>
    <xf numFmtId="0" fontId="5" fillId="44" borderId="88" xfId="0" applyFont="1" applyFill="1" applyBorder="1" applyAlignment="1" applyProtection="1">
      <alignment/>
      <protection/>
    </xf>
    <xf numFmtId="0" fontId="5" fillId="44" borderId="88" xfId="0" applyFont="1" applyFill="1" applyBorder="1" applyAlignment="1" applyProtection="1">
      <alignment horizontal="right" vertical="center"/>
      <protection/>
    </xf>
    <xf numFmtId="2" fontId="5" fillId="44" borderId="88" xfId="0" applyNumberFormat="1" applyFont="1" applyFill="1" applyBorder="1" applyAlignment="1" applyProtection="1">
      <alignment horizontal="right" vertical="center"/>
      <protection/>
    </xf>
    <xf numFmtId="2" fontId="5" fillId="44" borderId="89" xfId="0" applyNumberFormat="1" applyFont="1" applyFill="1" applyBorder="1" applyAlignment="1" applyProtection="1">
      <alignment horizontal="right" vertical="center"/>
      <protection/>
    </xf>
    <xf numFmtId="164" fontId="5" fillId="44" borderId="27" xfId="0" applyNumberFormat="1" applyFont="1" applyFill="1" applyBorder="1" applyAlignment="1" applyProtection="1">
      <alignment horizontal="right" vertical="center"/>
      <protection/>
    </xf>
    <xf numFmtId="0" fontId="6" fillId="44" borderId="90" xfId="0" applyFont="1" applyFill="1" applyBorder="1" applyAlignment="1" applyProtection="1">
      <alignment horizontal="left" vertical="center"/>
      <protection/>
    </xf>
    <xf numFmtId="0" fontId="6" fillId="44" borderId="13" xfId="0" applyFont="1" applyFill="1" applyBorder="1" applyAlignment="1" applyProtection="1">
      <alignment/>
      <protection/>
    </xf>
    <xf numFmtId="0" fontId="6" fillId="44" borderId="13" xfId="0" applyFont="1" applyFill="1" applyBorder="1" applyAlignment="1" applyProtection="1">
      <alignment horizontal="right" vertical="center"/>
      <protection/>
    </xf>
    <xf numFmtId="168" fontId="6" fillId="44" borderId="13" xfId="0" applyNumberFormat="1" applyFont="1" applyFill="1" applyBorder="1" applyAlignment="1" applyProtection="1">
      <alignment horizontal="right" vertical="center"/>
      <protection/>
    </xf>
    <xf numFmtId="2" fontId="6" fillId="44" borderId="91" xfId="0" applyNumberFormat="1" applyFont="1" applyFill="1" applyBorder="1" applyAlignment="1" applyProtection="1">
      <alignment horizontal="right" vertical="center"/>
      <protection/>
    </xf>
    <xf numFmtId="0" fontId="6" fillId="44" borderId="92" xfId="0" applyFont="1" applyFill="1" applyBorder="1" applyAlignment="1" applyProtection="1">
      <alignment horizontal="left" vertical="center"/>
      <protection/>
    </xf>
    <xf numFmtId="0" fontId="6" fillId="44" borderId="93" xfId="0" applyFont="1" applyFill="1" applyBorder="1" applyAlignment="1" applyProtection="1">
      <alignment/>
      <protection/>
    </xf>
    <xf numFmtId="0" fontId="6" fillId="44" borderId="93" xfId="0" applyFont="1" applyFill="1" applyBorder="1" applyAlignment="1" applyProtection="1">
      <alignment horizontal="right" vertical="center"/>
      <protection/>
    </xf>
    <xf numFmtId="168" fontId="6" fillId="44" borderId="93" xfId="0" applyNumberFormat="1" applyFont="1" applyFill="1" applyBorder="1" applyAlignment="1" applyProtection="1">
      <alignment horizontal="right" vertical="center"/>
      <protection/>
    </xf>
    <xf numFmtId="2" fontId="6" fillId="44" borderId="94" xfId="0" applyNumberFormat="1" applyFont="1" applyFill="1" applyBorder="1" applyAlignment="1" applyProtection="1">
      <alignment horizontal="right" vertical="center"/>
      <protection/>
    </xf>
    <xf numFmtId="0" fontId="15" fillId="44" borderId="31" xfId="0" applyFont="1" applyFill="1" applyBorder="1" applyAlignment="1" applyProtection="1">
      <alignment/>
      <protection/>
    </xf>
    <xf numFmtId="0" fontId="18" fillId="45" borderId="26" xfId="0" applyFont="1" applyFill="1" applyBorder="1" applyAlignment="1" applyProtection="1">
      <alignment/>
      <protection/>
    </xf>
    <xf numFmtId="0" fontId="0" fillId="45" borderId="26" xfId="0" applyFont="1" applyFill="1" applyBorder="1" applyAlignment="1" applyProtection="1">
      <alignment/>
      <protection/>
    </xf>
    <xf numFmtId="0" fontId="0" fillId="45" borderId="32" xfId="0" applyFont="1" applyFill="1" applyBorder="1" applyAlignment="1" applyProtection="1">
      <alignment/>
      <protection/>
    </xf>
    <xf numFmtId="0" fontId="16" fillId="45" borderId="33" xfId="0" applyFont="1" applyFill="1" applyBorder="1" applyAlignment="1" applyProtection="1">
      <alignment/>
      <protection/>
    </xf>
    <xf numFmtId="0" fontId="17" fillId="45" borderId="27" xfId="0" applyFont="1" applyFill="1" applyBorder="1" applyAlignment="1" applyProtection="1">
      <alignment/>
      <protection/>
    </xf>
    <xf numFmtId="0" fontId="18" fillId="45" borderId="27" xfId="0" applyFont="1" applyFill="1" applyBorder="1" applyAlignment="1" applyProtection="1">
      <alignment/>
      <protection/>
    </xf>
    <xf numFmtId="0" fontId="0" fillId="45" borderId="27" xfId="0" applyFont="1" applyFill="1" applyBorder="1" applyAlignment="1" applyProtection="1">
      <alignment/>
      <protection/>
    </xf>
    <xf numFmtId="0" fontId="0" fillId="45" borderId="34" xfId="0" applyFont="1" applyFill="1" applyBorder="1" applyAlignment="1" applyProtection="1">
      <alignment/>
      <protection/>
    </xf>
    <xf numFmtId="16" fontId="16" fillId="45" borderId="95" xfId="0" applyNumberFormat="1" applyFont="1" applyFill="1" applyBorder="1" applyAlignment="1" applyProtection="1" quotePrefix="1">
      <alignment horizontal="left"/>
      <protection/>
    </xf>
    <xf numFmtId="0" fontId="17" fillId="45" borderId="96" xfId="0" applyFont="1" applyFill="1" applyBorder="1" applyAlignment="1" applyProtection="1">
      <alignment/>
      <protection/>
    </xf>
    <xf numFmtId="0" fontId="18" fillId="45" borderId="96" xfId="0" applyFont="1" applyFill="1" applyBorder="1" applyAlignment="1" applyProtection="1">
      <alignment/>
      <protection/>
    </xf>
    <xf numFmtId="0" fontId="0" fillId="45" borderId="96" xfId="0" applyFont="1" applyFill="1" applyBorder="1" applyAlignment="1" applyProtection="1">
      <alignment/>
      <protection/>
    </xf>
    <xf numFmtId="0" fontId="0" fillId="44" borderId="97" xfId="0" applyFill="1" applyBorder="1" applyAlignment="1" applyProtection="1">
      <alignment/>
      <protection/>
    </xf>
    <xf numFmtId="0" fontId="18" fillId="46" borderId="0" xfId="0" applyFont="1" applyFill="1" applyBorder="1" applyAlignment="1" applyProtection="1">
      <alignment/>
      <protection/>
    </xf>
    <xf numFmtId="0" fontId="0" fillId="46" borderId="0" xfId="0" applyFont="1" applyFill="1" applyBorder="1" applyAlignment="1" applyProtection="1">
      <alignment/>
      <protection/>
    </xf>
    <xf numFmtId="0" fontId="5" fillId="44" borderId="58" xfId="0" applyFont="1" applyFill="1" applyBorder="1" applyAlignment="1" applyProtection="1">
      <alignment horizontal="left" vertical="center"/>
      <protection/>
    </xf>
    <xf numFmtId="0" fontId="5" fillId="44" borderId="59" xfId="0" applyFont="1" applyFill="1" applyBorder="1" applyAlignment="1" applyProtection="1">
      <alignment/>
      <protection/>
    </xf>
    <xf numFmtId="0" fontId="5" fillId="44" borderId="59" xfId="0" applyFont="1" applyFill="1" applyBorder="1" applyAlignment="1" applyProtection="1">
      <alignment horizontal="right" vertical="center"/>
      <protection/>
    </xf>
    <xf numFmtId="0" fontId="5" fillId="44" borderId="98" xfId="0" applyFont="1" applyFill="1" applyBorder="1" applyAlignment="1" applyProtection="1">
      <alignment horizontal="right" vertical="center"/>
      <protection/>
    </xf>
    <xf numFmtId="2" fontId="0" fillId="44" borderId="99" xfId="0" applyNumberFormat="1" applyFill="1" applyBorder="1" applyAlignment="1" applyProtection="1">
      <alignment/>
      <protection/>
    </xf>
    <xf numFmtId="2" fontId="0" fillId="44" borderId="100" xfId="0" applyNumberFormat="1" applyFill="1" applyBorder="1" applyAlignment="1" applyProtection="1">
      <alignment/>
      <protection/>
    </xf>
    <xf numFmtId="0" fontId="1" fillId="33" borderId="101" xfId="0" applyFont="1" applyFill="1" applyBorder="1" applyAlignment="1" applyProtection="1">
      <alignment/>
      <protection locked="0"/>
    </xf>
    <xf numFmtId="0" fontId="1" fillId="33" borderId="102" xfId="0" applyFont="1" applyFill="1" applyBorder="1" applyAlignment="1" applyProtection="1">
      <alignment/>
      <protection locked="0"/>
    </xf>
    <xf numFmtId="0" fontId="1" fillId="33" borderId="53" xfId="0" applyFont="1" applyFill="1" applyBorder="1" applyAlignment="1" applyProtection="1">
      <alignment/>
      <protection locked="0"/>
    </xf>
    <xf numFmtId="0" fontId="1" fillId="44" borderId="13" xfId="0" applyFont="1" applyFill="1" applyBorder="1" applyAlignment="1" applyProtection="1">
      <alignment horizontal="right"/>
      <protection/>
    </xf>
    <xf numFmtId="0" fontId="1" fillId="44" borderId="54" xfId="0" applyFont="1" applyFill="1" applyBorder="1" applyAlignment="1" applyProtection="1">
      <alignment/>
      <protection/>
    </xf>
    <xf numFmtId="0" fontId="1" fillId="44" borderId="28" xfId="0" applyFont="1" applyFill="1" applyBorder="1" applyAlignment="1" applyProtection="1">
      <alignment/>
      <protection/>
    </xf>
    <xf numFmtId="0" fontId="1" fillId="33" borderId="28" xfId="0" applyFont="1" applyFill="1" applyBorder="1" applyAlignment="1" applyProtection="1">
      <alignment horizontal="right" vertical="center"/>
      <protection locked="0"/>
    </xf>
    <xf numFmtId="0" fontId="0" fillId="44" borderId="28" xfId="0" applyFont="1" applyFill="1" applyBorder="1" applyAlignment="1" applyProtection="1">
      <alignment/>
      <protection/>
    </xf>
    <xf numFmtId="0" fontId="0" fillId="44" borderId="103" xfId="0" applyFont="1" applyFill="1" applyBorder="1" applyAlignment="1" applyProtection="1">
      <alignment/>
      <protection/>
    </xf>
    <xf numFmtId="0" fontId="0" fillId="44" borderId="104" xfId="0" applyFont="1" applyFill="1" applyBorder="1" applyAlignment="1" applyProtection="1">
      <alignment/>
      <protection/>
    </xf>
    <xf numFmtId="0" fontId="0" fillId="44" borderId="101" xfId="0" applyFont="1" applyFill="1" applyBorder="1" applyAlignment="1" applyProtection="1">
      <alignment/>
      <protection/>
    </xf>
    <xf numFmtId="0" fontId="1" fillId="44" borderId="48" xfId="0" applyFont="1" applyFill="1" applyBorder="1" applyAlignment="1" applyProtection="1">
      <alignment horizontal="right"/>
      <protection/>
    </xf>
    <xf numFmtId="0" fontId="1" fillId="44" borderId="105" xfId="0" applyFont="1" applyFill="1" applyBorder="1" applyAlignment="1" applyProtection="1">
      <alignment/>
      <protection/>
    </xf>
    <xf numFmtId="2" fontId="1" fillId="44" borderId="106" xfId="0" applyNumberFormat="1" applyFont="1" applyFill="1" applyBorder="1" applyAlignment="1" applyProtection="1">
      <alignment/>
      <protection/>
    </xf>
    <xf numFmtId="0" fontId="1" fillId="44" borderId="104" xfId="0" applyFont="1" applyFill="1" applyBorder="1" applyAlignment="1" applyProtection="1">
      <alignment/>
      <protection/>
    </xf>
    <xf numFmtId="0" fontId="0" fillId="44" borderId="49" xfId="0" applyFont="1" applyFill="1" applyBorder="1" applyAlignment="1" applyProtection="1">
      <alignment/>
      <protection/>
    </xf>
    <xf numFmtId="2" fontId="0" fillId="44" borderId="51" xfId="0" applyNumberFormat="1" applyFont="1" applyFill="1" applyBorder="1" applyAlignment="1" applyProtection="1">
      <alignment/>
      <protection/>
    </xf>
    <xf numFmtId="0" fontId="0" fillId="33" borderId="27" xfId="0" applyFont="1" applyFill="1" applyBorder="1" applyAlignment="1" applyProtection="1">
      <alignment/>
      <protection locked="0"/>
    </xf>
    <xf numFmtId="2" fontId="0" fillId="33" borderId="27" xfId="0" applyNumberFormat="1" applyFont="1" applyFill="1" applyBorder="1" applyAlignment="1" applyProtection="1">
      <alignment/>
      <protection locked="0"/>
    </xf>
    <xf numFmtId="2" fontId="0" fillId="44" borderId="27" xfId="0" applyNumberFormat="1" applyFont="1" applyFill="1" applyBorder="1" applyAlignment="1" applyProtection="1">
      <alignment/>
      <protection/>
    </xf>
    <xf numFmtId="1" fontId="0" fillId="44" borderId="27" xfId="0" applyNumberFormat="1" applyFont="1" applyFill="1" applyBorder="1" applyAlignment="1" applyProtection="1">
      <alignment/>
      <protection/>
    </xf>
    <xf numFmtId="0" fontId="1" fillId="44" borderId="27" xfId="0" applyFont="1" applyFill="1" applyBorder="1" applyAlignment="1" applyProtection="1">
      <alignment/>
      <protection/>
    </xf>
    <xf numFmtId="0" fontId="13" fillId="44" borderId="54" xfId="0" applyFont="1" applyFill="1" applyBorder="1" applyAlignment="1" applyProtection="1">
      <alignment/>
      <protection/>
    </xf>
    <xf numFmtId="0" fontId="13" fillId="44" borderId="28" xfId="0" applyFont="1" applyFill="1" applyBorder="1" applyAlignment="1" applyProtection="1">
      <alignment/>
      <protection/>
    </xf>
    <xf numFmtId="0" fontId="11" fillId="44" borderId="104" xfId="0" applyFont="1" applyFill="1" applyBorder="1" applyAlignment="1" applyProtection="1">
      <alignment/>
      <protection/>
    </xf>
    <xf numFmtId="0" fontId="12" fillId="44" borderId="101" xfId="0" applyFont="1" applyFill="1" applyBorder="1" applyAlignment="1" applyProtection="1">
      <alignment/>
      <protection/>
    </xf>
    <xf numFmtId="0" fontId="11" fillId="44" borderId="107" xfId="0" applyFont="1" applyFill="1" applyBorder="1" applyAlignment="1" applyProtection="1">
      <alignment/>
      <protection/>
    </xf>
    <xf numFmtId="0" fontId="11" fillId="44" borderId="0" xfId="0" applyFont="1" applyFill="1" applyBorder="1" applyAlignment="1" applyProtection="1">
      <alignment/>
      <protection/>
    </xf>
    <xf numFmtId="0" fontId="14" fillId="44" borderId="28" xfId="0" applyFont="1" applyFill="1" applyBorder="1" applyAlignment="1" applyProtection="1">
      <alignment/>
      <protection/>
    </xf>
    <xf numFmtId="0" fontId="14" fillId="44" borderId="103" xfId="0" applyFont="1" applyFill="1" applyBorder="1" applyAlignment="1" applyProtection="1">
      <alignment/>
      <protection/>
    </xf>
    <xf numFmtId="0" fontId="12" fillId="44" borderId="48" xfId="0" applyFont="1" applyFill="1" applyBorder="1" applyAlignment="1" applyProtection="1">
      <alignment horizontal="right"/>
      <protection/>
    </xf>
    <xf numFmtId="0" fontId="11" fillId="44" borderId="50" xfId="0" applyFont="1" applyFill="1" applyBorder="1" applyAlignment="1" applyProtection="1">
      <alignment/>
      <protection/>
    </xf>
    <xf numFmtId="0" fontId="11" fillId="44" borderId="101" xfId="0" applyFont="1" applyFill="1" applyBorder="1" applyAlignment="1" applyProtection="1">
      <alignment/>
      <protection/>
    </xf>
    <xf numFmtId="2" fontId="11" fillId="44" borderId="51" xfId="0" applyNumberFormat="1" applyFont="1" applyFill="1" applyBorder="1" applyAlignment="1" applyProtection="1">
      <alignment/>
      <protection/>
    </xf>
    <xf numFmtId="0" fontId="11" fillId="33" borderId="27" xfId="0" applyFont="1" applyFill="1" applyBorder="1" applyAlignment="1" applyProtection="1">
      <alignment/>
      <protection locked="0"/>
    </xf>
    <xf numFmtId="164" fontId="11" fillId="33" borderId="27" xfId="0" applyNumberFormat="1" applyFont="1" applyFill="1" applyBorder="1" applyAlignment="1" applyProtection="1">
      <alignment/>
      <protection locked="0"/>
    </xf>
    <xf numFmtId="0" fontId="11" fillId="44" borderId="27" xfId="0" applyFont="1" applyFill="1" applyBorder="1" applyAlignment="1" applyProtection="1">
      <alignment/>
      <protection/>
    </xf>
    <xf numFmtId="1" fontId="11" fillId="33" borderId="27" xfId="0" applyNumberFormat="1" applyFont="1" applyFill="1" applyBorder="1" applyAlignment="1" applyProtection="1">
      <alignment/>
      <protection locked="0"/>
    </xf>
    <xf numFmtId="2" fontId="11" fillId="44" borderId="27" xfId="0" applyNumberFormat="1" applyFont="1" applyFill="1" applyBorder="1" applyAlignment="1" applyProtection="1">
      <alignment/>
      <protection/>
    </xf>
    <xf numFmtId="1" fontId="11" fillId="44" borderId="27" xfId="0" applyNumberFormat="1" applyFont="1" applyFill="1" applyBorder="1" applyAlignment="1" applyProtection="1">
      <alignment horizontal="right"/>
      <protection/>
    </xf>
    <xf numFmtId="165" fontId="11" fillId="44" borderId="27" xfId="0" applyNumberFormat="1" applyFont="1" applyFill="1" applyBorder="1" applyAlignment="1" applyProtection="1">
      <alignment/>
      <protection/>
    </xf>
    <xf numFmtId="0" fontId="0" fillId="33" borderId="27" xfId="0" applyFill="1" applyBorder="1" applyAlignment="1" applyProtection="1">
      <alignment/>
      <protection locked="0"/>
    </xf>
    <xf numFmtId="0" fontId="11" fillId="33" borderId="27" xfId="0" applyFont="1" applyFill="1" applyBorder="1" applyAlignment="1" applyProtection="1">
      <alignment/>
      <protection locked="0"/>
    </xf>
    <xf numFmtId="164" fontId="11" fillId="33" borderId="27" xfId="0" applyNumberFormat="1" applyFont="1" applyFill="1" applyBorder="1" applyAlignment="1" applyProtection="1">
      <alignment/>
      <protection locked="0"/>
    </xf>
    <xf numFmtId="2" fontId="11" fillId="33" borderId="27" xfId="0" applyNumberFormat="1" applyFont="1" applyFill="1" applyBorder="1" applyAlignment="1" applyProtection="1">
      <alignment/>
      <protection locked="0"/>
    </xf>
    <xf numFmtId="1" fontId="11" fillId="44" borderId="27" xfId="0" applyNumberFormat="1" applyFont="1" applyFill="1" applyBorder="1" applyAlignment="1" applyProtection="1">
      <alignment/>
      <protection/>
    </xf>
    <xf numFmtId="2" fontId="11" fillId="44" borderId="27" xfId="0" applyNumberFormat="1" applyFont="1" applyFill="1" applyBorder="1" applyAlignment="1" applyProtection="1">
      <alignment/>
      <protection/>
    </xf>
    <xf numFmtId="1" fontId="11" fillId="44" borderId="27" xfId="0" applyNumberFormat="1" applyFont="1" applyFill="1" applyBorder="1" applyAlignment="1" applyProtection="1">
      <alignment/>
      <protection/>
    </xf>
    <xf numFmtId="2" fontId="0" fillId="33" borderId="27" xfId="0" applyNumberFormat="1" applyFill="1" applyBorder="1" applyAlignment="1" applyProtection="1">
      <alignment/>
      <protection locked="0"/>
    </xf>
    <xf numFmtId="2" fontId="11" fillId="33" borderId="27" xfId="0" applyNumberFormat="1" applyFont="1" applyFill="1" applyBorder="1" applyAlignment="1" applyProtection="1">
      <alignment/>
      <protection locked="0"/>
    </xf>
    <xf numFmtId="0" fontId="5" fillId="44" borderId="31" xfId="0" applyFont="1" applyFill="1" applyBorder="1" applyAlignment="1" applyProtection="1">
      <alignment horizontal="left" vertical="center"/>
      <protection/>
    </xf>
    <xf numFmtId="0" fontId="5" fillId="44" borderId="26" xfId="0" applyFont="1" applyFill="1" applyBorder="1" applyAlignment="1" applyProtection="1">
      <alignment/>
      <protection/>
    </xf>
    <xf numFmtId="0" fontId="5" fillId="44" borderId="32" xfId="0" applyFont="1" applyFill="1" applyBorder="1" applyAlignment="1" applyProtection="1">
      <alignment/>
      <protection/>
    </xf>
    <xf numFmtId="0" fontId="0" fillId="44" borderId="27" xfId="0" applyFill="1" applyBorder="1" applyAlignment="1" applyProtection="1">
      <alignment horizontal="right" vertical="center"/>
      <protection/>
    </xf>
    <xf numFmtId="0" fontId="6" fillId="44" borderId="35" xfId="0" applyFont="1" applyFill="1" applyBorder="1" applyAlignment="1" applyProtection="1">
      <alignment horizontal="left" vertical="center"/>
      <protection/>
    </xf>
    <xf numFmtId="0" fontId="4" fillId="44" borderId="28" xfId="0" applyFont="1" applyFill="1" applyBorder="1" applyAlignment="1" applyProtection="1">
      <alignment horizontal="right" vertical="center"/>
      <protection/>
    </xf>
    <xf numFmtId="0" fontId="0" fillId="44" borderId="28" xfId="0" applyFill="1" applyBorder="1" applyAlignment="1" applyProtection="1">
      <alignment horizontal="right" vertical="center"/>
      <protection/>
    </xf>
    <xf numFmtId="0" fontId="6" fillId="33" borderId="36" xfId="0" applyFont="1" applyFill="1" applyBorder="1" applyAlignment="1" applyProtection="1">
      <alignment horizontal="right" vertical="center"/>
      <protection locked="0"/>
    </xf>
    <xf numFmtId="0" fontId="4" fillId="44" borderId="33" xfId="0" applyFont="1" applyFill="1" applyBorder="1" applyAlignment="1" applyProtection="1">
      <alignment horizontal="left" vertical="center"/>
      <protection/>
    </xf>
    <xf numFmtId="0" fontId="4" fillId="44" borderId="39" xfId="0" applyFont="1" applyFill="1" applyBorder="1" applyAlignment="1" applyProtection="1">
      <alignment horizontal="left" vertical="center"/>
      <protection/>
    </xf>
    <xf numFmtId="0" fontId="4" fillId="44" borderId="29" xfId="0" applyFont="1" applyFill="1" applyBorder="1" applyAlignment="1" applyProtection="1">
      <alignment horizontal="center"/>
      <protection/>
    </xf>
    <xf numFmtId="0" fontId="4" fillId="44" borderId="29" xfId="0" applyFont="1" applyFill="1" applyBorder="1" applyAlignment="1" applyProtection="1">
      <alignment horizontal="right" vertical="center"/>
      <protection/>
    </xf>
    <xf numFmtId="0" fontId="4" fillId="44" borderId="40" xfId="0" applyFont="1" applyFill="1" applyBorder="1" applyAlignment="1" applyProtection="1">
      <alignment horizontal="right" vertical="center"/>
      <protection/>
    </xf>
    <xf numFmtId="0" fontId="5" fillId="44" borderId="95" xfId="0" applyFont="1" applyFill="1" applyBorder="1" applyAlignment="1" applyProtection="1">
      <alignment horizontal="left" vertical="center"/>
      <protection/>
    </xf>
    <xf numFmtId="0" fontId="5" fillId="44" borderId="96" xfId="0" applyFont="1" applyFill="1" applyBorder="1" applyAlignment="1" applyProtection="1">
      <alignment/>
      <protection/>
    </xf>
    <xf numFmtId="0" fontId="5" fillId="44" borderId="96" xfId="0" applyFont="1" applyFill="1" applyBorder="1" applyAlignment="1" applyProtection="1">
      <alignment horizontal="right" vertical="center"/>
      <protection/>
    </xf>
    <xf numFmtId="2" fontId="5" fillId="33" borderId="96" xfId="0" applyNumberFormat="1" applyFont="1" applyFill="1" applyBorder="1" applyAlignment="1" applyProtection="1">
      <alignment horizontal="right" vertical="center"/>
      <protection locked="0"/>
    </xf>
    <xf numFmtId="2" fontId="5" fillId="44" borderId="96" xfId="0" applyNumberFormat="1" applyFont="1" applyFill="1" applyBorder="1" applyAlignment="1" applyProtection="1">
      <alignment horizontal="right" vertical="center"/>
      <protection/>
    </xf>
    <xf numFmtId="2" fontId="5" fillId="44" borderId="97" xfId="0" applyNumberFormat="1" applyFont="1" applyFill="1" applyBorder="1" applyAlignment="1" applyProtection="1">
      <alignment horizontal="right" vertical="center"/>
      <protection/>
    </xf>
    <xf numFmtId="0" fontId="0" fillId="44" borderId="0" xfId="0" applyFill="1" applyBorder="1" applyAlignment="1" applyProtection="1">
      <alignment/>
      <protection/>
    </xf>
    <xf numFmtId="0" fontId="17" fillId="45" borderId="0" xfId="0" applyFont="1" applyFill="1" applyBorder="1" applyAlignment="1" applyProtection="1">
      <alignment/>
      <protection/>
    </xf>
    <xf numFmtId="0" fontId="17" fillId="45" borderId="0" xfId="0" applyFont="1" applyFill="1" applyBorder="1" applyAlignment="1" applyProtection="1">
      <alignment horizontal="right" vertical="center"/>
      <protection/>
    </xf>
    <xf numFmtId="2" fontId="6" fillId="44" borderId="12" xfId="0" applyNumberFormat="1" applyFont="1" applyFill="1" applyBorder="1" applyAlignment="1" applyProtection="1">
      <alignment horizontal="right" vertical="center"/>
      <protection/>
    </xf>
    <xf numFmtId="0" fontId="0" fillId="45" borderId="0" xfId="0" applyFont="1" applyFill="1" applyBorder="1" applyAlignment="1" applyProtection="1">
      <alignment horizontal="right" vertical="center"/>
      <protection/>
    </xf>
    <xf numFmtId="0" fontId="18" fillId="45" borderId="0" xfId="0" applyFont="1" applyFill="1" applyBorder="1" applyAlignment="1" applyProtection="1">
      <alignment horizontal="right" vertical="center"/>
      <protection/>
    </xf>
    <xf numFmtId="0" fontId="1" fillId="44" borderId="108" xfId="0" applyFont="1" applyFill="1" applyBorder="1" applyAlignment="1" applyProtection="1">
      <alignment/>
      <protection/>
    </xf>
    <xf numFmtId="0" fontId="0" fillId="45" borderId="109" xfId="0" applyFont="1" applyFill="1" applyBorder="1" applyAlignment="1" applyProtection="1">
      <alignment horizontal="right" vertical="center"/>
      <protection/>
    </xf>
    <xf numFmtId="0" fontId="16" fillId="45" borderId="108" xfId="0" applyFont="1" applyFill="1" applyBorder="1" applyAlignment="1" applyProtection="1">
      <alignment horizontal="left" vertical="center"/>
      <protection/>
    </xf>
    <xf numFmtId="16" fontId="16" fillId="45" borderId="81" xfId="0" applyNumberFormat="1" applyFont="1" applyFill="1" applyBorder="1" applyAlignment="1" applyProtection="1" quotePrefix="1">
      <alignment horizontal="left" vertical="center"/>
      <protection/>
    </xf>
    <xf numFmtId="0" fontId="17" fillId="45" borderId="82" xfId="0" applyFont="1" applyFill="1" applyBorder="1" applyAlignment="1" applyProtection="1">
      <alignment/>
      <protection/>
    </xf>
    <xf numFmtId="0" fontId="17" fillId="45" borderId="82" xfId="0" applyFont="1" applyFill="1" applyBorder="1" applyAlignment="1" applyProtection="1">
      <alignment horizontal="right" vertical="center"/>
      <protection/>
    </xf>
    <xf numFmtId="0" fontId="18" fillId="45" borderId="82" xfId="0" applyFont="1" applyFill="1" applyBorder="1" applyAlignment="1" applyProtection="1">
      <alignment horizontal="right" vertical="center"/>
      <protection/>
    </xf>
    <xf numFmtId="0" fontId="0" fillId="45" borderId="82" xfId="0" applyFont="1" applyFill="1" applyBorder="1" applyAlignment="1" applyProtection="1">
      <alignment horizontal="right" vertical="center"/>
      <protection/>
    </xf>
    <xf numFmtId="0" fontId="0" fillId="45" borderId="83" xfId="0" applyFont="1" applyFill="1" applyBorder="1" applyAlignment="1" applyProtection="1">
      <alignment horizontal="right" vertical="center"/>
      <protection/>
    </xf>
    <xf numFmtId="168" fontId="5" fillId="44" borderId="74" xfId="0" applyNumberFormat="1" applyFont="1" applyFill="1" applyBorder="1" applyAlignment="1" applyProtection="1">
      <alignment horizontal="right" vertical="center"/>
      <protection/>
    </xf>
    <xf numFmtId="181" fontId="5" fillId="33" borderId="74" xfId="59" applyNumberFormat="1" applyFont="1" applyFill="1" applyBorder="1" applyAlignment="1" applyProtection="1">
      <alignment horizontal="right" vertical="center"/>
      <protection locked="0"/>
    </xf>
    <xf numFmtId="0" fontId="6" fillId="44" borderId="92" xfId="0" applyFont="1" applyFill="1" applyBorder="1" applyAlignment="1" applyProtection="1">
      <alignment horizontal="left" vertical="center"/>
      <protection/>
    </xf>
    <xf numFmtId="0" fontId="6" fillId="44" borderId="93" xfId="0" applyFont="1" applyFill="1" applyBorder="1" applyAlignment="1" applyProtection="1">
      <alignment/>
      <protection/>
    </xf>
    <xf numFmtId="0" fontId="6" fillId="44" borderId="93" xfId="0" applyFont="1" applyFill="1" applyBorder="1" applyAlignment="1" applyProtection="1">
      <alignment horizontal="right" vertical="center"/>
      <protection/>
    </xf>
    <xf numFmtId="2" fontId="6" fillId="44" borderId="93" xfId="0" applyNumberFormat="1" applyFont="1" applyFill="1" applyBorder="1" applyAlignment="1" applyProtection="1">
      <alignment horizontal="right" vertical="center"/>
      <protection/>
    </xf>
    <xf numFmtId="2" fontId="6" fillId="44" borderId="94" xfId="0" applyNumberFormat="1" applyFont="1" applyFill="1" applyBorder="1" applyAlignment="1" applyProtection="1">
      <alignment horizontal="right" vertical="center"/>
      <protection/>
    </xf>
    <xf numFmtId="0" fontId="5" fillId="44" borderId="110" xfId="0" applyFont="1" applyFill="1" applyBorder="1" applyAlignment="1" applyProtection="1">
      <alignment horizontal="left" vertical="center"/>
      <protection/>
    </xf>
    <xf numFmtId="0" fontId="5" fillId="44" borderId="111" xfId="0" applyFont="1" applyFill="1" applyBorder="1" applyAlignment="1" applyProtection="1">
      <alignment/>
      <protection/>
    </xf>
    <xf numFmtId="0" fontId="5" fillId="44" borderId="111" xfId="0" applyFont="1" applyFill="1" applyBorder="1" applyAlignment="1" applyProtection="1">
      <alignment horizontal="right" vertical="center"/>
      <protection/>
    </xf>
    <xf numFmtId="0" fontId="5" fillId="44" borderId="112" xfId="0" applyFont="1" applyFill="1" applyBorder="1" applyAlignment="1" applyProtection="1">
      <alignment horizontal="right" vertical="center"/>
      <protection/>
    </xf>
    <xf numFmtId="2" fontId="0" fillId="44" borderId="113" xfId="0" applyNumberFormat="1" applyFill="1" applyBorder="1" applyAlignment="1" applyProtection="1">
      <alignment/>
      <protection/>
    </xf>
    <xf numFmtId="0" fontId="0" fillId="44" borderId="101" xfId="0" applyFill="1" applyBorder="1" applyAlignment="1" applyProtection="1">
      <alignment/>
      <protection/>
    </xf>
    <xf numFmtId="0" fontId="1" fillId="33" borderId="52" xfId="0" applyFont="1" applyFill="1" applyBorder="1" applyAlignment="1" applyProtection="1">
      <alignment/>
      <protection locked="0"/>
    </xf>
    <xf numFmtId="0" fontId="1" fillId="33" borderId="54" xfId="0" applyFont="1" applyFill="1" applyBorder="1" applyAlignment="1" applyProtection="1">
      <alignment/>
      <protection locked="0"/>
    </xf>
    <xf numFmtId="0" fontId="1" fillId="44" borderId="54" xfId="0" applyFont="1" applyFill="1" applyBorder="1" applyAlignment="1" applyProtection="1">
      <alignment horizontal="left" vertical="center"/>
      <protection/>
    </xf>
    <xf numFmtId="0" fontId="1" fillId="44" borderId="28" xfId="0" applyFont="1" applyFill="1" applyBorder="1" applyAlignment="1" applyProtection="1">
      <alignment horizontal="left" vertical="center"/>
      <protection/>
    </xf>
    <xf numFmtId="2" fontId="11" fillId="44" borderId="50" xfId="0" applyNumberFormat="1" applyFont="1" applyFill="1" applyBorder="1" applyAlignment="1" applyProtection="1">
      <alignment/>
      <protection/>
    </xf>
    <xf numFmtId="0" fontId="12" fillId="44" borderId="105" xfId="0" applyFont="1" applyFill="1" applyBorder="1" applyAlignment="1" applyProtection="1">
      <alignment/>
      <protection/>
    </xf>
    <xf numFmtId="2" fontId="12" fillId="44" borderId="106" xfId="0" applyNumberFormat="1" applyFont="1" applyFill="1" applyBorder="1" applyAlignment="1" applyProtection="1">
      <alignment/>
      <protection/>
    </xf>
    <xf numFmtId="0" fontId="11" fillId="44" borderId="49" xfId="0" applyFont="1" applyFill="1" applyBorder="1" applyAlignment="1" applyProtection="1">
      <alignment/>
      <protection/>
    </xf>
    <xf numFmtId="1" fontId="11" fillId="33" borderId="27" xfId="0" applyNumberFormat="1" applyFont="1" applyFill="1" applyBorder="1" applyAlignment="1" applyProtection="1">
      <alignment/>
      <protection locked="0"/>
    </xf>
    <xf numFmtId="164" fontId="11" fillId="33" borderId="27" xfId="44" applyNumberFormat="1" applyFont="1" applyFill="1" applyBorder="1" applyAlignment="1" applyProtection="1">
      <alignment/>
      <protection locked="0"/>
    </xf>
    <xf numFmtId="0" fontId="6" fillId="45" borderId="27" xfId="0" applyFont="1" applyFill="1" applyBorder="1" applyAlignment="1" applyProtection="1">
      <alignment horizontal="left" vertical="center"/>
      <protection/>
    </xf>
    <xf numFmtId="0" fontId="0" fillId="45" borderId="27" xfId="0" applyFill="1" applyBorder="1" applyAlignment="1" applyProtection="1">
      <alignment/>
      <protection/>
    </xf>
    <xf numFmtId="0" fontId="6" fillId="45" borderId="27" xfId="0" applyFont="1" applyFill="1" applyBorder="1" applyAlignment="1" applyProtection="1">
      <alignment horizontal="center" vertical="center"/>
      <protection/>
    </xf>
    <xf numFmtId="0" fontId="6" fillId="45" borderId="33" xfId="0" applyFont="1" applyFill="1" applyBorder="1" applyAlignment="1" applyProtection="1">
      <alignment horizontal="left" vertical="center"/>
      <protection/>
    </xf>
    <xf numFmtId="0" fontId="6" fillId="0" borderId="34" xfId="0" applyFont="1" applyFill="1" applyBorder="1" applyAlignment="1" applyProtection="1">
      <alignment horizontal="right" vertical="center"/>
      <protection locked="0"/>
    </xf>
    <xf numFmtId="2" fontId="6" fillId="0" borderId="34" xfId="0" applyNumberFormat="1" applyFont="1" applyFill="1" applyBorder="1" applyAlignment="1" applyProtection="1">
      <alignment horizontal="right" vertical="center"/>
      <protection locked="0"/>
    </xf>
    <xf numFmtId="0" fontId="4" fillId="45" borderId="33" xfId="0" applyFont="1" applyFill="1" applyBorder="1" applyAlignment="1" applyProtection="1">
      <alignment horizontal="left" vertical="center"/>
      <protection/>
    </xf>
    <xf numFmtId="0" fontId="4" fillId="45" borderId="27" xfId="0" applyFont="1" applyFill="1" applyBorder="1" applyAlignment="1" applyProtection="1">
      <alignment horizontal="center"/>
      <protection/>
    </xf>
    <xf numFmtId="0" fontId="4" fillId="45" borderId="27" xfId="0" applyFont="1" applyFill="1" applyBorder="1" applyAlignment="1" applyProtection="1">
      <alignment horizontal="right" vertical="center"/>
      <protection/>
    </xf>
    <xf numFmtId="0" fontId="6" fillId="45" borderId="27" xfId="0" applyFont="1" applyFill="1" applyBorder="1" applyAlignment="1" applyProtection="1">
      <alignment horizontal="right" vertical="center"/>
      <protection/>
    </xf>
    <xf numFmtId="0" fontId="6" fillId="45" borderId="34" xfId="0" applyFont="1" applyFill="1" applyBorder="1" applyAlignment="1" applyProtection="1">
      <alignment horizontal="right" vertical="center"/>
      <protection/>
    </xf>
    <xf numFmtId="0" fontId="5" fillId="0" borderId="27" xfId="0" applyFont="1" applyFill="1" applyBorder="1" applyAlignment="1" applyProtection="1">
      <alignment horizontal="right" vertical="center"/>
      <protection locked="0"/>
    </xf>
    <xf numFmtId="165" fontId="5" fillId="0" borderId="27" xfId="0" applyNumberFormat="1" applyFont="1" applyFill="1" applyBorder="1" applyAlignment="1" applyProtection="1">
      <alignment horizontal="right" vertical="center"/>
      <protection locked="0"/>
    </xf>
    <xf numFmtId="0" fontId="6" fillId="45" borderId="35" xfId="0" applyFont="1" applyFill="1" applyBorder="1" applyAlignment="1" applyProtection="1">
      <alignment horizontal="left" vertical="center"/>
      <protection/>
    </xf>
    <xf numFmtId="0" fontId="6" fillId="45" borderId="28" xfId="0" applyFont="1" applyFill="1" applyBorder="1" applyAlignment="1" applyProtection="1">
      <alignment horizontal="center" vertical="center"/>
      <protection/>
    </xf>
    <xf numFmtId="0" fontId="0" fillId="45" borderId="28" xfId="0" applyFill="1" applyBorder="1" applyAlignment="1" applyProtection="1">
      <alignment/>
      <protection/>
    </xf>
    <xf numFmtId="0" fontId="4" fillId="44" borderId="28" xfId="0" applyFont="1" applyFill="1" applyBorder="1" applyAlignment="1" applyProtection="1">
      <alignment horizontal="center" vertical="center"/>
      <protection/>
    </xf>
    <xf numFmtId="0" fontId="6" fillId="0" borderId="36" xfId="0" applyFont="1" applyFill="1" applyBorder="1" applyAlignment="1" applyProtection="1">
      <alignment horizontal="right" vertical="center"/>
      <protection locked="0"/>
    </xf>
    <xf numFmtId="0" fontId="0" fillId="44" borderId="39" xfId="0" applyFill="1" applyBorder="1" applyAlignment="1" applyProtection="1">
      <alignment horizontal="left" vertical="center"/>
      <protection/>
    </xf>
    <xf numFmtId="0" fontId="0" fillId="44" borderId="29" xfId="0" applyFill="1" applyBorder="1" applyAlignment="1" applyProtection="1">
      <alignment/>
      <protection/>
    </xf>
    <xf numFmtId="0" fontId="0" fillId="44" borderId="40" xfId="0" applyFill="1" applyBorder="1" applyAlignment="1" applyProtection="1">
      <alignment/>
      <protection/>
    </xf>
    <xf numFmtId="0" fontId="5" fillId="45" borderId="27" xfId="0" applyFont="1" applyFill="1" applyBorder="1" applyAlignment="1" applyProtection="1">
      <alignment horizontal="center"/>
      <protection/>
    </xf>
    <xf numFmtId="0" fontId="5" fillId="45" borderId="27" xfId="0" applyFont="1" applyFill="1" applyBorder="1" applyAlignment="1" applyProtection="1">
      <alignment horizontal="right" vertical="center"/>
      <protection/>
    </xf>
    <xf numFmtId="0" fontId="0" fillId="45" borderId="27" xfId="0" applyFill="1" applyBorder="1" applyAlignment="1" applyProtection="1">
      <alignment horizontal="right" vertical="center"/>
      <protection/>
    </xf>
    <xf numFmtId="0" fontId="5" fillId="45" borderId="27" xfId="0" applyFont="1" applyFill="1" applyBorder="1" applyAlignment="1" applyProtection="1">
      <alignment/>
      <protection/>
    </xf>
    <xf numFmtId="168" fontId="6" fillId="45" borderId="27" xfId="0" applyNumberFormat="1" applyFont="1" applyFill="1" applyBorder="1" applyAlignment="1" applyProtection="1">
      <alignment horizontal="right" vertical="center"/>
      <protection/>
    </xf>
    <xf numFmtId="2" fontId="6" fillId="45" borderId="34" xfId="0" applyNumberFormat="1" applyFont="1" applyFill="1" applyBorder="1" applyAlignment="1" applyProtection="1">
      <alignment horizontal="right" vertical="center"/>
      <protection/>
    </xf>
    <xf numFmtId="0" fontId="5" fillId="45" borderId="33" xfId="0" applyFont="1" applyFill="1" applyBorder="1" applyAlignment="1" applyProtection="1">
      <alignment horizontal="left" vertical="center"/>
      <protection/>
    </xf>
    <xf numFmtId="2" fontId="5" fillId="0" borderId="27" xfId="0" applyNumberFormat="1" applyFont="1" applyFill="1" applyBorder="1" applyAlignment="1" applyProtection="1">
      <alignment horizontal="right" vertical="center"/>
      <protection locked="0"/>
    </xf>
    <xf numFmtId="2" fontId="5" fillId="45" borderId="27" xfId="0" applyNumberFormat="1" applyFont="1" applyFill="1" applyBorder="1" applyAlignment="1" applyProtection="1">
      <alignment horizontal="right" vertical="center"/>
      <protection/>
    </xf>
    <xf numFmtId="2" fontId="5" fillId="45" borderId="34" xfId="0" applyNumberFormat="1" applyFont="1" applyFill="1" applyBorder="1" applyAlignment="1" applyProtection="1">
      <alignment horizontal="right" vertical="center"/>
      <protection/>
    </xf>
    <xf numFmtId="170" fontId="5" fillId="45" borderId="27" xfId="42" applyNumberFormat="1" applyFont="1" applyFill="1" applyBorder="1" applyAlignment="1" applyProtection="1">
      <alignment horizontal="right" vertical="center"/>
      <protection/>
    </xf>
    <xf numFmtId="165" fontId="5" fillId="45" borderId="27" xfId="0" applyNumberFormat="1" applyFont="1" applyFill="1" applyBorder="1" applyAlignment="1" applyProtection="1">
      <alignment horizontal="right" vertical="center"/>
      <protection/>
    </xf>
    <xf numFmtId="0" fontId="5" fillId="45" borderId="95" xfId="0" applyFont="1" applyFill="1" applyBorder="1" applyAlignment="1" applyProtection="1">
      <alignment horizontal="left" vertical="center"/>
      <protection/>
    </xf>
    <xf numFmtId="0" fontId="5" fillId="45" borderId="96" xfId="0" applyFont="1" applyFill="1" applyBorder="1" applyAlignment="1" applyProtection="1">
      <alignment/>
      <protection/>
    </xf>
    <xf numFmtId="0" fontId="5" fillId="45" borderId="96" xfId="0" applyFont="1" applyFill="1" applyBorder="1" applyAlignment="1" applyProtection="1">
      <alignment horizontal="right" vertical="center"/>
      <protection/>
    </xf>
    <xf numFmtId="2" fontId="5" fillId="0" borderId="96" xfId="0" applyNumberFormat="1" applyFont="1" applyFill="1" applyBorder="1" applyAlignment="1" applyProtection="1">
      <alignment horizontal="right" vertical="center"/>
      <protection locked="0"/>
    </xf>
    <xf numFmtId="2" fontId="5" fillId="45" borderId="96" xfId="0" applyNumberFormat="1" applyFont="1" applyFill="1" applyBorder="1" applyAlignment="1" applyProtection="1">
      <alignment horizontal="right" vertical="center"/>
      <protection/>
    </xf>
    <xf numFmtId="2" fontId="5" fillId="45" borderId="97" xfId="0" applyNumberFormat="1" applyFont="1" applyFill="1" applyBorder="1" applyAlignment="1" applyProtection="1">
      <alignment horizontal="right" vertical="center"/>
      <protection/>
    </xf>
    <xf numFmtId="0" fontId="5" fillId="45" borderId="27" xfId="0" applyFont="1" applyFill="1" applyBorder="1" applyAlignment="1" applyProtection="1">
      <alignment horizontal="right"/>
      <protection/>
    </xf>
    <xf numFmtId="10" fontId="5" fillId="0" borderId="27" xfId="59" applyNumberFormat="1" applyFont="1" applyFill="1" applyBorder="1" applyAlignment="1" applyProtection="1">
      <alignment horizontal="right" vertical="center"/>
      <protection locked="0"/>
    </xf>
    <xf numFmtId="0" fontId="5" fillId="44" borderId="27" xfId="0" applyFont="1" applyFill="1" applyBorder="1" applyAlignment="1" applyProtection="1">
      <alignment horizontal="right"/>
      <protection/>
    </xf>
    <xf numFmtId="0" fontId="6" fillId="45" borderId="37" xfId="0" applyFont="1" applyFill="1" applyBorder="1" applyAlignment="1" applyProtection="1">
      <alignment horizontal="left" vertical="center"/>
      <protection/>
    </xf>
    <xf numFmtId="0" fontId="6" fillId="45" borderId="12" xfId="0" applyFont="1" applyFill="1" applyBorder="1" applyAlignment="1" applyProtection="1">
      <alignment/>
      <protection/>
    </xf>
    <xf numFmtId="168" fontId="5" fillId="45" borderId="27" xfId="0" applyNumberFormat="1" applyFont="1" applyFill="1" applyBorder="1" applyAlignment="1" applyProtection="1">
      <alignment horizontal="right" vertical="center"/>
      <protection/>
    </xf>
    <xf numFmtId="0" fontId="6" fillId="45" borderId="12" xfId="0" applyFont="1" applyFill="1" applyBorder="1" applyAlignment="1" applyProtection="1">
      <alignment horizontal="right" vertical="center"/>
      <protection/>
    </xf>
    <xf numFmtId="168" fontId="6" fillId="45" borderId="12" xfId="0" applyNumberFormat="1" applyFont="1" applyFill="1" applyBorder="1" applyAlignment="1" applyProtection="1">
      <alignment horizontal="right" vertical="center"/>
      <protection/>
    </xf>
    <xf numFmtId="2" fontId="6" fillId="45" borderId="38" xfId="0" applyNumberFormat="1" applyFont="1" applyFill="1" applyBorder="1" applyAlignment="1" applyProtection="1">
      <alignment horizontal="right" vertical="center"/>
      <protection/>
    </xf>
    <xf numFmtId="0" fontId="5" fillId="45" borderId="12" xfId="0" applyFont="1" applyFill="1" applyBorder="1" applyAlignment="1" applyProtection="1">
      <alignment/>
      <protection/>
    </xf>
    <xf numFmtId="0" fontId="5" fillId="45" borderId="12" xfId="0" applyFont="1" applyFill="1" applyBorder="1" applyAlignment="1" applyProtection="1">
      <alignment horizontal="right" vertical="center"/>
      <protection/>
    </xf>
    <xf numFmtId="0" fontId="5" fillId="45" borderId="58" xfId="0" applyFont="1" applyFill="1" applyBorder="1" applyAlignment="1" applyProtection="1">
      <alignment horizontal="left" vertical="center"/>
      <protection/>
    </xf>
    <xf numFmtId="0" fontId="5" fillId="45" borderId="59" xfId="0" applyFont="1" applyFill="1" applyBorder="1" applyAlignment="1" applyProtection="1">
      <alignment/>
      <protection/>
    </xf>
    <xf numFmtId="0" fontId="5" fillId="45" borderId="59" xfId="0" applyFont="1" applyFill="1" applyBorder="1" applyAlignment="1" applyProtection="1">
      <alignment horizontal="right" vertical="center"/>
      <protection/>
    </xf>
    <xf numFmtId="0" fontId="5" fillId="45" borderId="98" xfId="0" applyFont="1" applyFill="1" applyBorder="1" applyAlignment="1" applyProtection="1">
      <alignment horizontal="right" vertical="center"/>
      <protection/>
    </xf>
    <xf numFmtId="0" fontId="6" fillId="45" borderId="114" xfId="0" applyFont="1" applyFill="1" applyBorder="1" applyAlignment="1" applyProtection="1">
      <alignment horizontal="left" vertical="center"/>
      <protection/>
    </xf>
    <xf numFmtId="0" fontId="6" fillId="45" borderId="115" xfId="0" applyFont="1" applyFill="1" applyBorder="1" applyAlignment="1" applyProtection="1">
      <alignment vertical="center"/>
      <protection/>
    </xf>
    <xf numFmtId="0" fontId="6" fillId="45" borderId="115" xfId="0" applyFont="1" applyFill="1" applyBorder="1" applyAlignment="1" applyProtection="1">
      <alignment horizontal="right" vertical="center"/>
      <protection/>
    </xf>
    <xf numFmtId="168" fontId="6" fillId="45" borderId="115" xfId="0" applyNumberFormat="1" applyFont="1" applyFill="1" applyBorder="1" applyAlignment="1" applyProtection="1">
      <alignment horizontal="right" vertical="center"/>
      <protection/>
    </xf>
    <xf numFmtId="2" fontId="6" fillId="45" borderId="116" xfId="0" applyNumberFormat="1" applyFont="1" applyFill="1" applyBorder="1" applyAlignment="1" applyProtection="1">
      <alignment horizontal="right" vertical="center"/>
      <protection/>
    </xf>
    <xf numFmtId="2" fontId="5" fillId="40" borderId="27" xfId="0" applyNumberFormat="1" applyFont="1" applyFill="1" applyBorder="1" applyAlignment="1" applyProtection="1">
      <alignment horizontal="right" vertical="center"/>
      <protection locked="0"/>
    </xf>
    <xf numFmtId="181" fontId="5" fillId="40" borderId="27" xfId="59" applyNumberFormat="1" applyFont="1" applyFill="1" applyBorder="1" applyAlignment="1" applyProtection="1">
      <alignment horizontal="right" vertical="center"/>
      <protection locked="0"/>
    </xf>
    <xf numFmtId="0" fontId="15" fillId="44" borderId="117" xfId="0" applyFont="1" applyFill="1" applyBorder="1" applyAlignment="1" applyProtection="1">
      <alignment horizontal="left" vertical="center"/>
      <protection/>
    </xf>
    <xf numFmtId="0" fontId="18" fillId="45" borderId="118" xfId="0" applyFont="1" applyFill="1" applyBorder="1" applyAlignment="1" applyProtection="1">
      <alignment/>
      <protection/>
    </xf>
    <xf numFmtId="0" fontId="0" fillId="45" borderId="118" xfId="0" applyFont="1" applyFill="1" applyBorder="1" applyAlignment="1" applyProtection="1">
      <alignment/>
      <protection/>
    </xf>
    <xf numFmtId="0" fontId="0" fillId="45" borderId="119" xfId="0" applyFont="1" applyFill="1" applyBorder="1" applyAlignment="1" applyProtection="1">
      <alignment/>
      <protection/>
    </xf>
    <xf numFmtId="0" fontId="17" fillId="45" borderId="44" xfId="0" applyFont="1" applyFill="1" applyBorder="1" applyAlignment="1" applyProtection="1">
      <alignment/>
      <protection/>
    </xf>
    <xf numFmtId="0" fontId="18" fillId="45" borderId="44" xfId="0" applyFont="1" applyFill="1" applyBorder="1" applyAlignment="1" applyProtection="1">
      <alignment/>
      <protection/>
    </xf>
    <xf numFmtId="0" fontId="0" fillId="45" borderId="44" xfId="0" applyFont="1" applyFill="1" applyBorder="1" applyAlignment="1" applyProtection="1">
      <alignment/>
      <protection/>
    </xf>
    <xf numFmtId="0" fontId="0" fillId="45" borderId="45" xfId="0" applyFont="1" applyFill="1" applyBorder="1" applyAlignment="1" applyProtection="1">
      <alignment/>
      <protection/>
    </xf>
    <xf numFmtId="0" fontId="5" fillId="44" borderId="120" xfId="0" applyFont="1" applyFill="1" applyBorder="1" applyAlignment="1" applyProtection="1">
      <alignment horizontal="left" vertical="center"/>
      <protection/>
    </xf>
    <xf numFmtId="0" fontId="5" fillId="44" borderId="121" xfId="0" applyFont="1" applyFill="1" applyBorder="1" applyAlignment="1" applyProtection="1">
      <alignment/>
      <protection/>
    </xf>
    <xf numFmtId="0" fontId="5" fillId="44" borderId="121" xfId="0" applyFont="1" applyFill="1" applyBorder="1" applyAlignment="1" applyProtection="1">
      <alignment horizontal="right" vertical="center"/>
      <protection/>
    </xf>
    <xf numFmtId="2" fontId="5" fillId="44" borderId="121" xfId="0" applyNumberFormat="1" applyFont="1" applyFill="1" applyBorder="1" applyAlignment="1" applyProtection="1">
      <alignment horizontal="right" vertical="center"/>
      <protection/>
    </xf>
    <xf numFmtId="2" fontId="5" fillId="44" borderId="122" xfId="0" applyNumberFormat="1" applyFont="1" applyFill="1" applyBorder="1" applyAlignment="1" applyProtection="1">
      <alignment horizontal="right" vertical="center"/>
      <protection/>
    </xf>
    <xf numFmtId="0" fontId="6" fillId="44" borderId="61" xfId="0" applyFont="1" applyFill="1" applyBorder="1" applyAlignment="1" applyProtection="1">
      <alignment horizontal="left" vertical="center"/>
      <protection/>
    </xf>
    <xf numFmtId="0" fontId="6" fillId="44" borderId="25" xfId="0" applyFont="1" applyFill="1" applyBorder="1" applyAlignment="1" applyProtection="1">
      <alignment/>
      <protection/>
    </xf>
    <xf numFmtId="0" fontId="6" fillId="44" borderId="25" xfId="0" applyFont="1" applyFill="1" applyBorder="1" applyAlignment="1" applyProtection="1">
      <alignment horizontal="right" vertical="center"/>
      <protection/>
    </xf>
    <xf numFmtId="2" fontId="6" fillId="44" borderId="25" xfId="0" applyNumberFormat="1" applyFont="1" applyFill="1" applyBorder="1" applyAlignment="1" applyProtection="1">
      <alignment horizontal="right" vertical="center"/>
      <protection/>
    </xf>
    <xf numFmtId="2" fontId="6" fillId="44" borderId="62" xfId="0" applyNumberFormat="1" applyFont="1" applyFill="1" applyBorder="1" applyAlignment="1" applyProtection="1">
      <alignment horizontal="right" vertical="center"/>
      <protection/>
    </xf>
    <xf numFmtId="2" fontId="5" fillId="45" borderId="59" xfId="0" applyNumberFormat="1" applyFont="1" applyFill="1" applyBorder="1" applyAlignment="1" applyProtection="1">
      <alignment horizontal="right" vertical="center"/>
      <protection/>
    </xf>
    <xf numFmtId="2" fontId="5" fillId="45" borderId="98" xfId="0" applyNumberFormat="1" applyFont="1" applyFill="1" applyBorder="1" applyAlignment="1" applyProtection="1">
      <alignment horizontal="right" vertical="center"/>
      <protection/>
    </xf>
    <xf numFmtId="0" fontId="6" fillId="45" borderId="61" xfId="0" applyFont="1" applyFill="1" applyBorder="1" applyAlignment="1" applyProtection="1">
      <alignment horizontal="left" vertical="center"/>
      <protection/>
    </xf>
    <xf numFmtId="0" fontId="6" fillId="45" borderId="25" xfId="0" applyFont="1" applyFill="1" applyBorder="1" applyAlignment="1" applyProtection="1">
      <alignment/>
      <protection/>
    </xf>
    <xf numFmtId="0" fontId="6" fillId="45" borderId="25" xfId="0" applyFont="1" applyFill="1" applyBorder="1" applyAlignment="1" applyProtection="1">
      <alignment horizontal="right" vertical="center"/>
      <protection/>
    </xf>
    <xf numFmtId="168" fontId="6" fillId="45" borderId="25" xfId="0" applyNumberFormat="1" applyFont="1" applyFill="1" applyBorder="1" applyAlignment="1" applyProtection="1">
      <alignment horizontal="right" vertical="center"/>
      <protection/>
    </xf>
    <xf numFmtId="2" fontId="6" fillId="45" borderId="62" xfId="0" applyNumberFormat="1" applyFont="1" applyFill="1" applyBorder="1" applyAlignment="1" applyProtection="1">
      <alignment horizontal="right" vertical="center"/>
      <protection/>
    </xf>
    <xf numFmtId="0" fontId="5" fillId="45" borderId="39" xfId="0" applyFont="1" applyFill="1" applyBorder="1" applyAlignment="1" applyProtection="1">
      <alignment horizontal="left" vertical="center"/>
      <protection/>
    </xf>
    <xf numFmtId="0" fontId="5" fillId="45" borderId="29" xfId="0" applyFont="1" applyFill="1" applyBorder="1" applyAlignment="1" applyProtection="1">
      <alignment/>
      <protection/>
    </xf>
    <xf numFmtId="0" fontId="5" fillId="45" borderId="29" xfId="0" applyFont="1" applyFill="1" applyBorder="1" applyAlignment="1" applyProtection="1">
      <alignment horizontal="right" vertical="center"/>
      <protection/>
    </xf>
    <xf numFmtId="0" fontId="5" fillId="45" borderId="40" xfId="0" applyFont="1" applyFill="1" applyBorder="1" applyAlignment="1" applyProtection="1">
      <alignment horizontal="right" vertical="center"/>
      <protection/>
    </xf>
    <xf numFmtId="0" fontId="1" fillId="44" borderId="10" xfId="0" applyFont="1" applyFill="1" applyBorder="1" applyAlignment="1" applyProtection="1">
      <alignment horizontal="right" vertical="center"/>
      <protection/>
    </xf>
    <xf numFmtId="0" fontId="1" fillId="44" borderId="16" xfId="0" applyFont="1" applyFill="1" applyBorder="1" applyAlignment="1" applyProtection="1">
      <alignment horizontal="right" vertical="center"/>
      <protection/>
    </xf>
    <xf numFmtId="2" fontId="0" fillId="44" borderId="16" xfId="0" applyNumberFormat="1" applyFill="1" applyBorder="1" applyAlignment="1" applyProtection="1">
      <alignment horizontal="right" vertical="center"/>
      <protection/>
    </xf>
    <xf numFmtId="2" fontId="0" fillId="44" borderId="123" xfId="0" applyNumberFormat="1" applyFill="1" applyBorder="1" applyAlignment="1" applyProtection="1">
      <alignment horizontal="right" vertical="center"/>
      <protection/>
    </xf>
    <xf numFmtId="2" fontId="0" fillId="44" borderId="24" xfId="0" applyNumberFormat="1" applyFill="1" applyBorder="1" applyAlignment="1" applyProtection="1">
      <alignment horizontal="right" vertical="center"/>
      <protection/>
    </xf>
    <xf numFmtId="2" fontId="0" fillId="44" borderId="15" xfId="0" applyNumberFormat="1" applyFill="1" applyBorder="1" applyAlignment="1" applyProtection="1">
      <alignment horizontal="right" vertical="center"/>
      <protection/>
    </xf>
    <xf numFmtId="2" fontId="0" fillId="44" borderId="17" xfId="0" applyNumberFormat="1" applyFill="1" applyBorder="1" applyAlignment="1" applyProtection="1">
      <alignment horizontal="right" vertical="center"/>
      <protection/>
    </xf>
    <xf numFmtId="2" fontId="0" fillId="44" borderId="18" xfId="0" applyNumberFormat="1" applyFill="1" applyBorder="1" applyAlignment="1" applyProtection="1">
      <alignment horizontal="right" vertical="center"/>
      <protection/>
    </xf>
    <xf numFmtId="0" fontId="1" fillId="44" borderId="48" xfId="0" applyFont="1" applyFill="1" applyBorder="1" applyAlignment="1" applyProtection="1">
      <alignment horizontal="right" vertical="center"/>
      <protection/>
    </xf>
    <xf numFmtId="2" fontId="0" fillId="44" borderId="113" xfId="0" applyNumberFormat="1" applyFill="1" applyBorder="1" applyAlignment="1" applyProtection="1">
      <alignment horizontal="right" vertical="center"/>
      <protection/>
    </xf>
    <xf numFmtId="2" fontId="0" fillId="44" borderId="99" xfId="0" applyNumberFormat="1" applyFill="1" applyBorder="1" applyAlignment="1" applyProtection="1">
      <alignment horizontal="right" vertical="center"/>
      <protection/>
    </xf>
    <xf numFmtId="2" fontId="0" fillId="44" borderId="100" xfId="0" applyNumberFormat="1" applyFill="1" applyBorder="1" applyAlignment="1" applyProtection="1">
      <alignment horizontal="right" vertical="center"/>
      <protection/>
    </xf>
    <xf numFmtId="0" fontId="0" fillId="44" borderId="59" xfId="0" applyFont="1" applyFill="1" applyBorder="1" applyAlignment="1" applyProtection="1">
      <alignment/>
      <protection/>
    </xf>
    <xf numFmtId="0" fontId="0" fillId="44" borderId="124" xfId="0" applyFont="1" applyFill="1" applyBorder="1" applyAlignment="1" applyProtection="1">
      <alignment/>
      <protection/>
    </xf>
    <xf numFmtId="0" fontId="0" fillId="44" borderId="0" xfId="0" applyFont="1" applyFill="1" applyBorder="1" applyAlignment="1" applyProtection="1">
      <alignment/>
      <protection/>
    </xf>
    <xf numFmtId="0" fontId="0" fillId="44" borderId="50" xfId="0" applyFont="1" applyFill="1" applyBorder="1" applyAlignment="1" applyProtection="1">
      <alignment/>
      <protection/>
    </xf>
    <xf numFmtId="0" fontId="0" fillId="0" borderId="27" xfId="0" applyFont="1" applyFill="1" applyBorder="1" applyAlignment="1" applyProtection="1">
      <alignment/>
      <protection locked="0"/>
    </xf>
    <xf numFmtId="2" fontId="0" fillId="0" borderId="27" xfId="0" applyNumberFormat="1" applyFont="1" applyFill="1" applyBorder="1" applyAlignment="1" applyProtection="1">
      <alignment/>
      <protection locked="0"/>
    </xf>
    <xf numFmtId="0" fontId="0" fillId="44" borderId="54" xfId="0" applyFont="1" applyFill="1" applyBorder="1" applyAlignment="1" applyProtection="1">
      <alignment/>
      <protection/>
    </xf>
    <xf numFmtId="164" fontId="0" fillId="44" borderId="28" xfId="0" applyNumberFormat="1" applyFont="1" applyFill="1" applyBorder="1" applyAlignment="1" applyProtection="1">
      <alignment/>
      <protection/>
    </xf>
    <xf numFmtId="2" fontId="0" fillId="44" borderId="28" xfId="0" applyNumberFormat="1" applyFont="1" applyFill="1" applyBorder="1" applyAlignment="1" applyProtection="1">
      <alignment/>
      <protection/>
    </xf>
    <xf numFmtId="2" fontId="0" fillId="44" borderId="103" xfId="0" applyNumberFormat="1" applyFont="1" applyFill="1" applyBorder="1" applyAlignment="1" applyProtection="1">
      <alignment/>
      <protection/>
    </xf>
    <xf numFmtId="0" fontId="1" fillId="33" borderId="96" xfId="0" applyFont="1" applyFill="1" applyBorder="1" applyAlignment="1" applyProtection="1">
      <alignment/>
      <protection locked="0"/>
    </xf>
    <xf numFmtId="0" fontId="0" fillId="33" borderId="56" xfId="0" applyFont="1" applyFill="1" applyBorder="1" applyAlignment="1" applyProtection="1">
      <alignment/>
      <protection locked="0"/>
    </xf>
    <xf numFmtId="0" fontId="0" fillId="44" borderId="107" xfId="0" applyFont="1" applyFill="1" applyBorder="1" applyAlignment="1" applyProtection="1">
      <alignment/>
      <protection/>
    </xf>
    <xf numFmtId="0" fontId="1" fillId="44" borderId="107" xfId="0" applyFont="1" applyFill="1" applyBorder="1" applyAlignment="1" applyProtection="1">
      <alignment horizontal="right"/>
      <protection/>
    </xf>
    <xf numFmtId="0" fontId="0" fillId="44" borderId="125" xfId="0" applyFont="1" applyFill="1" applyBorder="1" applyAlignment="1" applyProtection="1">
      <alignment/>
      <protection/>
    </xf>
    <xf numFmtId="2" fontId="0" fillId="44" borderId="22" xfId="0" applyNumberFormat="1" applyFill="1" applyBorder="1" applyAlignment="1" applyProtection="1">
      <alignment horizontal="right" vertical="center"/>
      <protection/>
    </xf>
    <xf numFmtId="2" fontId="0" fillId="44" borderId="23" xfId="0" applyNumberFormat="1" applyFill="1" applyBorder="1" applyAlignment="1" applyProtection="1">
      <alignment horizontal="right" vertical="center"/>
      <protection/>
    </xf>
    <xf numFmtId="2" fontId="0" fillId="44" borderId="14" xfId="0" applyNumberFormat="1" applyFill="1" applyBorder="1" applyAlignment="1" applyProtection="1">
      <alignment horizontal="right" vertical="center"/>
      <protection/>
    </xf>
    <xf numFmtId="0" fontId="11" fillId="0" borderId="27" xfId="0" applyFont="1" applyFill="1" applyBorder="1" applyAlignment="1" applyProtection="1">
      <alignment/>
      <protection locked="0"/>
    </xf>
    <xf numFmtId="164" fontId="11" fillId="0" borderId="27" xfId="0" applyNumberFormat="1" applyFont="1" applyFill="1" applyBorder="1" applyAlignment="1" applyProtection="1">
      <alignment/>
      <protection locked="0"/>
    </xf>
    <xf numFmtId="164" fontId="0" fillId="33" borderId="27" xfId="0" applyNumberFormat="1" applyFill="1" applyBorder="1" applyAlignment="1" applyProtection="1">
      <alignment/>
      <protection locked="0"/>
    </xf>
    <xf numFmtId="1" fontId="11" fillId="0" borderId="27" xfId="0" applyNumberFormat="1" applyFont="1" applyFill="1" applyBorder="1" applyAlignment="1" applyProtection="1">
      <alignment/>
      <protection locked="0"/>
    </xf>
    <xf numFmtId="0" fontId="11" fillId="44" borderId="54" xfId="0" applyFont="1" applyFill="1" applyBorder="1" applyAlignment="1" applyProtection="1">
      <alignment/>
      <protection/>
    </xf>
    <xf numFmtId="0" fontId="11" fillId="44" borderId="28" xfId="0" applyFont="1" applyFill="1" applyBorder="1" applyAlignment="1" applyProtection="1">
      <alignment/>
      <protection/>
    </xf>
    <xf numFmtId="164" fontId="11" fillId="44" borderId="28" xfId="0" applyNumberFormat="1" applyFont="1" applyFill="1" applyBorder="1" applyAlignment="1" applyProtection="1">
      <alignment/>
      <protection/>
    </xf>
    <xf numFmtId="1" fontId="11" fillId="44" borderId="28" xfId="0" applyNumberFormat="1" applyFont="1" applyFill="1" applyBorder="1" applyAlignment="1" applyProtection="1">
      <alignment/>
      <protection/>
    </xf>
    <xf numFmtId="2" fontId="11" fillId="44" borderId="28" xfId="0" applyNumberFormat="1" applyFont="1" applyFill="1" applyBorder="1" applyAlignment="1" applyProtection="1">
      <alignment/>
      <protection/>
    </xf>
    <xf numFmtId="1" fontId="11" fillId="44" borderId="28" xfId="0" applyNumberFormat="1" applyFont="1" applyFill="1" applyBorder="1" applyAlignment="1" applyProtection="1">
      <alignment horizontal="right"/>
      <protection/>
    </xf>
    <xf numFmtId="165" fontId="11" fillId="44" borderId="28" xfId="0" applyNumberFormat="1" applyFont="1" applyFill="1" applyBorder="1" applyAlignment="1" applyProtection="1">
      <alignment/>
      <protection/>
    </xf>
    <xf numFmtId="2" fontId="11" fillId="44" borderId="103" xfId="0" applyNumberFormat="1" applyFont="1" applyFill="1" applyBorder="1" applyAlignment="1" applyProtection="1">
      <alignment/>
      <protection/>
    </xf>
    <xf numFmtId="165" fontId="5" fillId="43" borderId="27" xfId="0" applyNumberFormat="1" applyFont="1" applyFill="1" applyBorder="1" applyAlignment="1" applyProtection="1">
      <alignment horizontal="right" vertical="center"/>
      <protection locked="0"/>
    </xf>
    <xf numFmtId="2" fontId="5" fillId="43" borderId="96" xfId="0" applyNumberFormat="1" applyFont="1" applyFill="1" applyBorder="1" applyAlignment="1" applyProtection="1">
      <alignment horizontal="right" vertical="center"/>
      <protection locked="0"/>
    </xf>
    <xf numFmtId="0" fontId="5" fillId="43" borderId="27" xfId="0" applyFont="1" applyFill="1" applyBorder="1" applyAlignment="1" applyProtection="1">
      <alignment horizontal="right" vertical="center"/>
      <protection locked="0"/>
    </xf>
    <xf numFmtId="0" fontId="63" fillId="33" borderId="0" xfId="0" applyFont="1" applyFill="1" applyAlignment="1" applyProtection="1">
      <alignment/>
      <protection/>
    </xf>
    <xf numFmtId="0" fontId="0" fillId="33" borderId="74" xfId="0" applyFont="1" applyFill="1" applyBorder="1" applyAlignment="1" applyProtection="1">
      <alignment/>
      <protection locked="0"/>
    </xf>
    <xf numFmtId="2" fontId="0" fillId="33" borderId="74" xfId="0" applyNumberFormat="1" applyFont="1" applyFill="1" applyBorder="1" applyAlignment="1" applyProtection="1">
      <alignment/>
      <protection locked="0"/>
    </xf>
    <xf numFmtId="0" fontId="0" fillId="44" borderId="74" xfId="0" applyFont="1" applyFill="1" applyBorder="1" applyAlignment="1" applyProtection="1">
      <alignment/>
      <protection/>
    </xf>
    <xf numFmtId="2" fontId="0" fillId="44" borderId="74" xfId="0" applyNumberFormat="1" applyFont="1" applyFill="1" applyBorder="1" applyAlignment="1" applyProtection="1">
      <alignment/>
      <protection/>
    </xf>
    <xf numFmtId="1" fontId="0" fillId="44" borderId="74" xfId="0" applyNumberFormat="1" applyFont="1" applyFill="1" applyBorder="1" applyAlignment="1" applyProtection="1">
      <alignment/>
      <protection/>
    </xf>
    <xf numFmtId="0" fontId="1" fillId="44" borderId="74" xfId="0" applyFont="1" applyFill="1" applyBorder="1" applyAlignment="1" applyProtection="1">
      <alignment/>
      <protection/>
    </xf>
    <xf numFmtId="0" fontId="11" fillId="33" borderId="74" xfId="0" applyFont="1" applyFill="1" applyBorder="1" applyAlignment="1" applyProtection="1">
      <alignment/>
      <protection locked="0"/>
    </xf>
    <xf numFmtId="164" fontId="11" fillId="33" borderId="74" xfId="0" applyNumberFormat="1" applyFont="1" applyFill="1" applyBorder="1" applyAlignment="1" applyProtection="1">
      <alignment/>
      <protection locked="0"/>
    </xf>
    <xf numFmtId="2" fontId="11" fillId="33" borderId="74" xfId="0" applyNumberFormat="1" applyFont="1" applyFill="1" applyBorder="1" applyAlignment="1" applyProtection="1">
      <alignment/>
      <protection locked="0"/>
    </xf>
    <xf numFmtId="1" fontId="11" fillId="44" borderId="74" xfId="0" applyNumberFormat="1" applyFont="1" applyFill="1" applyBorder="1" applyAlignment="1" applyProtection="1">
      <alignment/>
      <protection/>
    </xf>
    <xf numFmtId="1" fontId="11" fillId="33" borderId="74" xfId="0" applyNumberFormat="1" applyFont="1" applyFill="1" applyBorder="1" applyAlignment="1" applyProtection="1">
      <alignment/>
      <protection locked="0"/>
    </xf>
    <xf numFmtId="2" fontId="11" fillId="44" borderId="74" xfId="0" applyNumberFormat="1" applyFont="1" applyFill="1" applyBorder="1" applyAlignment="1" applyProtection="1">
      <alignment/>
      <protection/>
    </xf>
    <xf numFmtId="1" fontId="11" fillId="44" borderId="74" xfId="0" applyNumberFormat="1" applyFont="1" applyFill="1" applyBorder="1" applyAlignment="1" applyProtection="1">
      <alignment horizontal="right"/>
      <protection/>
    </xf>
    <xf numFmtId="165" fontId="11" fillId="44" borderId="74" xfId="0" applyNumberFormat="1" applyFont="1" applyFill="1" applyBorder="1" applyAlignment="1" applyProtection="1">
      <alignment/>
      <protection/>
    </xf>
    <xf numFmtId="0" fontId="11" fillId="0" borderId="74" xfId="0" applyFont="1" applyBorder="1" applyAlignment="1" applyProtection="1">
      <alignment/>
      <protection locked="0"/>
    </xf>
    <xf numFmtId="0" fontId="0" fillId="0" borderId="74" xfId="0" applyBorder="1" applyAlignment="1" applyProtection="1">
      <alignment/>
      <protection locked="0"/>
    </xf>
    <xf numFmtId="2" fontId="0" fillId="0" borderId="74" xfId="0" applyNumberFormat="1" applyBorder="1" applyAlignment="1" applyProtection="1">
      <alignment/>
      <protection locked="0"/>
    </xf>
    <xf numFmtId="0" fontId="0" fillId="0" borderId="74" xfId="0" applyFont="1" applyBorder="1" applyAlignment="1" applyProtection="1">
      <alignment/>
      <protection locked="0"/>
    </xf>
    <xf numFmtId="2" fontId="0" fillId="0" borderId="74" xfId="0" applyNumberFormat="1" applyFont="1" applyBorder="1" applyAlignment="1" applyProtection="1">
      <alignment/>
      <protection locked="0"/>
    </xf>
    <xf numFmtId="0" fontId="11" fillId="44" borderId="74" xfId="0" applyFont="1" applyFill="1" applyBorder="1" applyAlignment="1" applyProtection="1">
      <alignment/>
      <protection/>
    </xf>
    <xf numFmtId="0" fontId="64" fillId="33" borderId="0" xfId="0" applyFont="1" applyFill="1" applyAlignment="1" applyProtection="1">
      <alignment/>
      <protection/>
    </xf>
    <xf numFmtId="2" fontId="62" fillId="0" borderId="0" xfId="0" applyNumberFormat="1" applyFont="1" applyAlignment="1" applyProtection="1">
      <alignment/>
      <protection hidden="1"/>
    </xf>
    <xf numFmtId="165" fontId="12" fillId="44" borderId="12" xfId="0" applyNumberFormat="1" applyFont="1" applyFill="1" applyBorder="1" applyAlignment="1" applyProtection="1">
      <alignment/>
      <protection/>
    </xf>
    <xf numFmtId="0" fontId="62" fillId="43" borderId="0" xfId="0" applyFont="1" applyFill="1" applyAlignment="1" applyProtection="1">
      <alignment horizontal="right"/>
      <protection hidden="1"/>
    </xf>
    <xf numFmtId="2" fontId="63" fillId="43" borderId="0" xfId="0" applyNumberFormat="1" applyFont="1" applyFill="1" applyAlignment="1" applyProtection="1">
      <alignment/>
      <protection hidden="1"/>
    </xf>
    <xf numFmtId="0" fontId="63" fillId="43" borderId="0" xfId="0" applyFont="1" applyFill="1" applyAlignment="1" applyProtection="1">
      <alignment/>
      <protection hidden="1"/>
    </xf>
    <xf numFmtId="0" fontId="64" fillId="33" borderId="0" xfId="0" applyFont="1" applyFill="1" applyBorder="1" applyAlignment="1" applyProtection="1">
      <alignment/>
      <protection hidden="1"/>
    </xf>
    <xf numFmtId="0" fontId="11" fillId="33" borderId="74" xfId="0" applyFont="1" applyFill="1" applyBorder="1" applyAlignment="1" applyProtection="1">
      <alignment horizontal="left"/>
      <protection locked="0"/>
    </xf>
    <xf numFmtId="0" fontId="63" fillId="33" borderId="0" xfId="0" applyFont="1" applyFill="1" applyBorder="1" applyAlignment="1" applyProtection="1">
      <alignment/>
      <protection/>
    </xf>
    <xf numFmtId="2" fontId="63" fillId="0" borderId="0" xfId="0" applyNumberFormat="1" applyFont="1" applyAlignment="1" applyProtection="1">
      <alignment/>
      <protection hidden="1"/>
    </xf>
    <xf numFmtId="0" fontId="63" fillId="33" borderId="0" xfId="0" applyFont="1" applyFill="1" applyBorder="1" applyAlignment="1" applyProtection="1">
      <alignment/>
      <protection hidden="1"/>
    </xf>
    <xf numFmtId="0" fontId="11" fillId="33" borderId="27" xfId="0" applyFont="1" applyFill="1" applyBorder="1" applyAlignment="1" applyProtection="1">
      <alignment horizontal="left"/>
      <protection locked="0"/>
    </xf>
    <xf numFmtId="0" fontId="1" fillId="44" borderId="17" xfId="0" applyFont="1" applyFill="1" applyBorder="1" applyAlignment="1" applyProtection="1">
      <alignment horizontal="right"/>
      <protection/>
    </xf>
    <xf numFmtId="0" fontId="0" fillId="43" borderId="108" xfId="0" applyFill="1" applyBorder="1" applyAlignment="1" applyProtection="1">
      <alignment/>
      <protection/>
    </xf>
    <xf numFmtId="0" fontId="1" fillId="44" borderId="11" xfId="0" applyFont="1" applyFill="1" applyBorder="1" applyAlignment="1" applyProtection="1">
      <alignment horizontal="center"/>
      <protection/>
    </xf>
    <xf numFmtId="0" fontId="1" fillId="44" borderId="12" xfId="0" applyFont="1" applyFill="1" applyBorder="1" applyAlignment="1" applyProtection="1">
      <alignment horizontal="center"/>
      <protection/>
    </xf>
    <xf numFmtId="0" fontId="1" fillId="44" borderId="126" xfId="0" applyFont="1" applyFill="1" applyBorder="1" applyAlignment="1" applyProtection="1">
      <alignment horizontal="center"/>
      <protection/>
    </xf>
    <xf numFmtId="0" fontId="6" fillId="44" borderId="59" xfId="0" applyFont="1" applyFill="1" applyBorder="1" applyAlignment="1" applyProtection="1">
      <alignment horizontal="left" vertical="center"/>
      <protection/>
    </xf>
    <xf numFmtId="0" fontId="6" fillId="44" borderId="27" xfId="0" applyFont="1" applyFill="1" applyBorder="1" applyAlignment="1" applyProtection="1">
      <alignment horizontal="left" vertical="center"/>
      <protection/>
    </xf>
    <xf numFmtId="0" fontId="1" fillId="44" borderId="106" xfId="0" applyFont="1" applyFill="1" applyBorder="1" applyAlignment="1" applyProtection="1">
      <alignment horizontal="center"/>
      <protection/>
    </xf>
    <xf numFmtId="0" fontId="6" fillId="44" borderId="28" xfId="0" applyFont="1" applyFill="1" applyBorder="1" applyAlignment="1" applyProtection="1">
      <alignment horizontal="left" vertical="center"/>
      <protection/>
    </xf>
    <xf numFmtId="0" fontId="6" fillId="44" borderId="74" xfId="0" applyFont="1" applyFill="1" applyBorder="1" applyAlignment="1" applyProtection="1">
      <alignment horizontal="left" vertical="center"/>
      <protection/>
    </xf>
    <xf numFmtId="0" fontId="6" fillId="44" borderId="79" xfId="0" applyFont="1" applyFill="1" applyBorder="1" applyAlignment="1" applyProtection="1">
      <alignment horizontal="left" vertical="center"/>
      <protection/>
    </xf>
    <xf numFmtId="0" fontId="5" fillId="43" borderId="0" xfId="0" applyFont="1" applyFill="1" applyBorder="1" applyAlignment="1" applyProtection="1">
      <alignment/>
      <protection/>
    </xf>
    <xf numFmtId="0" fontId="63" fillId="43" borderId="0" xfId="0" applyFont="1" applyFill="1" applyAlignment="1" applyProtection="1">
      <alignment/>
      <protection/>
    </xf>
    <xf numFmtId="0" fontId="6" fillId="33" borderId="108" xfId="0" applyFont="1" applyFill="1" applyBorder="1" applyAlignment="1" applyProtection="1">
      <alignment horizontal="center" vertical="center"/>
      <protection/>
    </xf>
    <xf numFmtId="0" fontId="0" fillId="33" borderId="108" xfId="0" applyFill="1" applyBorder="1" applyAlignment="1" applyProtection="1">
      <alignment/>
      <protection/>
    </xf>
    <xf numFmtId="2" fontId="5" fillId="33" borderId="27" xfId="0" applyNumberFormat="1" applyFont="1" applyFill="1" applyBorder="1" applyAlignment="1" applyProtection="1">
      <alignment horizontal="right" vertical="center"/>
      <protection/>
    </xf>
    <xf numFmtId="0" fontId="0" fillId="44" borderId="33" xfId="0" applyFill="1" applyBorder="1" applyAlignment="1" applyProtection="1">
      <alignment/>
      <protection/>
    </xf>
    <xf numFmtId="0" fontId="5" fillId="43" borderId="0" xfId="0" applyFont="1" applyFill="1" applyAlignment="1" applyProtection="1">
      <alignment/>
      <protection/>
    </xf>
    <xf numFmtId="2" fontId="13" fillId="44" borderId="28" xfId="0" applyNumberFormat="1" applyFont="1" applyFill="1" applyBorder="1" applyAlignment="1" applyProtection="1">
      <alignment/>
      <protection/>
    </xf>
    <xf numFmtId="0" fontId="0" fillId="44" borderId="0" xfId="0" applyFill="1" applyAlignment="1" applyProtection="1">
      <alignment/>
      <protection/>
    </xf>
    <xf numFmtId="2" fontId="13" fillId="44" borderId="64" xfId="0" applyNumberFormat="1" applyFont="1" applyFill="1" applyBorder="1" applyAlignment="1" applyProtection="1">
      <alignment/>
      <protection/>
    </xf>
    <xf numFmtId="181" fontId="5" fillId="33" borderId="27" xfId="59" applyNumberFormat="1" applyFont="1" applyFill="1" applyBorder="1" applyAlignment="1" applyProtection="1">
      <alignment horizontal="right" vertical="center"/>
      <protection/>
    </xf>
    <xf numFmtId="0" fontId="5" fillId="43" borderId="125" xfId="0" applyFont="1" applyFill="1" applyBorder="1" applyAlignment="1" applyProtection="1">
      <alignment horizontal="right" vertical="center"/>
      <protection locked="0"/>
    </xf>
    <xf numFmtId="0" fontId="1" fillId="43" borderId="64" xfId="0" applyFont="1" applyFill="1" applyBorder="1" applyAlignment="1" applyProtection="1">
      <alignment/>
      <protection locked="0"/>
    </xf>
    <xf numFmtId="2" fontId="5" fillId="43" borderId="53" xfId="0" applyNumberFormat="1" applyFont="1" applyFill="1" applyBorder="1" applyAlignment="1" applyProtection="1">
      <alignment horizontal="right" vertical="center"/>
      <protection locked="0"/>
    </xf>
    <xf numFmtId="0" fontId="0" fillId="44" borderId="108" xfId="0" applyFill="1" applyBorder="1" applyAlignment="1" applyProtection="1">
      <alignment/>
      <protection/>
    </xf>
    <xf numFmtId="0" fontId="0" fillId="44" borderId="109" xfId="0" applyFill="1" applyBorder="1" applyAlignment="1" applyProtection="1">
      <alignment/>
      <protection/>
    </xf>
    <xf numFmtId="2" fontId="5" fillId="46" borderId="27" xfId="0" applyNumberFormat="1" applyFont="1" applyFill="1" applyBorder="1" applyAlignment="1" applyProtection="1">
      <alignment horizontal="right" vertical="center"/>
      <protection locked="0"/>
    </xf>
    <xf numFmtId="0" fontId="1" fillId="33" borderId="123" xfId="0" applyFont="1" applyFill="1" applyBorder="1" applyAlignment="1" applyProtection="1">
      <alignment horizontal="center"/>
      <protection/>
    </xf>
    <xf numFmtId="0" fontId="1" fillId="33" borderId="25" xfId="0" applyFont="1" applyFill="1" applyBorder="1" applyAlignment="1" applyProtection="1">
      <alignment horizontal="center"/>
      <protection/>
    </xf>
    <xf numFmtId="0" fontId="1" fillId="33" borderId="22" xfId="0" applyFont="1" applyFill="1" applyBorder="1" applyAlignment="1" applyProtection="1">
      <alignment horizontal="center"/>
      <protection/>
    </xf>
    <xf numFmtId="0" fontId="1" fillId="33" borderId="18"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0" fontId="1" fillId="33" borderId="14" xfId="0" applyFont="1" applyFill="1" applyBorder="1" applyAlignment="1" applyProtection="1">
      <alignment horizontal="center"/>
      <protection/>
    </xf>
    <xf numFmtId="0" fontId="1" fillId="44" borderId="11" xfId="0" applyFont="1" applyFill="1" applyBorder="1" applyAlignment="1" applyProtection="1">
      <alignment horizontal="center"/>
      <protection/>
    </xf>
    <xf numFmtId="0" fontId="1" fillId="44" borderId="12" xfId="0" applyFont="1" applyFill="1" applyBorder="1" applyAlignment="1" applyProtection="1">
      <alignment horizontal="center"/>
      <protection/>
    </xf>
    <xf numFmtId="0" fontId="1" fillId="44" borderId="126" xfId="0" applyFont="1" applyFill="1" applyBorder="1" applyAlignment="1" applyProtection="1">
      <alignment horizontal="center"/>
      <protection/>
    </xf>
    <xf numFmtId="0" fontId="1" fillId="44" borderId="72" xfId="0" applyFont="1" applyFill="1" applyBorder="1" applyAlignment="1" applyProtection="1">
      <alignment horizontal="center"/>
      <protection/>
    </xf>
    <xf numFmtId="0" fontId="12" fillId="44" borderId="11" xfId="0" applyFont="1" applyFill="1" applyBorder="1" applyAlignment="1" applyProtection="1">
      <alignment horizontal="center"/>
      <protection/>
    </xf>
    <xf numFmtId="0" fontId="12" fillId="44" borderId="12" xfId="0" applyFont="1" applyFill="1" applyBorder="1" applyAlignment="1" applyProtection="1">
      <alignment horizontal="center"/>
      <protection/>
    </xf>
    <xf numFmtId="0" fontId="12" fillId="44" borderId="126" xfId="0" applyFont="1" applyFill="1" applyBorder="1" applyAlignment="1" applyProtection="1">
      <alignment horizontal="center"/>
      <protection/>
    </xf>
    <xf numFmtId="0" fontId="12" fillId="44" borderId="72" xfId="0" applyFont="1" applyFill="1" applyBorder="1" applyAlignment="1" applyProtection="1">
      <alignment horizontal="center"/>
      <protection/>
    </xf>
    <xf numFmtId="0" fontId="0" fillId="33" borderId="84" xfId="0" applyFont="1" applyFill="1" applyBorder="1" applyAlignment="1" applyProtection="1">
      <alignment horizontal="left"/>
      <protection locked="0"/>
    </xf>
    <xf numFmtId="0" fontId="0" fillId="33" borderId="85" xfId="0" applyFont="1" applyFill="1" applyBorder="1" applyAlignment="1" applyProtection="1">
      <alignment horizontal="left"/>
      <protection locked="0"/>
    </xf>
    <xf numFmtId="0" fontId="11" fillId="33" borderId="84" xfId="0" applyFont="1" applyFill="1" applyBorder="1" applyAlignment="1" applyProtection="1">
      <alignment horizontal="left"/>
      <protection locked="0"/>
    </xf>
    <xf numFmtId="0" fontId="11" fillId="33" borderId="85" xfId="0" applyFont="1" applyFill="1" applyBorder="1" applyAlignment="1" applyProtection="1">
      <alignment horizontal="left"/>
      <protection locked="0"/>
    </xf>
    <xf numFmtId="0" fontId="1" fillId="43" borderId="0" xfId="0" applyFont="1" applyFill="1" applyBorder="1" applyAlignment="1" applyProtection="1">
      <alignment horizontal="center"/>
      <protection/>
    </xf>
    <xf numFmtId="2" fontId="1" fillId="44" borderId="11" xfId="0" applyNumberFormat="1" applyFont="1" applyFill="1" applyBorder="1" applyAlignment="1" applyProtection="1">
      <alignment horizontal="center"/>
      <protection/>
    </xf>
    <xf numFmtId="2" fontId="1" fillId="44" borderId="12" xfId="0" applyNumberFormat="1" applyFont="1" applyFill="1" applyBorder="1" applyAlignment="1" applyProtection="1">
      <alignment horizontal="center"/>
      <protection/>
    </xf>
    <xf numFmtId="2" fontId="1" fillId="44" borderId="126" xfId="0" applyNumberFormat="1" applyFont="1" applyFill="1" applyBorder="1" applyAlignment="1" applyProtection="1">
      <alignment horizontal="center"/>
      <protection/>
    </xf>
    <xf numFmtId="2" fontId="1" fillId="44" borderId="10" xfId="0" applyNumberFormat="1" applyFont="1" applyFill="1" applyBorder="1" applyAlignment="1" applyProtection="1">
      <alignment horizontal="center"/>
      <protection/>
    </xf>
    <xf numFmtId="2" fontId="1" fillId="44" borderId="106" xfId="0" applyNumberFormat="1" applyFont="1" applyFill="1" applyBorder="1" applyAlignment="1" applyProtection="1">
      <alignment horizontal="center"/>
      <protection/>
    </xf>
    <xf numFmtId="0" fontId="0" fillId="33" borderId="84" xfId="0" applyFill="1" applyBorder="1" applyAlignment="1" applyProtection="1">
      <alignment horizontal="left"/>
      <protection locked="0"/>
    </xf>
    <xf numFmtId="0" fontId="0" fillId="33" borderId="85" xfId="0" applyFill="1" applyBorder="1" applyAlignment="1" applyProtection="1">
      <alignment horizontal="left"/>
      <protection locked="0"/>
    </xf>
    <xf numFmtId="0" fontId="21" fillId="44" borderId="127" xfId="0" applyFont="1" applyFill="1" applyBorder="1" applyAlignment="1" applyProtection="1">
      <alignment horizontal="center" vertical="center"/>
      <protection/>
    </xf>
    <xf numFmtId="0" fontId="21" fillId="44" borderId="128" xfId="0" applyFont="1" applyFill="1" applyBorder="1" applyAlignment="1" applyProtection="1">
      <alignment horizontal="center" vertical="center"/>
      <protection/>
    </xf>
    <xf numFmtId="0" fontId="21" fillId="44" borderId="129" xfId="0" applyFont="1" applyFill="1" applyBorder="1" applyAlignment="1" applyProtection="1">
      <alignment horizontal="center" vertical="center"/>
      <protection/>
    </xf>
    <xf numFmtId="0" fontId="6" fillId="44" borderId="59" xfId="0" applyFont="1" applyFill="1" applyBorder="1" applyAlignment="1" applyProtection="1">
      <alignment horizontal="left" vertical="center"/>
      <protection/>
    </xf>
    <xf numFmtId="0" fontId="6" fillId="44" borderId="27" xfId="0" applyFont="1" applyFill="1" applyBorder="1" applyAlignment="1" applyProtection="1">
      <alignment horizontal="left" vertical="center"/>
      <protection/>
    </xf>
    <xf numFmtId="0" fontId="21" fillId="44" borderId="130" xfId="0" applyFont="1" applyFill="1" applyBorder="1" applyAlignment="1" applyProtection="1">
      <alignment horizontal="center" vertical="center"/>
      <protection/>
    </xf>
    <xf numFmtId="0" fontId="21" fillId="44" borderId="131" xfId="0" applyFont="1" applyFill="1" applyBorder="1" applyAlignment="1" applyProtection="1">
      <alignment horizontal="center" vertical="center"/>
      <protection/>
    </xf>
    <xf numFmtId="0" fontId="21" fillId="44" borderId="132" xfId="0" applyFont="1" applyFill="1" applyBorder="1" applyAlignment="1" applyProtection="1">
      <alignment horizontal="center" vertical="center"/>
      <protection/>
    </xf>
    <xf numFmtId="0" fontId="4" fillId="43" borderId="0" xfId="0" applyFont="1" applyFill="1" applyBorder="1" applyAlignment="1" applyProtection="1">
      <alignment horizontal="center" vertical="center"/>
      <protection/>
    </xf>
    <xf numFmtId="0" fontId="4" fillId="43" borderId="13"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0" fillId="33" borderId="53" xfId="0" applyFill="1" applyBorder="1" applyAlignment="1" applyProtection="1">
      <alignment/>
      <protection locked="0"/>
    </xf>
    <xf numFmtId="0" fontId="0" fillId="33" borderId="133" xfId="0" applyFill="1" applyBorder="1" applyAlignment="1" applyProtection="1">
      <alignment/>
      <protection locked="0"/>
    </xf>
    <xf numFmtId="0" fontId="0" fillId="33" borderId="53" xfId="0" applyFill="1" applyBorder="1" applyAlignment="1" applyProtection="1">
      <alignment horizontal="left"/>
      <protection locked="0"/>
    </xf>
    <xf numFmtId="0" fontId="0" fillId="33" borderId="133" xfId="0" applyFill="1" applyBorder="1" applyAlignment="1" applyProtection="1">
      <alignment horizontal="left"/>
      <protection locked="0"/>
    </xf>
    <xf numFmtId="0" fontId="11" fillId="33" borderId="53" xfId="0" applyFont="1" applyFill="1" applyBorder="1" applyAlignment="1" applyProtection="1">
      <alignment horizontal="left"/>
      <protection locked="0"/>
    </xf>
    <xf numFmtId="0" fontId="11" fillId="33" borderId="133" xfId="0" applyFont="1" applyFill="1" applyBorder="1" applyAlignment="1" applyProtection="1">
      <alignment horizontal="left"/>
      <protection locked="0"/>
    </xf>
    <xf numFmtId="0" fontId="0" fillId="33" borderId="53" xfId="0" applyFont="1" applyFill="1" applyBorder="1" applyAlignment="1" applyProtection="1">
      <alignment horizontal="left"/>
      <protection locked="0"/>
    </xf>
    <xf numFmtId="0" fontId="0" fillId="33" borderId="133" xfId="0" applyFont="1" applyFill="1" applyBorder="1" applyAlignment="1" applyProtection="1">
      <alignment horizontal="left"/>
      <protection locked="0"/>
    </xf>
    <xf numFmtId="0" fontId="1" fillId="44" borderId="106" xfId="0" applyFont="1" applyFill="1" applyBorder="1" applyAlignment="1" applyProtection="1">
      <alignment horizontal="center"/>
      <protection/>
    </xf>
    <xf numFmtId="0" fontId="6" fillId="44" borderId="28" xfId="0" applyFont="1" applyFill="1" applyBorder="1" applyAlignment="1" applyProtection="1">
      <alignment horizontal="left" vertical="center"/>
      <protection/>
    </xf>
    <xf numFmtId="0" fontId="1" fillId="43" borderId="13" xfId="0" applyFont="1" applyFill="1" applyBorder="1" applyAlignment="1" applyProtection="1">
      <alignment horizontal="center"/>
      <protection/>
    </xf>
    <xf numFmtId="0" fontId="12" fillId="44" borderId="106" xfId="0" applyFont="1" applyFill="1" applyBorder="1" applyAlignment="1" applyProtection="1">
      <alignment horizontal="center"/>
      <protection/>
    </xf>
    <xf numFmtId="0" fontId="21" fillId="44" borderId="134" xfId="0" applyFont="1" applyFill="1" applyBorder="1" applyAlignment="1" applyProtection="1">
      <alignment horizontal="center" vertical="center"/>
      <protection/>
    </xf>
    <xf numFmtId="0" fontId="21" fillId="44" borderId="135" xfId="0" applyFont="1" applyFill="1" applyBorder="1" applyAlignment="1" applyProtection="1">
      <alignment horizontal="center" vertical="center"/>
      <protection/>
    </xf>
    <xf numFmtId="0" fontId="21" fillId="44" borderId="136" xfId="0" applyFont="1" applyFill="1" applyBorder="1" applyAlignment="1" applyProtection="1">
      <alignment horizontal="center" vertical="center"/>
      <protection/>
    </xf>
    <xf numFmtId="0" fontId="21" fillId="44" borderId="137" xfId="0" applyFont="1" applyFill="1" applyBorder="1" applyAlignment="1" applyProtection="1">
      <alignment horizontal="center" vertical="center"/>
      <protection/>
    </xf>
    <xf numFmtId="0" fontId="21" fillId="44" borderId="138" xfId="0" applyFont="1" applyFill="1" applyBorder="1" applyAlignment="1" applyProtection="1">
      <alignment horizontal="center" vertical="center"/>
      <protection/>
    </xf>
    <xf numFmtId="0" fontId="21" fillId="44" borderId="139" xfId="0" applyFont="1" applyFill="1" applyBorder="1" applyAlignment="1" applyProtection="1">
      <alignment horizontal="center" vertical="center"/>
      <protection/>
    </xf>
    <xf numFmtId="0" fontId="6" fillId="44" borderId="74" xfId="0" applyFont="1" applyFill="1" applyBorder="1" applyAlignment="1" applyProtection="1">
      <alignment horizontal="left" vertical="center"/>
      <protection/>
    </xf>
    <xf numFmtId="0" fontId="6" fillId="44" borderId="79" xfId="0" applyFont="1" applyFill="1" applyBorder="1" applyAlignment="1" applyProtection="1">
      <alignment horizontal="left" vertical="center"/>
      <protection/>
    </xf>
    <xf numFmtId="2" fontId="1" fillId="44" borderId="48" xfId="0" applyNumberFormat="1" applyFont="1" applyFill="1" applyBorder="1" applyAlignment="1" applyProtection="1">
      <alignment horizontal="center"/>
      <protection/>
    </xf>
    <xf numFmtId="0" fontId="1" fillId="43" borderId="123" xfId="0" applyFont="1" applyFill="1" applyBorder="1" applyAlignment="1" applyProtection="1">
      <alignment horizontal="center"/>
      <protection/>
    </xf>
    <xf numFmtId="0" fontId="1" fillId="43" borderId="25" xfId="0" applyFont="1" applyFill="1" applyBorder="1" applyAlignment="1" applyProtection="1">
      <alignment horizontal="center"/>
      <protection/>
    </xf>
    <xf numFmtId="0" fontId="1" fillId="43" borderId="22" xfId="0" applyFont="1" applyFill="1" applyBorder="1" applyAlignment="1" applyProtection="1">
      <alignment horizontal="center"/>
      <protection/>
    </xf>
    <xf numFmtId="0" fontId="1" fillId="43" borderId="18" xfId="0" applyFont="1" applyFill="1" applyBorder="1" applyAlignment="1" applyProtection="1">
      <alignment horizontal="center"/>
      <protection/>
    </xf>
    <xf numFmtId="0" fontId="1" fillId="43" borderId="14" xfId="0" applyFont="1" applyFill="1" applyBorder="1" applyAlignment="1" applyProtection="1">
      <alignment horizontal="center"/>
      <protection/>
    </xf>
    <xf numFmtId="0" fontId="11" fillId="33" borderId="53" xfId="0" applyFont="1" applyFill="1" applyBorder="1" applyAlignment="1" applyProtection="1">
      <alignment horizontal="left"/>
      <protection locked="0"/>
    </xf>
    <xf numFmtId="0" fontId="11" fillId="33" borderId="133" xfId="0" applyFont="1" applyFill="1" applyBorder="1" applyAlignment="1" applyProtection="1">
      <alignment horizontal="left"/>
      <protection locked="0"/>
    </xf>
    <xf numFmtId="0" fontId="21" fillId="45" borderId="120" xfId="0" applyFont="1" applyFill="1" applyBorder="1" applyAlignment="1" applyProtection="1">
      <alignment horizontal="center"/>
      <protection/>
    </xf>
    <xf numFmtId="0" fontId="22" fillId="45" borderId="121" xfId="0" applyFont="1" applyFill="1" applyBorder="1" applyAlignment="1" applyProtection="1">
      <alignment/>
      <protection/>
    </xf>
    <xf numFmtId="0" fontId="22" fillId="45" borderId="122" xfId="0" applyFont="1" applyFill="1" applyBorder="1" applyAlignment="1" applyProtection="1">
      <alignment/>
      <protection/>
    </xf>
    <xf numFmtId="0" fontId="6" fillId="45" borderId="28" xfId="0" applyFont="1" applyFill="1" applyBorder="1" applyAlignment="1" applyProtection="1">
      <alignment horizontal="left" vertical="center"/>
      <protection/>
    </xf>
    <xf numFmtId="0" fontId="21" fillId="45" borderId="41" xfId="0" applyFont="1" applyFill="1" applyBorder="1" applyAlignment="1" applyProtection="1">
      <alignment horizontal="center"/>
      <protection/>
    </xf>
    <xf numFmtId="0" fontId="22" fillId="45" borderId="30" xfId="0" applyFont="1" applyFill="1" applyBorder="1" applyAlignment="1" applyProtection="1">
      <alignment/>
      <protection/>
    </xf>
    <xf numFmtId="0" fontId="22" fillId="45" borderId="42" xfId="0" applyFont="1" applyFill="1" applyBorder="1" applyAlignment="1" applyProtection="1">
      <alignment/>
      <protection/>
    </xf>
    <xf numFmtId="0" fontId="23" fillId="45" borderId="140" xfId="0" applyFont="1" applyFill="1" applyBorder="1" applyAlignment="1" applyProtection="1">
      <alignment horizontal="center" vertical="center"/>
      <protection/>
    </xf>
    <xf numFmtId="0" fontId="24" fillId="45" borderId="141" xfId="0" applyFont="1" applyFill="1" applyBorder="1" applyAlignment="1" applyProtection="1">
      <alignment/>
      <protection/>
    </xf>
    <xf numFmtId="0" fontId="24" fillId="45" borderId="142" xfId="0" applyFont="1" applyFill="1" applyBorder="1" applyAlignment="1" applyProtection="1">
      <alignment/>
      <protection/>
    </xf>
    <xf numFmtId="0" fontId="11" fillId="0" borderId="53" xfId="0" applyFont="1" applyFill="1" applyBorder="1" applyAlignment="1" applyProtection="1">
      <alignment horizontal="left"/>
      <protection locked="0"/>
    </xf>
    <xf numFmtId="0" fontId="11" fillId="0" borderId="133" xfId="0" applyFont="1" applyFill="1" applyBorder="1" applyAlignment="1" applyProtection="1">
      <alignment horizontal="left"/>
      <protection locked="0"/>
    </xf>
    <xf numFmtId="0" fontId="4" fillId="46" borderId="0" xfId="0" applyFont="1" applyFill="1" applyBorder="1" applyAlignment="1" applyProtection="1">
      <alignment horizontal="center"/>
      <protection/>
    </xf>
    <xf numFmtId="0" fontId="4" fillId="46" borderId="13" xfId="0" applyFont="1" applyFill="1" applyBorder="1" applyAlignment="1" applyProtection="1">
      <alignment horizontal="center"/>
      <protection/>
    </xf>
    <xf numFmtId="0" fontId="1" fillId="41" borderId="11" xfId="0" applyFont="1" applyFill="1" applyBorder="1" applyAlignment="1">
      <alignment horizontal="center"/>
    </xf>
    <xf numFmtId="0" fontId="1" fillId="41" borderId="126" xfId="0" applyFont="1" applyFill="1" applyBorder="1" applyAlignment="1">
      <alignment horizontal="center"/>
    </xf>
    <xf numFmtId="0" fontId="1" fillId="34" borderId="11" xfId="0" applyFont="1" applyFill="1" applyBorder="1" applyAlignment="1">
      <alignment horizontal="center"/>
    </xf>
    <xf numFmtId="0" fontId="1" fillId="34" borderId="126" xfId="0" applyFont="1" applyFill="1" applyBorder="1" applyAlignment="1">
      <alignment horizontal="center"/>
    </xf>
    <xf numFmtId="0" fontId="1" fillId="35" borderId="11" xfId="0" applyFont="1" applyFill="1" applyBorder="1" applyAlignment="1">
      <alignment horizontal="center"/>
    </xf>
    <xf numFmtId="0" fontId="1" fillId="35" borderId="126" xfId="0" applyFont="1" applyFill="1" applyBorder="1" applyAlignment="1">
      <alignment horizontal="center"/>
    </xf>
    <xf numFmtId="0" fontId="1" fillId="37" borderId="11" xfId="0" applyFont="1" applyFill="1" applyBorder="1" applyAlignment="1">
      <alignment horizontal="center"/>
    </xf>
    <xf numFmtId="0" fontId="1" fillId="37" borderId="126" xfId="0" applyFont="1" applyFill="1" applyBorder="1" applyAlignment="1">
      <alignment horizontal="center"/>
    </xf>
    <xf numFmtId="0" fontId="1" fillId="42" borderId="11" xfId="0" applyFont="1" applyFill="1" applyBorder="1" applyAlignment="1">
      <alignment horizontal="center"/>
    </xf>
    <xf numFmtId="0" fontId="1" fillId="42" borderId="126" xfId="0" applyFont="1" applyFill="1" applyBorder="1" applyAlignment="1">
      <alignment horizontal="center"/>
    </xf>
    <xf numFmtId="0" fontId="1" fillId="36" borderId="11" xfId="0" applyFont="1" applyFill="1" applyBorder="1" applyAlignment="1">
      <alignment horizontal="center"/>
    </xf>
    <xf numFmtId="0" fontId="1" fillId="36" borderId="126"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xf>
    <xf numFmtId="0" fontId="0" fillId="33" borderId="10" xfId="0" applyFill="1" applyBorder="1" applyAlignment="1">
      <alignment horizontal="center"/>
    </xf>
    <xf numFmtId="0" fontId="20" fillId="33" borderId="0" xfId="0" applyFont="1" applyFill="1" applyAlignment="1">
      <alignment horizontal="center"/>
    </xf>
    <xf numFmtId="0" fontId="0" fillId="33" borderId="0" xfId="0"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FC85"/>
      <rgbColor rgb="00800080"/>
      <rgbColor rgb="00008080"/>
      <rgbColor rgb="00C0C0C0"/>
      <rgbColor rgb="00808080"/>
      <rgbColor rgb="009999FF"/>
      <rgbColor rgb="00993366"/>
      <rgbColor rgb="00FFFFCC"/>
      <rgbColor rgb="00CCFFFF"/>
      <rgbColor rgb="00660066"/>
      <rgbColor rgb="0093EDB1"/>
      <rgbColor rgb="000066CC"/>
      <rgbColor rgb="00CCCCFF"/>
      <rgbColor rgb="00000080"/>
      <rgbColor rgb="00FF00FF"/>
      <rgbColor rgb="00FFFF00"/>
      <rgbColor rgb="0000FFFF"/>
      <rgbColor rgb="00800080"/>
      <rgbColor rgb="00800000"/>
      <rgbColor rgb="00008080"/>
      <rgbColor rgb="000000FF"/>
      <rgbColor rgb="00FEBEC0"/>
      <rgbColor rgb="00CCFFFF"/>
      <rgbColor rgb="00CCFFCC"/>
      <rgbColor rgb="00FFFF99"/>
      <rgbColor rgb="0099CCFF"/>
      <rgbColor rgb="00FF99CC"/>
      <rgbColor rgb="00ECD9FF"/>
      <rgbColor rgb="00FFDBB7"/>
      <rgbColor rgb="003366FF"/>
      <rgbColor rgb="0033CCCC"/>
      <rgbColor rgb="00E2FF8F"/>
      <rgbColor rgb="00FFCC00"/>
      <rgbColor rgb="00FF9900"/>
      <rgbColor rgb="00FF6600"/>
      <rgbColor rgb="00FCE430"/>
      <rgbColor rgb="00969696"/>
      <rgbColor rgb="00003366"/>
      <rgbColor rgb="00339966"/>
      <rgbColor rgb="00003300"/>
      <rgbColor rgb="00333300"/>
      <rgbColor rgb="00EBD7A5"/>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333375</xdr:colOff>
      <xdr:row>59</xdr:row>
      <xdr:rowOff>152400</xdr:rowOff>
    </xdr:from>
    <xdr:to>
      <xdr:col>18</xdr:col>
      <xdr:colOff>619125</xdr:colOff>
      <xdr:row>62</xdr:row>
      <xdr:rowOff>133350</xdr:rowOff>
    </xdr:to>
    <xdr:pic>
      <xdr:nvPicPr>
        <xdr:cNvPr id="1" name="Picture 4" descr="ext_id_horizontal_Black"/>
        <xdr:cNvPicPr preferRelativeResize="1">
          <a:picLocks noChangeAspect="1"/>
        </xdr:cNvPicPr>
      </xdr:nvPicPr>
      <xdr:blipFill>
        <a:blip r:embed="rId1"/>
        <a:stretch>
          <a:fillRect/>
        </a:stretch>
      </xdr:blipFill>
      <xdr:spPr>
        <a:xfrm>
          <a:off x="12601575" y="10391775"/>
          <a:ext cx="2876550" cy="495300"/>
        </a:xfrm>
        <a:prstGeom prst="rect">
          <a:avLst/>
        </a:prstGeom>
        <a:noFill/>
        <a:ln w="9525" cmpd="sng">
          <a:noFill/>
        </a:ln>
      </xdr:spPr>
    </xdr:pic>
    <xdr:clientData/>
  </xdr:twoCellAnchor>
  <xdr:twoCellAnchor editAs="oneCell">
    <xdr:from>
      <xdr:col>4</xdr:col>
      <xdr:colOff>914400</xdr:colOff>
      <xdr:row>66</xdr:row>
      <xdr:rowOff>133350</xdr:rowOff>
    </xdr:from>
    <xdr:to>
      <xdr:col>7</xdr:col>
      <xdr:colOff>952500</xdr:colOff>
      <xdr:row>69</xdr:row>
      <xdr:rowOff>133350</xdr:rowOff>
    </xdr:to>
    <xdr:pic>
      <xdr:nvPicPr>
        <xdr:cNvPr id="2" name="Picture 26" descr="ext_id_horizontal_Black"/>
        <xdr:cNvPicPr preferRelativeResize="1">
          <a:picLocks noChangeAspect="1"/>
        </xdr:cNvPicPr>
      </xdr:nvPicPr>
      <xdr:blipFill>
        <a:blip r:embed="rId1"/>
        <a:stretch>
          <a:fillRect/>
        </a:stretch>
      </xdr:blipFill>
      <xdr:spPr>
        <a:xfrm>
          <a:off x="4505325" y="11572875"/>
          <a:ext cx="29813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933450</xdr:colOff>
      <xdr:row>67</xdr:row>
      <xdr:rowOff>142875</xdr:rowOff>
    </xdr:from>
    <xdr:to>
      <xdr:col>7</xdr:col>
      <xdr:colOff>962025</xdr:colOff>
      <xdr:row>70</xdr:row>
      <xdr:rowOff>133350</xdr:rowOff>
    </xdr:to>
    <xdr:pic>
      <xdr:nvPicPr>
        <xdr:cNvPr id="1" name="Picture 12" descr="ext_id_horizontal_Black"/>
        <xdr:cNvPicPr preferRelativeResize="1">
          <a:picLocks noChangeAspect="1"/>
        </xdr:cNvPicPr>
      </xdr:nvPicPr>
      <xdr:blipFill>
        <a:blip r:embed="rId1"/>
        <a:stretch>
          <a:fillRect/>
        </a:stretch>
      </xdr:blipFill>
      <xdr:spPr>
        <a:xfrm>
          <a:off x="4524375" y="11734800"/>
          <a:ext cx="2971800" cy="504825"/>
        </a:xfrm>
        <a:prstGeom prst="rect">
          <a:avLst/>
        </a:prstGeom>
        <a:noFill/>
        <a:ln w="9525" cmpd="sng">
          <a:noFill/>
        </a:ln>
      </xdr:spPr>
    </xdr:pic>
    <xdr:clientData/>
  </xdr:twoCellAnchor>
  <xdr:twoCellAnchor editAs="oneCell">
    <xdr:from>
      <xdr:col>14</xdr:col>
      <xdr:colOff>333375</xdr:colOff>
      <xdr:row>59</xdr:row>
      <xdr:rowOff>142875</xdr:rowOff>
    </xdr:from>
    <xdr:to>
      <xdr:col>18</xdr:col>
      <xdr:colOff>609600</xdr:colOff>
      <xdr:row>62</xdr:row>
      <xdr:rowOff>114300</xdr:rowOff>
    </xdr:to>
    <xdr:pic>
      <xdr:nvPicPr>
        <xdr:cNvPr id="2" name="Picture 13" descr="ext_id_horizontal_Black"/>
        <xdr:cNvPicPr preferRelativeResize="1">
          <a:picLocks noChangeAspect="1"/>
        </xdr:cNvPicPr>
      </xdr:nvPicPr>
      <xdr:blipFill>
        <a:blip r:embed="rId1"/>
        <a:stretch>
          <a:fillRect/>
        </a:stretch>
      </xdr:blipFill>
      <xdr:spPr>
        <a:xfrm>
          <a:off x="12601575" y="10363200"/>
          <a:ext cx="28670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68</xdr:row>
      <xdr:rowOff>133350</xdr:rowOff>
    </xdr:from>
    <xdr:to>
      <xdr:col>7</xdr:col>
      <xdr:colOff>952500</xdr:colOff>
      <xdr:row>71</xdr:row>
      <xdr:rowOff>114300</xdr:rowOff>
    </xdr:to>
    <xdr:pic>
      <xdr:nvPicPr>
        <xdr:cNvPr id="1" name="Picture 11" descr="ext_id_horizontal_Black"/>
        <xdr:cNvPicPr preferRelativeResize="1">
          <a:picLocks noChangeAspect="1"/>
        </xdr:cNvPicPr>
      </xdr:nvPicPr>
      <xdr:blipFill>
        <a:blip r:embed="rId1"/>
        <a:stretch>
          <a:fillRect/>
        </a:stretch>
      </xdr:blipFill>
      <xdr:spPr>
        <a:xfrm>
          <a:off x="4505325" y="11896725"/>
          <a:ext cx="2981325" cy="495300"/>
        </a:xfrm>
        <a:prstGeom prst="rect">
          <a:avLst/>
        </a:prstGeom>
        <a:noFill/>
        <a:ln w="9525" cmpd="sng">
          <a:noFill/>
        </a:ln>
      </xdr:spPr>
    </xdr:pic>
    <xdr:clientData/>
  </xdr:twoCellAnchor>
  <xdr:twoCellAnchor editAs="oneCell">
    <xdr:from>
      <xdr:col>14</xdr:col>
      <xdr:colOff>323850</xdr:colOff>
      <xdr:row>60</xdr:row>
      <xdr:rowOff>142875</xdr:rowOff>
    </xdr:from>
    <xdr:to>
      <xdr:col>18</xdr:col>
      <xdr:colOff>609600</xdr:colOff>
      <xdr:row>63</xdr:row>
      <xdr:rowOff>104775</xdr:rowOff>
    </xdr:to>
    <xdr:pic>
      <xdr:nvPicPr>
        <xdr:cNvPr id="2" name="Picture 12" descr="ext_id_horizontal_Black"/>
        <xdr:cNvPicPr preferRelativeResize="1">
          <a:picLocks noChangeAspect="1"/>
        </xdr:cNvPicPr>
      </xdr:nvPicPr>
      <xdr:blipFill>
        <a:blip r:embed="rId1"/>
        <a:stretch>
          <a:fillRect/>
        </a:stretch>
      </xdr:blipFill>
      <xdr:spPr>
        <a:xfrm>
          <a:off x="12592050" y="10534650"/>
          <a:ext cx="2876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69</xdr:row>
      <xdr:rowOff>133350</xdr:rowOff>
    </xdr:from>
    <xdr:to>
      <xdr:col>7</xdr:col>
      <xdr:colOff>952500</xdr:colOff>
      <xdr:row>72</xdr:row>
      <xdr:rowOff>133350</xdr:rowOff>
    </xdr:to>
    <xdr:pic>
      <xdr:nvPicPr>
        <xdr:cNvPr id="1" name="Picture 23" descr="ext_id_horizontal_Black"/>
        <xdr:cNvPicPr preferRelativeResize="1">
          <a:picLocks noChangeAspect="1"/>
        </xdr:cNvPicPr>
      </xdr:nvPicPr>
      <xdr:blipFill>
        <a:blip r:embed="rId1"/>
        <a:stretch>
          <a:fillRect/>
        </a:stretch>
      </xdr:blipFill>
      <xdr:spPr>
        <a:xfrm>
          <a:off x="4505325" y="12068175"/>
          <a:ext cx="2981325" cy="514350"/>
        </a:xfrm>
        <a:prstGeom prst="rect">
          <a:avLst/>
        </a:prstGeom>
        <a:noFill/>
        <a:ln w="9525" cmpd="sng">
          <a:noFill/>
        </a:ln>
      </xdr:spPr>
    </xdr:pic>
    <xdr:clientData/>
  </xdr:twoCellAnchor>
  <xdr:twoCellAnchor editAs="oneCell">
    <xdr:from>
      <xdr:col>14</xdr:col>
      <xdr:colOff>390525</xdr:colOff>
      <xdr:row>59</xdr:row>
      <xdr:rowOff>66675</xdr:rowOff>
    </xdr:from>
    <xdr:to>
      <xdr:col>19</xdr:col>
      <xdr:colOff>28575</xdr:colOff>
      <xdr:row>62</xdr:row>
      <xdr:rowOff>28575</xdr:rowOff>
    </xdr:to>
    <xdr:pic>
      <xdr:nvPicPr>
        <xdr:cNvPr id="2" name="Picture 24" descr="ext_id_horizontal_Black"/>
        <xdr:cNvPicPr preferRelativeResize="1">
          <a:picLocks noChangeAspect="1"/>
        </xdr:cNvPicPr>
      </xdr:nvPicPr>
      <xdr:blipFill>
        <a:blip r:embed="rId1"/>
        <a:stretch>
          <a:fillRect/>
        </a:stretch>
      </xdr:blipFill>
      <xdr:spPr>
        <a:xfrm>
          <a:off x="12525375" y="10287000"/>
          <a:ext cx="28765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L86"/>
  <sheetViews>
    <sheetView tabSelected="1" zoomScale="130" zoomScaleNormal="130" zoomScalePageLayoutView="0" workbookViewId="0" topLeftCell="A1">
      <selection activeCell="A1" sqref="A1:H1"/>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6.7109375" style="3" customWidth="1"/>
    <col min="10" max="10" width="9.7109375" style="3" customWidth="1"/>
    <col min="11" max="11" width="15.7109375" style="3" customWidth="1"/>
    <col min="12" max="20" width="9.7109375" style="0" customWidth="1"/>
    <col min="21" max="22" width="10.7109375" style="0" customWidth="1"/>
    <col min="23" max="28" width="9.7109375" style="0" customWidth="1"/>
    <col min="29" max="29" width="9.28125" style="0" bestFit="1" customWidth="1"/>
    <col min="30" max="30" width="10.28125" style="0" bestFit="1" customWidth="1"/>
    <col min="31" max="31" width="9.28125" style="0" bestFit="1" customWidth="1"/>
    <col min="32" max="32" width="11.00390625" style="0" customWidth="1"/>
    <col min="33" max="33" width="15.7109375" style="0" customWidth="1"/>
    <col min="34" max="34" width="9.7109375" style="0" customWidth="1"/>
    <col min="35" max="35" width="9.28125" style="0" bestFit="1" customWidth="1"/>
    <col min="36" max="36" width="11.00390625" style="0" customWidth="1"/>
  </cols>
  <sheetData>
    <row r="1" spans="1:38" ht="17.25" customHeight="1" thickBot="1" thickTop="1">
      <c r="A1" s="742" t="s">
        <v>144</v>
      </c>
      <c r="B1" s="743"/>
      <c r="C1" s="743"/>
      <c r="D1" s="743"/>
      <c r="E1" s="743"/>
      <c r="F1" s="743"/>
      <c r="G1" s="743"/>
      <c r="H1" s="744"/>
      <c r="I1" s="689"/>
      <c r="J1" s="750" t="s">
        <v>144</v>
      </c>
      <c r="K1" s="750"/>
      <c r="L1" s="750"/>
      <c r="M1" s="750"/>
      <c r="N1" s="750"/>
      <c r="O1" s="750"/>
      <c r="P1" s="750"/>
      <c r="Q1" s="750"/>
      <c r="R1" s="750"/>
      <c r="S1" s="750"/>
      <c r="T1" s="750"/>
      <c r="U1" s="750"/>
      <c r="V1" s="750"/>
      <c r="W1" s="750"/>
      <c r="X1" s="750"/>
      <c r="Y1" s="750"/>
      <c r="Z1" s="34"/>
      <c r="AA1" s="34"/>
      <c r="AB1" s="34"/>
      <c r="AC1" s="19"/>
      <c r="AD1" s="19"/>
      <c r="AE1" s="22"/>
      <c r="AF1" s="22"/>
      <c r="AG1" s="22"/>
      <c r="AH1" s="22"/>
      <c r="AI1" s="22"/>
      <c r="AJ1" s="27"/>
      <c r="AK1" s="27"/>
      <c r="AL1" s="27"/>
    </row>
    <row r="2" spans="1:38" ht="17.25" customHeight="1" thickBot="1">
      <c r="A2" s="747" t="s">
        <v>178</v>
      </c>
      <c r="B2" s="748"/>
      <c r="C2" s="748"/>
      <c r="D2" s="748"/>
      <c r="E2" s="748"/>
      <c r="F2" s="748"/>
      <c r="G2" s="748"/>
      <c r="H2" s="749"/>
      <c r="I2" s="689"/>
      <c r="J2" s="751" t="s">
        <v>178</v>
      </c>
      <c r="K2" s="751"/>
      <c r="L2" s="751"/>
      <c r="M2" s="751"/>
      <c r="N2" s="751"/>
      <c r="O2" s="751"/>
      <c r="P2" s="751"/>
      <c r="Q2" s="751"/>
      <c r="R2" s="751"/>
      <c r="S2" s="751"/>
      <c r="T2" s="751"/>
      <c r="U2" s="751"/>
      <c r="V2" s="751"/>
      <c r="W2" s="751"/>
      <c r="X2" s="751"/>
      <c r="Y2" s="751"/>
      <c r="Z2" s="34"/>
      <c r="AA2" s="35"/>
      <c r="AB2" s="35"/>
      <c r="AC2" s="19"/>
      <c r="AD2" s="19"/>
      <c r="AE2" s="22"/>
      <c r="AF2" s="22"/>
      <c r="AG2" s="22"/>
      <c r="AH2" s="22"/>
      <c r="AI2" s="22"/>
      <c r="AJ2" s="27"/>
      <c r="AK2" s="27"/>
      <c r="AL2" s="27"/>
    </row>
    <row r="3" spans="1:38" ht="13.5" customHeight="1" thickBot="1">
      <c r="A3" s="249"/>
      <c r="B3" s="211"/>
      <c r="C3" s="211"/>
      <c r="D3" s="211"/>
      <c r="E3" s="211"/>
      <c r="F3" s="211"/>
      <c r="G3" s="211"/>
      <c r="H3" s="250"/>
      <c r="I3" s="4"/>
      <c r="J3" s="4"/>
      <c r="K3" s="4"/>
      <c r="L3" s="181"/>
      <c r="M3" s="181"/>
      <c r="N3" s="181"/>
      <c r="O3" s="181"/>
      <c r="P3" s="181"/>
      <c r="Q3" s="181"/>
      <c r="R3" s="181"/>
      <c r="S3" s="181"/>
      <c r="T3" s="181"/>
      <c r="U3" s="181"/>
      <c r="V3" s="181"/>
      <c r="W3" s="181"/>
      <c r="X3" s="181"/>
      <c r="Y3" s="181"/>
      <c r="Z3" s="34"/>
      <c r="AA3" s="35"/>
      <c r="AB3" s="35"/>
      <c r="AC3" s="19"/>
      <c r="AD3" s="19"/>
      <c r="AE3" s="22"/>
      <c r="AF3" s="22"/>
      <c r="AG3" s="22"/>
      <c r="AH3" s="22"/>
      <c r="AI3" s="22"/>
      <c r="AJ3" s="27"/>
      <c r="AK3" s="27"/>
      <c r="AL3" s="27"/>
    </row>
    <row r="4" spans="1:38" ht="13.5" customHeight="1" thickBot="1">
      <c r="A4" s="251" t="s">
        <v>44</v>
      </c>
      <c r="B4" s="694" t="s">
        <v>181</v>
      </c>
      <c r="C4" s="212"/>
      <c r="D4" s="694"/>
      <c r="E4" s="213"/>
      <c r="F4" s="694" t="s">
        <v>51</v>
      </c>
      <c r="G4" s="371"/>
      <c r="H4" s="372">
        <v>36</v>
      </c>
      <c r="I4" s="4"/>
      <c r="J4" s="655"/>
      <c r="K4" s="655"/>
      <c r="L4" s="734" t="s">
        <v>111</v>
      </c>
      <c r="M4" s="734"/>
      <c r="N4" s="734"/>
      <c r="O4" s="734"/>
      <c r="P4" s="734"/>
      <c r="Q4" s="734"/>
      <c r="R4" s="734"/>
      <c r="S4" s="734"/>
      <c r="T4" s="734"/>
      <c r="U4" s="734"/>
      <c r="V4" s="176"/>
      <c r="W4" s="176"/>
      <c r="X4" s="176"/>
      <c r="Y4" s="176"/>
      <c r="Z4" s="34"/>
      <c r="AA4" s="35"/>
      <c r="AB4" s="35"/>
      <c r="AC4" s="19"/>
      <c r="AD4" s="19"/>
      <c r="AE4" s="22"/>
      <c r="AF4" s="58"/>
      <c r="AG4" s="28"/>
      <c r="AH4" s="22"/>
      <c r="AI4" s="22"/>
      <c r="AJ4" s="65"/>
      <c r="AK4" s="27"/>
      <c r="AL4" s="27"/>
    </row>
    <row r="5" spans="1:38" ht="13.5" customHeight="1" thickBot="1">
      <c r="A5" s="251" t="s">
        <v>43</v>
      </c>
      <c r="B5" s="746" t="s">
        <v>41</v>
      </c>
      <c r="C5" s="746"/>
      <c r="D5" s="215"/>
      <c r="E5" s="213"/>
      <c r="F5" s="694" t="s">
        <v>52</v>
      </c>
      <c r="G5" s="371"/>
      <c r="H5" s="373">
        <v>2.5</v>
      </c>
      <c r="I5" s="4"/>
      <c r="J5" s="184" t="s">
        <v>174</v>
      </c>
      <c r="K5" s="677">
        <f>+G14+SUM(G17:G46)</f>
        <v>422.6952269222169</v>
      </c>
      <c r="L5" s="275"/>
      <c r="M5" s="735">
        <f>+P5-0.1</f>
        <v>0.8</v>
      </c>
      <c r="N5" s="736"/>
      <c r="O5" s="737"/>
      <c r="P5" s="738">
        <f>+F9</f>
        <v>0.9</v>
      </c>
      <c r="Q5" s="738"/>
      <c r="R5" s="738"/>
      <c r="S5" s="735">
        <f>+P5+0.1</f>
        <v>1</v>
      </c>
      <c r="T5" s="736"/>
      <c r="U5" s="739"/>
      <c r="V5" s="4"/>
      <c r="W5" s="4"/>
      <c r="X5" s="4"/>
      <c r="Y5" s="4"/>
      <c r="Z5" s="34"/>
      <c r="AA5" s="35"/>
      <c r="AB5" s="35"/>
      <c r="AC5" s="19"/>
      <c r="AD5" s="19"/>
      <c r="AE5" s="22"/>
      <c r="AF5" s="22"/>
      <c r="AG5" s="22"/>
      <c r="AH5" s="22"/>
      <c r="AI5" s="22"/>
      <c r="AJ5" s="22"/>
      <c r="AK5" s="27"/>
      <c r="AL5" s="27"/>
    </row>
    <row r="6" spans="1:38" ht="13.5" customHeight="1">
      <c r="A6" s="290" t="s">
        <v>40</v>
      </c>
      <c r="B6" s="745" t="s">
        <v>47</v>
      </c>
      <c r="C6" s="745"/>
      <c r="D6" s="291"/>
      <c r="E6" s="292"/>
      <c r="F6" s="693" t="s">
        <v>182</v>
      </c>
      <c r="G6" s="696"/>
      <c r="H6" s="374">
        <v>233333</v>
      </c>
      <c r="I6" s="4"/>
      <c r="J6" s="184" t="s">
        <v>7</v>
      </c>
      <c r="K6" s="185">
        <f>+H15/100</f>
        <v>0.0013131313131313133</v>
      </c>
      <c r="L6" s="276"/>
      <c r="M6" s="188">
        <f>+P6</f>
        <v>600</v>
      </c>
      <c r="N6" s="188">
        <f>+Q6</f>
        <v>700</v>
      </c>
      <c r="O6" s="188">
        <f>+R6</f>
        <v>800</v>
      </c>
      <c r="P6" s="188">
        <f>+Q6-100</f>
        <v>600</v>
      </c>
      <c r="Q6" s="188">
        <f>+E9</f>
        <v>700</v>
      </c>
      <c r="R6" s="188">
        <f>+Q6+100</f>
        <v>800</v>
      </c>
      <c r="S6" s="188">
        <f>+P6</f>
        <v>600</v>
      </c>
      <c r="T6" s="188">
        <f>+Q6</f>
        <v>700</v>
      </c>
      <c r="U6" s="277">
        <f>+R6</f>
        <v>800</v>
      </c>
      <c r="V6" s="4"/>
      <c r="W6" s="4"/>
      <c r="X6" s="4"/>
      <c r="Y6" s="4"/>
      <c r="Z6" s="34"/>
      <c r="AA6" s="35"/>
      <c r="AB6" s="35"/>
      <c r="AC6" s="19"/>
      <c r="AD6" s="19"/>
      <c r="AE6" s="22"/>
      <c r="AF6" s="22"/>
      <c r="AG6" s="22"/>
      <c r="AH6" s="22"/>
      <c r="AI6" s="22"/>
      <c r="AJ6" s="22"/>
      <c r="AK6" s="27"/>
      <c r="AL6" s="27"/>
    </row>
    <row r="7" spans="1:38" ht="15.75" customHeight="1" thickBot="1">
      <c r="A7" s="298"/>
      <c r="B7" s="289"/>
      <c r="C7" s="289"/>
      <c r="D7" s="289"/>
      <c r="E7" s="289"/>
      <c r="F7" s="289"/>
      <c r="G7" s="289"/>
      <c r="H7" s="299"/>
      <c r="I7" s="4"/>
      <c r="J7" s="184" t="s">
        <v>175</v>
      </c>
      <c r="K7" s="185">
        <f>1+(F47*E47)</f>
        <v>1.0325</v>
      </c>
      <c r="L7" s="281">
        <v>60</v>
      </c>
      <c r="M7" s="189">
        <f>+M6*M5-(K5+L7+K6*M6)*K7-K8*M6</f>
        <v>-14.29914556114424</v>
      </c>
      <c r="N7" s="190">
        <f>+N6*M5-(K5+L7+K6*N6)*K7-K8*N6</f>
        <v>66.3814671448632</v>
      </c>
      <c r="O7" s="190">
        <f>+O6*M5-(K5+L7+K6*O6)*K7-K8*O6</f>
        <v>147.0620798508707</v>
      </c>
      <c r="P7" s="190">
        <f>+P6*P5-(K5+L7+K6*P6)*K7-K8*P6</f>
        <v>45.70085443885576</v>
      </c>
      <c r="Q7" s="190">
        <f>+Q6*P5-(K5+L7+K6*Q6)*K7-K8*Q6</f>
        <v>136.3814671448632</v>
      </c>
      <c r="R7" s="190">
        <f>+R6*P5-(K5+L7+K6*R6)*K7-K8*R6</f>
        <v>227.0620798508707</v>
      </c>
      <c r="S7" s="190">
        <f>+S6*S5-(K5+L7+K6*S6)*K7-K8*S6</f>
        <v>105.70085443885576</v>
      </c>
      <c r="T7" s="190">
        <f>+T6*S5-(L7+K5+K6*T6)*K7-K8*T6</f>
        <v>206.3814671448632</v>
      </c>
      <c r="U7" s="278">
        <f>+U6*S5-(L7+K5+K6*U6)*K7-K8*U6</f>
        <v>307.0620798508707</v>
      </c>
      <c r="V7" s="4"/>
      <c r="W7" s="4"/>
      <c r="X7" s="4"/>
      <c r="Y7" s="4"/>
      <c r="Z7" s="34"/>
      <c r="AA7" s="35"/>
      <c r="AB7" s="35"/>
      <c r="AC7" s="19"/>
      <c r="AD7" s="19"/>
      <c r="AE7" s="22"/>
      <c r="AG7" s="28"/>
      <c r="AH7" s="28"/>
      <c r="AI7" s="22"/>
      <c r="AJ7" s="22"/>
      <c r="AK7" s="27"/>
      <c r="AL7" s="27"/>
    </row>
    <row r="8" spans="1:38" ht="13.5" customHeight="1" thickBot="1">
      <c r="A8" s="284"/>
      <c r="B8" s="285"/>
      <c r="C8" s="285"/>
      <c r="D8" s="286"/>
      <c r="E8" s="287" t="s">
        <v>48</v>
      </c>
      <c r="F8" s="287" t="s">
        <v>192</v>
      </c>
      <c r="G8" s="287" t="s">
        <v>49</v>
      </c>
      <c r="H8" s="288" t="s">
        <v>56</v>
      </c>
      <c r="I8" s="4"/>
      <c r="J8" s="184" t="s">
        <v>176</v>
      </c>
      <c r="K8" s="185">
        <f>SUM(H49:H52)/100</f>
        <v>-0.00816193514088253</v>
      </c>
      <c r="L8" s="282">
        <v>70</v>
      </c>
      <c r="M8" s="191">
        <f>+M6*M5-(K5+M6*K6+L8)*K7-K8*M6</f>
        <v>-24.624145561144285</v>
      </c>
      <c r="N8" s="192">
        <f>+N6*M5-(K5+L8+K6*N6)*K7-K8*N6</f>
        <v>56.056467144863205</v>
      </c>
      <c r="O8" s="192">
        <f>+O6*M5-(K5+L8+K6*O6)*K7-K8*O6</f>
        <v>136.7370798508707</v>
      </c>
      <c r="P8" s="192">
        <f>+P6*P5-(K5+L8+K6*P6)*K7-K8*P6</f>
        <v>35.37585443885571</v>
      </c>
      <c r="Q8" s="192">
        <f>+Q6*P5-(K5+L8+K6*Q6)*K7-K8*Q6</f>
        <v>126.0564671448632</v>
      </c>
      <c r="R8" s="192">
        <f>+R6*P5-(K5+L8+K6*R6)*K7-K8*R6</f>
        <v>216.7370798508707</v>
      </c>
      <c r="S8" s="192">
        <f>+S6*S5-(K5+L8+K6*S6)*K7-K8*S6</f>
        <v>95.37585443885571</v>
      </c>
      <c r="T8" s="192">
        <f>+T6*S5-(L8+K5+K6*T6)*K7-K8*T6</f>
        <v>196.0564671448632</v>
      </c>
      <c r="U8" s="279">
        <f>+U6*S5-(L8+K5+K6*U6)*K7-K8*U6</f>
        <v>296.7370798508707</v>
      </c>
      <c r="V8" s="4"/>
      <c r="W8" s="4"/>
      <c r="X8" s="4"/>
      <c r="Y8" s="4"/>
      <c r="Z8" s="34"/>
      <c r="AA8" s="35"/>
      <c r="AB8" s="35"/>
      <c r="AC8" s="19"/>
      <c r="AD8" s="43"/>
      <c r="AE8" s="25"/>
      <c r="AF8" s="22"/>
      <c r="AG8" s="22"/>
      <c r="AH8" s="22"/>
      <c r="AI8" s="22"/>
      <c r="AJ8" s="22"/>
      <c r="AK8" s="27"/>
      <c r="AL8" s="27"/>
    </row>
    <row r="9" spans="1:38" ht="13.5" customHeight="1" thickBot="1">
      <c r="A9" s="251" t="s">
        <v>173</v>
      </c>
      <c r="B9" s="217"/>
      <c r="C9" s="217"/>
      <c r="D9" s="214"/>
      <c r="E9" s="218">
        <v>700</v>
      </c>
      <c r="F9" s="223">
        <v>0.9</v>
      </c>
      <c r="G9" s="220">
        <f>+E9*F9</f>
        <v>630</v>
      </c>
      <c r="H9" s="253">
        <f>+G9/E9*100</f>
        <v>90</v>
      </c>
      <c r="I9" s="4"/>
      <c r="J9" s="676"/>
      <c r="K9" s="676"/>
      <c r="L9" s="282">
        <v>80</v>
      </c>
      <c r="M9" s="191">
        <f>+M6*M5-(K5+L9+K6*M6)*K7-K8*M6</f>
        <v>-34.94914556114422</v>
      </c>
      <c r="N9" s="192">
        <f>+N6*M5-(K5+L9+K6*N6)*K7-K8*N6</f>
        <v>45.73146714486322</v>
      </c>
      <c r="O9" s="192">
        <f>+O6*M5-(K5+L9+K6*O6)*K7-K8*O6</f>
        <v>126.41207985087065</v>
      </c>
      <c r="P9" s="192">
        <f>+P6*P5-(K5+L9+K6*P6)*K7-K8*P6</f>
        <v>25.050854438855783</v>
      </c>
      <c r="Q9" s="192">
        <f>+Q6*P5-(K5+L9+K6*Q6)*K7-K8*Q6</f>
        <v>115.73146714486322</v>
      </c>
      <c r="R9" s="192">
        <f>+R6*P5-(K5+K6*R6+L9)*K7-K8*R6</f>
        <v>206.41207985087067</v>
      </c>
      <c r="S9" s="192">
        <f>+S6*S5-(L9+K5+K6*S6)*K7-K8*S6</f>
        <v>85.05085443885578</v>
      </c>
      <c r="T9" s="192">
        <f>+T6*S5-(L9+K5+K6*T6)*K7-K8*T6</f>
        <v>185.73146714486322</v>
      </c>
      <c r="U9" s="279">
        <f>+U6*S5-(L9+K5+K6*U6)*K7-K8*U6</f>
        <v>286.41207985087067</v>
      </c>
      <c r="V9" s="4"/>
      <c r="W9" s="4"/>
      <c r="X9" s="4"/>
      <c r="Y9" s="4"/>
      <c r="Z9" s="34"/>
      <c r="AA9" s="35"/>
      <c r="AB9" s="35"/>
      <c r="AC9" s="19"/>
      <c r="AD9" s="43"/>
      <c r="AE9" s="25"/>
      <c r="AF9" s="22"/>
      <c r="AG9" s="22"/>
      <c r="AH9" s="22"/>
      <c r="AI9" s="22"/>
      <c r="AJ9" s="22"/>
      <c r="AK9" s="27"/>
      <c r="AL9" s="27"/>
    </row>
    <row r="10" spans="1:38" ht="13.5" customHeight="1" thickBot="1">
      <c r="A10" s="254"/>
      <c r="B10" s="221"/>
      <c r="C10" s="221"/>
      <c r="D10" s="215"/>
      <c r="E10" s="213"/>
      <c r="F10" s="213"/>
      <c r="G10" s="213"/>
      <c r="H10" s="269"/>
      <c r="I10" s="4"/>
      <c r="J10" s="676"/>
      <c r="K10" s="676"/>
      <c r="L10" s="282">
        <v>90</v>
      </c>
      <c r="M10" s="191">
        <f>+M6*M5-(K5+L10+K6*M6)*K7-K8*M6</f>
        <v>-45.27414556114415</v>
      </c>
      <c r="N10" s="192">
        <f>+N6*M5-(K5+L10+K6*N6)*K7-K8*N6</f>
        <v>35.40646714486317</v>
      </c>
      <c r="O10" s="192">
        <f>+O6*M5-(K5+L10+K6*O6)*K7-K8*O6</f>
        <v>116.08707985087061</v>
      </c>
      <c r="P10" s="192">
        <f>+P6*P5-(K5+L10+K6*P6)*K7-K8*P6</f>
        <v>14.725854438855851</v>
      </c>
      <c r="Q10" s="192">
        <f>+Q6*P5-(K5+L10+K6*Q6)*K7-K8*Q6</f>
        <v>105.40646714486317</v>
      </c>
      <c r="R10" s="192">
        <f>+R6*P5-(K5+L10+K6*R6)*K7-K8*R6</f>
        <v>196.08707985087062</v>
      </c>
      <c r="S10" s="192">
        <f>+S6*S5-(K5+L10+K6*S6)*K7-K8*S6</f>
        <v>74.72585443885585</v>
      </c>
      <c r="T10" s="192">
        <f>+T6*S5-(L10+K5+K6*T6)*K7-K8*T6</f>
        <v>175.40646714486317</v>
      </c>
      <c r="U10" s="279">
        <f>+U6*S5-(L10+K5+K6*U6)*K7-K8*U6</f>
        <v>276.0870798508706</v>
      </c>
      <c r="V10" s="4"/>
      <c r="W10" s="4"/>
      <c r="X10" s="4"/>
      <c r="Y10" s="4"/>
      <c r="Z10" s="34"/>
      <c r="AA10" s="35"/>
      <c r="AB10" s="35"/>
      <c r="AC10" s="19"/>
      <c r="AD10" s="19"/>
      <c r="AE10" s="22"/>
      <c r="AG10" s="22"/>
      <c r="AH10" s="22"/>
      <c r="AI10" s="22"/>
      <c r="AK10" s="27"/>
      <c r="AL10" s="27"/>
    </row>
    <row r="11" spans="1:38" ht="13.5" customHeight="1" thickBot="1">
      <c r="A11" s="251" t="s">
        <v>193</v>
      </c>
      <c r="B11" s="222"/>
      <c r="C11" s="222"/>
      <c r="D11" s="216" t="s">
        <v>18</v>
      </c>
      <c r="E11" s="216" t="s">
        <v>19</v>
      </c>
      <c r="F11" s="216" t="s">
        <v>20</v>
      </c>
      <c r="G11" s="216" t="s">
        <v>21</v>
      </c>
      <c r="H11" s="252" t="s">
        <v>56</v>
      </c>
      <c r="I11" s="4"/>
      <c r="J11" s="4"/>
      <c r="K11" s="4"/>
      <c r="L11" s="283">
        <v>100</v>
      </c>
      <c r="M11" s="193">
        <f>+M6*M5-(K5+L11+K6*M6)*K7-K8*M6</f>
        <v>-55.5991455611442</v>
      </c>
      <c r="N11" s="194">
        <f>+N6*M5-(K5+L11+K6*N6)*K7-K8*N6</f>
        <v>25.08146714486324</v>
      </c>
      <c r="O11" s="194">
        <f>+O6*M5-(K5+L11+K6*O6)*K7-K8*O6</f>
        <v>105.76207985087056</v>
      </c>
      <c r="P11" s="194">
        <f>+P6*P5-(K5+L11+K6*P6)*K7-K8*P6</f>
        <v>4.400854438855806</v>
      </c>
      <c r="Q11" s="194">
        <f>+Q6*P5-(K5+L11+K6*Q6)*K7-K8*Q6</f>
        <v>95.08146714486324</v>
      </c>
      <c r="R11" s="194">
        <f>+R6*P5-(K5+L11+K6*R6)*K7-K8*R6</f>
        <v>185.76207985087058</v>
      </c>
      <c r="S11" s="194">
        <f>+S6*S5-(L11+K5+K6*S6)*K7-K8*S6</f>
        <v>64.4008544388558</v>
      </c>
      <c r="T11" s="194">
        <f>+T6*S5-(L11+K5+K6*T6)*K7-K8*T6</f>
        <v>165.08146714486324</v>
      </c>
      <c r="U11" s="280">
        <f>+U6*S5-(L11+K5+K6*U6)*K7-K8*U6</f>
        <v>265.7620798508706</v>
      </c>
      <c r="V11" s="4"/>
      <c r="W11" s="4"/>
      <c r="X11" s="4"/>
      <c r="Y11" s="4"/>
      <c r="Z11" s="34"/>
      <c r="AA11" s="35"/>
      <c r="AB11" s="35"/>
      <c r="AC11" s="19"/>
      <c r="AD11" s="19"/>
      <c r="AE11" s="22"/>
      <c r="AF11" s="22"/>
      <c r="AG11" s="22"/>
      <c r="AH11" s="22"/>
      <c r="AI11" s="22"/>
      <c r="AJ11" s="22"/>
      <c r="AK11" s="27"/>
      <c r="AL11" s="27"/>
    </row>
    <row r="12" spans="1:38" ht="13.5" customHeight="1" thickBot="1">
      <c r="A12" s="256"/>
      <c r="B12" s="222"/>
      <c r="C12" s="222"/>
      <c r="D12" s="215"/>
      <c r="E12" s="215"/>
      <c r="F12" s="215"/>
      <c r="G12" s="215"/>
      <c r="H12" s="255"/>
      <c r="I12" s="4"/>
      <c r="J12" s="4"/>
      <c r="K12" s="4"/>
      <c r="L12" s="63" t="s">
        <v>177</v>
      </c>
      <c r="M12" s="175"/>
      <c r="N12" s="175"/>
      <c r="O12" s="175"/>
      <c r="P12" s="175"/>
      <c r="Q12" s="175"/>
      <c r="R12" s="175"/>
      <c r="S12" s="175"/>
      <c r="T12" s="175"/>
      <c r="U12" s="175"/>
      <c r="V12" s="59"/>
      <c r="W12" s="4"/>
      <c r="X12" s="4"/>
      <c r="Y12" s="4"/>
      <c r="Z12" s="34"/>
      <c r="AA12" s="35"/>
      <c r="AB12" s="35"/>
      <c r="AC12" s="19"/>
      <c r="AD12" s="19"/>
      <c r="AE12" s="22"/>
      <c r="AF12" s="22"/>
      <c r="AG12" s="22"/>
      <c r="AH12" s="22"/>
      <c r="AI12" s="22"/>
      <c r="AK12" s="27"/>
      <c r="AL12" s="27"/>
    </row>
    <row r="13" spans="1:38" ht="13.5" customHeight="1" thickBot="1">
      <c r="A13" s="256" t="s">
        <v>0</v>
      </c>
      <c r="B13" s="222"/>
      <c r="C13" s="222"/>
      <c r="D13" s="215" t="s">
        <v>22</v>
      </c>
      <c r="E13" s="215">
        <v>1</v>
      </c>
      <c r="F13" s="223">
        <v>0</v>
      </c>
      <c r="G13" s="224">
        <f>+E13*F13</f>
        <v>0</v>
      </c>
      <c r="H13" s="257">
        <f>+G13/$E$9*100</f>
        <v>0</v>
      </c>
      <c r="I13" s="4"/>
      <c r="J13" s="4"/>
      <c r="K13" s="4"/>
      <c r="L13" s="63"/>
      <c r="M13" s="175"/>
      <c r="N13" s="175"/>
      <c r="O13" s="175"/>
      <c r="P13" s="175"/>
      <c r="Q13" s="175"/>
      <c r="R13" s="175"/>
      <c r="S13" s="175"/>
      <c r="T13" s="175"/>
      <c r="U13" s="175"/>
      <c r="V13" s="59"/>
      <c r="W13" s="4"/>
      <c r="X13" s="4"/>
      <c r="Y13" s="4"/>
      <c r="Z13" s="34"/>
      <c r="AA13" s="35"/>
      <c r="AB13" s="35"/>
      <c r="AC13" s="19"/>
      <c r="AD13" s="19"/>
      <c r="AE13" s="22"/>
      <c r="AF13" s="22"/>
      <c r="AG13" s="22"/>
      <c r="AH13" s="22"/>
      <c r="AI13" s="22"/>
      <c r="AJ13" s="27"/>
      <c r="AK13" s="27"/>
      <c r="AL13" s="27"/>
    </row>
    <row r="14" spans="1:38" ht="13.5" customHeight="1" thickBot="1">
      <c r="A14" s="256" t="s">
        <v>12</v>
      </c>
      <c r="B14" s="222"/>
      <c r="C14" s="222"/>
      <c r="D14" s="215" t="s">
        <v>22</v>
      </c>
      <c r="E14" s="215">
        <v>1</v>
      </c>
      <c r="F14" s="223">
        <v>28</v>
      </c>
      <c r="G14" s="224">
        <f>+E14*F14</f>
        <v>28</v>
      </c>
      <c r="H14" s="257">
        <f>+G14/$E$9*100</f>
        <v>4</v>
      </c>
      <c r="I14" s="4"/>
      <c r="J14" s="4"/>
      <c r="K14" s="4"/>
      <c r="L14" s="63"/>
      <c r="M14" s="61"/>
      <c r="N14" s="61"/>
      <c r="O14" s="61"/>
      <c r="P14" s="61"/>
      <c r="Q14" s="61"/>
      <c r="R14" s="61"/>
      <c r="S14" s="61"/>
      <c r="T14" s="61"/>
      <c r="U14" s="61"/>
      <c r="V14" s="59"/>
      <c r="W14" s="4"/>
      <c r="X14" s="4"/>
      <c r="Y14" s="4"/>
      <c r="Z14" s="34"/>
      <c r="AA14" s="35"/>
      <c r="AB14" s="35"/>
      <c r="AC14" s="19"/>
      <c r="AD14" s="19"/>
      <c r="AE14" s="22"/>
      <c r="AF14" s="22"/>
      <c r="AG14" s="22"/>
      <c r="AH14" s="22"/>
      <c r="AI14" s="22"/>
      <c r="AJ14" s="27"/>
      <c r="AK14" s="27"/>
      <c r="AL14" s="27"/>
    </row>
    <row r="15" spans="1:38" ht="13.5" customHeight="1" thickBot="1" thickTop="1">
      <c r="A15" s="256" t="s">
        <v>7</v>
      </c>
      <c r="B15" s="222"/>
      <c r="C15" s="222"/>
      <c r="D15" s="215" t="s">
        <v>28</v>
      </c>
      <c r="E15" s="224">
        <f>+E9/495</f>
        <v>1.4141414141414141</v>
      </c>
      <c r="F15" s="225">
        <v>0.65</v>
      </c>
      <c r="G15" s="224">
        <f>+E15*F15</f>
        <v>0.9191919191919192</v>
      </c>
      <c r="H15" s="257">
        <f>+G15/$E$9*100</f>
        <v>0.13131313131313133</v>
      </c>
      <c r="I15" s="4"/>
      <c r="J15" s="305" t="s">
        <v>65</v>
      </c>
      <c r="K15" s="306"/>
      <c r="L15" s="711">
        <v>900</v>
      </c>
      <c r="M15" s="307"/>
      <c r="N15" s="307"/>
      <c r="O15" s="307"/>
      <c r="P15" s="307"/>
      <c r="Q15" s="307"/>
      <c r="R15" s="307"/>
      <c r="S15" s="307"/>
      <c r="T15" s="307"/>
      <c r="U15" s="307"/>
      <c r="V15" s="307"/>
      <c r="W15" s="308"/>
      <c r="X15" s="4"/>
      <c r="Y15" s="4"/>
      <c r="Z15" s="34"/>
      <c r="AA15" s="68"/>
      <c r="AB15" s="69"/>
      <c r="AC15" s="69"/>
      <c r="AD15" s="69"/>
      <c r="AE15" s="66"/>
      <c r="AF15" s="66"/>
      <c r="AG15" s="66"/>
      <c r="AH15" s="22"/>
      <c r="AI15" s="22"/>
      <c r="AJ15" s="27"/>
      <c r="AK15" s="27"/>
      <c r="AL15" s="27"/>
    </row>
    <row r="16" spans="1:38" ht="13.5" customHeight="1" thickBot="1">
      <c r="A16" s="256" t="s">
        <v>208</v>
      </c>
      <c r="B16" s="222"/>
      <c r="C16" s="222"/>
      <c r="D16" s="215"/>
      <c r="E16" s="215"/>
      <c r="F16" s="215"/>
      <c r="G16" s="215"/>
      <c r="H16" s="257"/>
      <c r="I16" s="4"/>
      <c r="J16" s="309"/>
      <c r="K16" s="195"/>
      <c r="L16" s="707"/>
      <c r="M16" s="722" t="s">
        <v>66</v>
      </c>
      <c r="N16" s="723"/>
      <c r="O16" s="723"/>
      <c r="P16" s="724"/>
      <c r="Q16" s="722" t="s">
        <v>91</v>
      </c>
      <c r="R16" s="723"/>
      <c r="S16" s="723"/>
      <c r="T16" s="724"/>
      <c r="U16" s="722" t="s">
        <v>67</v>
      </c>
      <c r="V16" s="723"/>
      <c r="W16" s="725"/>
      <c r="X16" s="4"/>
      <c r="Y16" s="4"/>
      <c r="Z16" s="34"/>
      <c r="AA16" s="70"/>
      <c r="AB16" s="70"/>
      <c r="AC16" s="70"/>
      <c r="AD16" s="70"/>
      <c r="AE16" s="67"/>
      <c r="AF16" s="27"/>
      <c r="AG16" s="67"/>
      <c r="AH16" s="22"/>
      <c r="AI16" s="22"/>
      <c r="AJ16" s="27"/>
      <c r="AK16" s="27"/>
      <c r="AL16" s="27"/>
    </row>
    <row r="17" spans="1:38" ht="13.5" customHeight="1" thickBot="1">
      <c r="A17" s="256" t="s">
        <v>53</v>
      </c>
      <c r="B17" s="226">
        <f>208.71*H5*(208.71/(H4/12))</f>
        <v>36299.886750000005</v>
      </c>
      <c r="C17" s="227"/>
      <c r="D17" s="215" t="s">
        <v>23</v>
      </c>
      <c r="E17" s="228">
        <f>IF(H6&gt;10000,+B17/H6,B17/(H6*50))</f>
        <v>0.1555711654588078</v>
      </c>
      <c r="F17" s="223">
        <v>567</v>
      </c>
      <c r="G17" s="224">
        <f>+E17*F17</f>
        <v>88.20885081514403</v>
      </c>
      <c r="H17" s="257">
        <f>+G17/$E$9*100</f>
        <v>12.601264402163434</v>
      </c>
      <c r="I17" s="4"/>
      <c r="J17" s="310"/>
      <c r="K17" s="196"/>
      <c r="L17" s="688" t="s">
        <v>68</v>
      </c>
      <c r="M17" s="197" t="s">
        <v>69</v>
      </c>
      <c r="N17" s="197" t="s">
        <v>70</v>
      </c>
      <c r="O17" s="197" t="s">
        <v>71</v>
      </c>
      <c r="P17" s="197" t="s">
        <v>72</v>
      </c>
      <c r="Q17" s="197" t="s">
        <v>73</v>
      </c>
      <c r="R17" s="197" t="s">
        <v>71</v>
      </c>
      <c r="S17" s="197" t="s">
        <v>74</v>
      </c>
      <c r="T17" s="197" t="s">
        <v>75</v>
      </c>
      <c r="U17" s="197" t="s">
        <v>76</v>
      </c>
      <c r="V17" s="197" t="s">
        <v>146</v>
      </c>
      <c r="W17" s="311" t="s">
        <v>57</v>
      </c>
      <c r="X17" s="34"/>
      <c r="Y17" s="34"/>
      <c r="Z17" s="34"/>
      <c r="AA17" s="71"/>
      <c r="AB17" s="70"/>
      <c r="AC17" s="70"/>
      <c r="AD17" s="70"/>
      <c r="AE17" s="67"/>
      <c r="AF17" s="27"/>
      <c r="AG17" s="67"/>
      <c r="AH17" s="22"/>
      <c r="AI17" s="22"/>
      <c r="AJ17" s="27"/>
      <c r="AK17" s="27"/>
      <c r="AL17" s="27"/>
    </row>
    <row r="18" spans="1:38" ht="13.5" customHeight="1" thickBot="1">
      <c r="A18" s="256" t="s">
        <v>54</v>
      </c>
      <c r="B18" s="222"/>
      <c r="C18" s="222"/>
      <c r="D18" s="215" t="s">
        <v>24</v>
      </c>
      <c r="E18" s="218">
        <v>0.33</v>
      </c>
      <c r="F18" s="223">
        <v>35</v>
      </c>
      <c r="G18" s="224">
        <f>+E18*F18</f>
        <v>11.55</v>
      </c>
      <c r="H18" s="257">
        <f>+G18/$E$9*100</f>
        <v>1.6500000000000001</v>
      </c>
      <c r="I18" s="4"/>
      <c r="J18" s="312" t="s">
        <v>77</v>
      </c>
      <c r="K18" s="195"/>
      <c r="L18" s="195"/>
      <c r="M18" s="195"/>
      <c r="N18" s="195"/>
      <c r="O18" s="195"/>
      <c r="P18" s="195"/>
      <c r="Q18" s="195"/>
      <c r="R18" s="195"/>
      <c r="S18" s="195"/>
      <c r="T18" s="195"/>
      <c r="U18" s="195"/>
      <c r="V18" s="195"/>
      <c r="W18" s="313"/>
      <c r="X18" s="34"/>
      <c r="Y18" s="34"/>
      <c r="Z18" s="34"/>
      <c r="AA18" s="70"/>
      <c r="AB18" s="70"/>
      <c r="AC18" s="70"/>
      <c r="AD18" s="70"/>
      <c r="AE18" s="67"/>
      <c r="AF18" s="27"/>
      <c r="AG18" s="67"/>
      <c r="AH18" s="22"/>
      <c r="AI18" s="22"/>
      <c r="AJ18" s="27"/>
      <c r="AK18" s="27"/>
      <c r="AL18" s="27"/>
    </row>
    <row r="19" spans="1:38" ht="13.5" customHeight="1" thickBot="1" thickTop="1">
      <c r="A19" s="256" t="s">
        <v>58</v>
      </c>
      <c r="B19" s="222"/>
      <c r="C19" s="222"/>
      <c r="D19" s="215"/>
      <c r="E19" s="215"/>
      <c r="F19" s="224"/>
      <c r="G19" s="224"/>
      <c r="H19" s="257"/>
      <c r="I19" s="4"/>
      <c r="J19" s="730" t="s">
        <v>99</v>
      </c>
      <c r="K19" s="731"/>
      <c r="L19" s="656">
        <v>150000</v>
      </c>
      <c r="M19" s="657">
        <v>11.55</v>
      </c>
      <c r="N19" s="658">
        <f>+L19*M19/100</f>
        <v>17325</v>
      </c>
      <c r="O19" s="656">
        <v>400</v>
      </c>
      <c r="P19" s="659">
        <f>IF(O19=0," ",+N19/O19)</f>
        <v>43.3125</v>
      </c>
      <c r="Q19" s="656">
        <v>50</v>
      </c>
      <c r="R19" s="658">
        <f>+O19*Q19/100</f>
        <v>200</v>
      </c>
      <c r="S19" s="659">
        <f>IF(R19=0," ",+R19/L15)</f>
        <v>0.2222222222222222</v>
      </c>
      <c r="T19" s="659">
        <f>+N19*Q19/100/L15</f>
        <v>9.625</v>
      </c>
      <c r="U19" s="656">
        <v>3750</v>
      </c>
      <c r="V19" s="658">
        <f>+U19*Q19/100</f>
        <v>1875</v>
      </c>
      <c r="W19" s="659">
        <f>+V19/L15</f>
        <v>2.0833333333333335</v>
      </c>
      <c r="X19" s="34"/>
      <c r="Y19" s="34"/>
      <c r="Z19" s="50"/>
      <c r="AA19" s="70"/>
      <c r="AB19" s="72"/>
      <c r="AC19" s="70"/>
      <c r="AD19" s="70"/>
      <c r="AE19" s="67"/>
      <c r="AF19" s="27"/>
      <c r="AG19" s="67"/>
      <c r="AH19" s="22"/>
      <c r="AI19" s="22"/>
      <c r="AJ19" s="27"/>
      <c r="AK19" s="27"/>
      <c r="AL19" s="27"/>
    </row>
    <row r="20" spans="1:38" ht="13.5" customHeight="1" thickBot="1" thickTop="1">
      <c r="A20" s="256" t="s">
        <v>1</v>
      </c>
      <c r="B20" s="222"/>
      <c r="C20" s="222"/>
      <c r="D20" s="215" t="s">
        <v>25</v>
      </c>
      <c r="E20" s="218">
        <v>70</v>
      </c>
      <c r="F20" s="223">
        <v>0.68</v>
      </c>
      <c r="G20" s="224">
        <f aca="true" t="shared" si="0" ref="G20:G25">+E20*F20</f>
        <v>47.6</v>
      </c>
      <c r="H20" s="257">
        <f aca="true" t="shared" si="1" ref="H20:H25">+G20/$E$9*100</f>
        <v>6.800000000000001</v>
      </c>
      <c r="I20" s="4"/>
      <c r="J20" s="730" t="s">
        <v>100</v>
      </c>
      <c r="K20" s="731"/>
      <c r="L20" s="656">
        <v>130000</v>
      </c>
      <c r="M20" s="657">
        <v>11.55</v>
      </c>
      <c r="N20" s="658">
        <f>+L20*M20/100</f>
        <v>15015</v>
      </c>
      <c r="O20" s="656">
        <v>600</v>
      </c>
      <c r="P20" s="659">
        <f>IF(O20=0," ",+N20/O20)</f>
        <v>25.025</v>
      </c>
      <c r="Q20" s="656">
        <v>75</v>
      </c>
      <c r="R20" s="658">
        <f>+O20*Q20/100</f>
        <v>450</v>
      </c>
      <c r="S20" s="659">
        <f>IF(R20=0," ",+R20/L15)</f>
        <v>0.5</v>
      </c>
      <c r="T20" s="659">
        <f>+N20*Q20/100/L15</f>
        <v>12.5125</v>
      </c>
      <c r="U20" s="656">
        <v>3250</v>
      </c>
      <c r="V20" s="660">
        <f>+U20*Q20/100</f>
        <v>2437.5</v>
      </c>
      <c r="W20" s="659">
        <f>+V20/L15</f>
        <v>2.7083333333333335</v>
      </c>
      <c r="X20" s="34"/>
      <c r="Y20" s="34"/>
      <c r="Z20" s="51"/>
      <c r="AA20" s="71"/>
      <c r="AB20" s="70"/>
      <c r="AC20" s="70"/>
      <c r="AD20" s="70"/>
      <c r="AE20" s="67"/>
      <c r="AF20" s="27"/>
      <c r="AG20" s="67"/>
      <c r="AH20" s="22"/>
      <c r="AI20" s="22"/>
      <c r="AJ20" s="27"/>
      <c r="AK20" s="27"/>
      <c r="AL20" s="27"/>
    </row>
    <row r="21" spans="1:38" ht="13.5" customHeight="1" thickBot="1" thickTop="1">
      <c r="A21" s="256" t="s">
        <v>2</v>
      </c>
      <c r="B21" s="222"/>
      <c r="C21" s="222"/>
      <c r="D21" s="215" t="s">
        <v>25</v>
      </c>
      <c r="E21" s="218">
        <v>50</v>
      </c>
      <c r="F21" s="223">
        <v>0.5</v>
      </c>
      <c r="G21" s="224">
        <f t="shared" si="0"/>
        <v>25</v>
      </c>
      <c r="H21" s="257">
        <f t="shared" si="1"/>
        <v>3.571428571428571</v>
      </c>
      <c r="I21" s="4"/>
      <c r="J21" s="730" t="s">
        <v>119</v>
      </c>
      <c r="K21" s="731"/>
      <c r="L21" s="656">
        <v>66000</v>
      </c>
      <c r="M21" s="657">
        <v>11.55</v>
      </c>
      <c r="N21" s="660">
        <f>+L21*M21/100</f>
        <v>7623</v>
      </c>
      <c r="O21" s="656">
        <v>500</v>
      </c>
      <c r="P21" s="659">
        <f>IF(O21=0," ",+N21/O21)</f>
        <v>15.246</v>
      </c>
      <c r="Q21" s="656">
        <v>30</v>
      </c>
      <c r="R21" s="658">
        <f>+O21*Q21/100</f>
        <v>150</v>
      </c>
      <c r="S21" s="659">
        <f>IF(R21=0," ",+R21/L15)</f>
        <v>0.16666666666666666</v>
      </c>
      <c r="T21" s="659">
        <f>IF(N21=0," ",+N21*Q21/100/L15)</f>
        <v>2.541</v>
      </c>
      <c r="U21" s="656">
        <v>1650</v>
      </c>
      <c r="V21" s="658">
        <f>+U21*Q21/100</f>
        <v>495</v>
      </c>
      <c r="W21" s="659">
        <f>+V21/L15</f>
        <v>0.55</v>
      </c>
      <c r="X21" s="34"/>
      <c r="Y21" s="34"/>
      <c r="Z21" s="177"/>
      <c r="AA21" s="70"/>
      <c r="AB21" s="72"/>
      <c r="AC21" s="70"/>
      <c r="AD21" s="70"/>
      <c r="AE21" s="67"/>
      <c r="AF21" s="27"/>
      <c r="AG21" s="67"/>
      <c r="AH21" s="22"/>
      <c r="AI21" s="22"/>
      <c r="AJ21" s="27"/>
      <c r="AK21" s="27"/>
      <c r="AL21" s="27"/>
    </row>
    <row r="22" spans="1:38" ht="13.5" customHeight="1" thickBot="1" thickTop="1">
      <c r="A22" s="256" t="s">
        <v>3</v>
      </c>
      <c r="B22" s="222"/>
      <c r="C22" s="222"/>
      <c r="D22" s="215" t="s">
        <v>25</v>
      </c>
      <c r="E22" s="218">
        <v>50</v>
      </c>
      <c r="F22" s="223">
        <v>0.58</v>
      </c>
      <c r="G22" s="224">
        <f t="shared" si="0"/>
        <v>28.999999999999996</v>
      </c>
      <c r="H22" s="257">
        <f t="shared" si="1"/>
        <v>4.142857142857142</v>
      </c>
      <c r="I22" s="4"/>
      <c r="J22" s="658"/>
      <c r="K22" s="658"/>
      <c r="L22" s="658"/>
      <c r="M22" s="658"/>
      <c r="N22" s="658"/>
      <c r="O22" s="658"/>
      <c r="P22" s="658"/>
      <c r="Q22" s="658"/>
      <c r="R22" s="658"/>
      <c r="S22" s="658"/>
      <c r="T22" s="658"/>
      <c r="U22" s="658"/>
      <c r="V22" s="658"/>
      <c r="W22" s="659"/>
      <c r="X22" s="34"/>
      <c r="Y22" s="34"/>
      <c r="Z22" s="181"/>
      <c r="AA22" s="46"/>
      <c r="AB22" s="46"/>
      <c r="AC22" s="19"/>
      <c r="AD22" s="19"/>
      <c r="AE22" s="22"/>
      <c r="AF22" s="22"/>
      <c r="AG22" s="22"/>
      <c r="AH22" s="22"/>
      <c r="AI22" s="22"/>
      <c r="AJ22" s="27"/>
      <c r="AK22" s="27"/>
      <c r="AL22" s="27"/>
    </row>
    <row r="23" spans="1:38" ht="13.5" customHeight="1" thickBot="1" thickTop="1">
      <c r="A23" s="256" t="s">
        <v>106</v>
      </c>
      <c r="B23" s="222"/>
      <c r="C23" s="222"/>
      <c r="D23" s="215" t="s">
        <v>64</v>
      </c>
      <c r="E23" s="218">
        <v>0</v>
      </c>
      <c r="F23" s="223">
        <v>30</v>
      </c>
      <c r="G23" s="224">
        <f t="shared" si="0"/>
        <v>0</v>
      </c>
      <c r="H23" s="257">
        <f t="shared" si="1"/>
        <v>0</v>
      </c>
      <c r="I23" s="4"/>
      <c r="J23" s="661" t="s">
        <v>78</v>
      </c>
      <c r="K23" s="658"/>
      <c r="L23" s="656">
        <v>125000</v>
      </c>
      <c r="M23" s="657">
        <v>15</v>
      </c>
      <c r="N23" s="660">
        <f>+L23*M23/100</f>
        <v>18750</v>
      </c>
      <c r="O23" s="656">
        <v>225</v>
      </c>
      <c r="P23" s="659">
        <f>IF(O23=0," ",+N23/O23)</f>
        <v>83.33333333333333</v>
      </c>
      <c r="Q23" s="656">
        <v>60</v>
      </c>
      <c r="R23" s="660">
        <f>+O23*Q23/100</f>
        <v>135</v>
      </c>
      <c r="S23" s="659">
        <f>IF(R23=0," ",+R23/L15)</f>
        <v>0.15</v>
      </c>
      <c r="T23" s="659">
        <f>+N23*Q23/100/L15</f>
        <v>12.5</v>
      </c>
      <c r="U23" s="656">
        <v>3500</v>
      </c>
      <c r="V23" s="658">
        <f>+U23*Q23/100</f>
        <v>2100</v>
      </c>
      <c r="W23" s="659">
        <f>+V23/L15</f>
        <v>2.3333333333333335</v>
      </c>
      <c r="X23" s="34"/>
      <c r="Y23" s="176"/>
      <c r="Z23" s="181"/>
      <c r="AB23" s="46"/>
      <c r="AC23" s="19"/>
      <c r="AD23" s="19"/>
      <c r="AE23" s="22"/>
      <c r="AF23" s="22"/>
      <c r="AG23" s="22"/>
      <c r="AH23" s="22"/>
      <c r="AI23" s="22"/>
      <c r="AJ23" s="27"/>
      <c r="AK23" s="27"/>
      <c r="AL23" s="27"/>
    </row>
    <row r="24" spans="1:38" ht="13.5" customHeight="1" thickBot="1" thickTop="1">
      <c r="A24" s="256" t="s">
        <v>4</v>
      </c>
      <c r="B24" s="222"/>
      <c r="C24" s="222"/>
      <c r="D24" s="215" t="s">
        <v>25</v>
      </c>
      <c r="E24" s="218">
        <v>0.5</v>
      </c>
      <c r="F24" s="223">
        <v>5.3</v>
      </c>
      <c r="G24" s="224">
        <f t="shared" si="0"/>
        <v>2.65</v>
      </c>
      <c r="H24" s="257">
        <f t="shared" si="1"/>
        <v>0.37857142857142856</v>
      </c>
      <c r="I24" s="4"/>
      <c r="J24" s="658"/>
      <c r="K24" s="658"/>
      <c r="L24" s="658"/>
      <c r="M24" s="658"/>
      <c r="N24" s="658"/>
      <c r="O24" s="658"/>
      <c r="P24" s="658"/>
      <c r="Q24" s="658"/>
      <c r="R24" s="658"/>
      <c r="S24" s="658"/>
      <c r="T24" s="658"/>
      <c r="U24" s="658"/>
      <c r="V24" s="658"/>
      <c r="W24" s="659"/>
      <c r="X24" s="34"/>
      <c r="Y24" s="181"/>
      <c r="Z24" s="52"/>
      <c r="AA24" s="46"/>
      <c r="AB24" s="46"/>
      <c r="AC24" s="19"/>
      <c r="AD24" s="19"/>
      <c r="AE24" s="22"/>
      <c r="AF24" s="22"/>
      <c r="AG24" s="22"/>
      <c r="AH24" s="22"/>
      <c r="AI24" s="22"/>
      <c r="AJ24" s="27"/>
      <c r="AK24" s="27"/>
      <c r="AL24" s="27"/>
    </row>
    <row r="25" spans="1:38" ht="13.5" customHeight="1" thickBot="1" thickTop="1">
      <c r="A25" s="256" t="s">
        <v>38</v>
      </c>
      <c r="B25" s="222"/>
      <c r="C25" s="222"/>
      <c r="D25" s="215" t="s">
        <v>22</v>
      </c>
      <c r="E25" s="215">
        <v>1</v>
      </c>
      <c r="F25" s="223">
        <v>0</v>
      </c>
      <c r="G25" s="224">
        <f t="shared" si="0"/>
        <v>0</v>
      </c>
      <c r="H25" s="257">
        <f t="shared" si="1"/>
        <v>0</v>
      </c>
      <c r="I25" s="4"/>
      <c r="J25" s="661" t="s">
        <v>79</v>
      </c>
      <c r="K25" s="658"/>
      <c r="L25" s="656">
        <v>325000</v>
      </c>
      <c r="M25" s="657">
        <v>14.55</v>
      </c>
      <c r="N25" s="660">
        <f>+L25*M25/100</f>
        <v>47287.5</v>
      </c>
      <c r="O25" s="656">
        <v>225</v>
      </c>
      <c r="P25" s="659">
        <f>IF(O25=0," ",+N25/O25)</f>
        <v>210.16666666666666</v>
      </c>
      <c r="Q25" s="656">
        <v>100</v>
      </c>
      <c r="R25" s="658">
        <f>+O25*Q25/100</f>
        <v>225</v>
      </c>
      <c r="S25" s="659">
        <f>IF(R25=0," ",+R25/L15)</f>
        <v>0.25</v>
      </c>
      <c r="T25" s="659">
        <f>+N25*Q25/100/L15</f>
        <v>52.541666666666664</v>
      </c>
      <c r="U25" s="656">
        <v>9500</v>
      </c>
      <c r="V25" s="658">
        <f>+U25*Q25/100</f>
        <v>9500</v>
      </c>
      <c r="W25" s="659">
        <f>+V25/L15</f>
        <v>10.555555555555555</v>
      </c>
      <c r="X25" s="34"/>
      <c r="Y25" s="181"/>
      <c r="Z25" s="52"/>
      <c r="AA25" s="46"/>
      <c r="AB25" s="46"/>
      <c r="AC25" s="19"/>
      <c r="AD25" s="19"/>
      <c r="AE25" s="22"/>
      <c r="AF25" s="22"/>
      <c r="AG25" s="22"/>
      <c r="AH25" s="22"/>
      <c r="AI25" s="22"/>
      <c r="AJ25" s="27"/>
      <c r="AK25" s="27"/>
      <c r="AL25" s="27"/>
    </row>
    <row r="26" spans="1:38" ht="13.5" customHeight="1" thickBot="1">
      <c r="A26" s="256" t="s">
        <v>190</v>
      </c>
      <c r="B26" s="222"/>
      <c r="C26" s="222"/>
      <c r="D26" s="215"/>
      <c r="E26" s="215"/>
      <c r="F26" s="224"/>
      <c r="G26" s="224"/>
      <c r="H26" s="257"/>
      <c r="I26" s="4"/>
      <c r="J26" s="310"/>
      <c r="K26" s="196"/>
      <c r="L26" s="196"/>
      <c r="M26" s="303"/>
      <c r="N26" s="196"/>
      <c r="O26" s="196"/>
      <c r="P26" s="304"/>
      <c r="Q26" s="196"/>
      <c r="R26" s="196"/>
      <c r="S26" s="304"/>
      <c r="T26" s="304"/>
      <c r="U26" s="196"/>
      <c r="V26" s="196"/>
      <c r="W26" s="314"/>
      <c r="X26" s="34"/>
      <c r="Y26" s="34"/>
      <c r="Z26" s="52"/>
      <c r="AA26" s="46"/>
      <c r="AB26" s="46"/>
      <c r="AC26" s="19"/>
      <c r="AD26" s="19"/>
      <c r="AE26" s="22"/>
      <c r="AF26" s="22"/>
      <c r="AG26" s="22"/>
      <c r="AH26" s="22"/>
      <c r="AI26" s="22"/>
      <c r="AJ26" s="27"/>
      <c r="AK26" s="27"/>
      <c r="AL26" s="27"/>
    </row>
    <row r="27" spans="1:38" ht="13.5" customHeight="1" thickBot="1">
      <c r="A27" s="256" t="s">
        <v>124</v>
      </c>
      <c r="B27" s="222"/>
      <c r="C27" s="222"/>
      <c r="D27" s="215" t="s">
        <v>22</v>
      </c>
      <c r="E27" s="215">
        <v>1</v>
      </c>
      <c r="F27" s="223">
        <v>0</v>
      </c>
      <c r="G27" s="230">
        <f>+E27*F27</f>
        <v>0</v>
      </c>
      <c r="H27" s="257">
        <f>+G27/$E$9*100</f>
        <v>0</v>
      </c>
      <c r="I27" s="4"/>
      <c r="J27" s="315" t="s">
        <v>80</v>
      </c>
      <c r="K27" s="199"/>
      <c r="L27" s="199"/>
      <c r="M27" s="201"/>
      <c r="N27" s="198">
        <f>SUM(N18:N26)</f>
        <v>106000.5</v>
      </c>
      <c r="O27" s="199"/>
      <c r="P27" s="200"/>
      <c r="Q27" s="198">
        <f>+Q19/100*N19+Q20/100*N20+Q21/100*N21+Q23/100*N23+Q25/100*N25</f>
        <v>80748.15</v>
      </c>
      <c r="R27" s="199"/>
      <c r="S27" s="200"/>
      <c r="T27" s="200">
        <f>SUM(T19:T26)</f>
        <v>89.72016666666667</v>
      </c>
      <c r="U27" s="198">
        <f>SUM(U19:U26)</f>
        <v>21650</v>
      </c>
      <c r="V27" s="198">
        <f>SUM(V19:V26)</f>
        <v>16407.5</v>
      </c>
      <c r="W27" s="316">
        <f>SUM(W19:W26)</f>
        <v>18.230555555555554</v>
      </c>
      <c r="X27" s="34"/>
      <c r="Y27" s="34"/>
      <c r="Z27" s="52"/>
      <c r="AA27" s="46"/>
      <c r="AB27" s="46"/>
      <c r="AC27" s="19"/>
      <c r="AD27" s="19"/>
      <c r="AE27" s="22"/>
      <c r="AF27" s="22"/>
      <c r="AG27" s="22"/>
      <c r="AH27" s="22"/>
      <c r="AI27" s="22"/>
      <c r="AJ27" s="27"/>
      <c r="AK27" s="27"/>
      <c r="AL27" s="27"/>
    </row>
    <row r="28" spans="1:38" ht="13.5" customHeight="1" thickBot="1">
      <c r="A28" s="256" t="s">
        <v>55</v>
      </c>
      <c r="B28" s="213"/>
      <c r="C28" s="213"/>
      <c r="D28" s="215" t="s">
        <v>22</v>
      </c>
      <c r="E28" s="229">
        <v>1</v>
      </c>
      <c r="F28" s="223">
        <v>14.44</v>
      </c>
      <c r="G28" s="230">
        <f>+E28*F28</f>
        <v>14.44</v>
      </c>
      <c r="H28" s="258">
        <f>+G28/$E$9*100</f>
        <v>2.0628571428571427</v>
      </c>
      <c r="I28" s="4"/>
      <c r="J28" s="4"/>
      <c r="K28" s="4"/>
      <c r="L28" s="181"/>
      <c r="M28" s="181"/>
      <c r="N28" s="181"/>
      <c r="O28" s="181"/>
      <c r="P28" s="181"/>
      <c r="Q28" s="181"/>
      <c r="R28" s="181"/>
      <c r="S28" s="181"/>
      <c r="T28" s="181"/>
      <c r="U28" s="181"/>
      <c r="V28" s="181"/>
      <c r="W28" s="181"/>
      <c r="X28" s="34"/>
      <c r="Y28" s="34"/>
      <c r="Z28" s="52"/>
      <c r="AA28" s="46"/>
      <c r="AB28" s="46"/>
      <c r="AC28" s="19"/>
      <c r="AD28" s="19"/>
      <c r="AE28" s="22"/>
      <c r="AF28" s="22"/>
      <c r="AG28" s="22"/>
      <c r="AH28" s="22"/>
      <c r="AI28" s="22"/>
      <c r="AJ28" s="27"/>
      <c r="AK28" s="27"/>
      <c r="AL28" s="27"/>
    </row>
    <row r="29" spans="1:38" ht="13.5" customHeight="1" thickBot="1">
      <c r="A29" s="256" t="s">
        <v>114</v>
      </c>
      <c r="B29" s="222"/>
      <c r="C29" s="222"/>
      <c r="D29" s="215" t="s">
        <v>22</v>
      </c>
      <c r="E29" s="215">
        <v>1</v>
      </c>
      <c r="F29" s="223">
        <f>13.25+12.38</f>
        <v>25.630000000000003</v>
      </c>
      <c r="G29" s="224">
        <f>+E29*F29</f>
        <v>25.630000000000003</v>
      </c>
      <c r="H29" s="257">
        <f>+G29/$E$9*100</f>
        <v>3.661428571428572</v>
      </c>
      <c r="I29" s="4"/>
      <c r="J29" s="4"/>
      <c r="K29" s="4"/>
      <c r="L29" s="4"/>
      <c r="M29" s="4"/>
      <c r="N29" s="4"/>
      <c r="O29" s="4"/>
      <c r="P29" s="4"/>
      <c r="Q29" s="4"/>
      <c r="R29" s="4"/>
      <c r="S29" s="4"/>
      <c r="T29" s="4"/>
      <c r="U29" s="4"/>
      <c r="V29" s="4"/>
      <c r="W29" s="4"/>
      <c r="X29" s="34"/>
      <c r="Y29" s="34"/>
      <c r="Z29" s="52"/>
      <c r="AA29" s="46"/>
      <c r="AB29" s="46"/>
      <c r="AC29" s="19"/>
      <c r="AD29" s="19"/>
      <c r="AE29" s="22"/>
      <c r="AF29" s="22"/>
      <c r="AG29" s="22"/>
      <c r="AH29" s="22"/>
      <c r="AI29" s="22"/>
      <c r="AJ29" s="27"/>
      <c r="AK29" s="27"/>
      <c r="AL29" s="27"/>
    </row>
    <row r="30" spans="1:38" ht="13.5" customHeight="1" thickBot="1" thickTop="1">
      <c r="A30" s="256" t="s">
        <v>183</v>
      </c>
      <c r="B30" s="222"/>
      <c r="C30" s="222"/>
      <c r="D30" s="215" t="s">
        <v>22</v>
      </c>
      <c r="E30" s="215">
        <v>1</v>
      </c>
      <c r="F30" s="223">
        <v>8.19</v>
      </c>
      <c r="G30" s="224">
        <f>+E30*F30</f>
        <v>8.19</v>
      </c>
      <c r="H30" s="257">
        <f>+G30/$E$9*100</f>
        <v>1.17</v>
      </c>
      <c r="I30" s="4"/>
      <c r="J30" s="317" t="s">
        <v>81</v>
      </c>
      <c r="K30" s="318"/>
      <c r="L30" s="708">
        <f>+F42</f>
        <v>3.68</v>
      </c>
      <c r="M30" s="319"/>
      <c r="N30" s="319"/>
      <c r="O30" s="319"/>
      <c r="P30" s="319"/>
      <c r="Q30" s="319"/>
      <c r="R30" s="319"/>
      <c r="S30" s="319"/>
      <c r="T30" s="319"/>
      <c r="U30" s="319"/>
      <c r="V30" s="319"/>
      <c r="W30" s="319"/>
      <c r="X30" s="319"/>
      <c r="Y30" s="320"/>
      <c r="Z30" s="52"/>
      <c r="AA30" s="46"/>
      <c r="AB30" s="46"/>
      <c r="AC30" s="19"/>
      <c r="AD30" s="19"/>
      <c r="AE30" s="22"/>
      <c r="AF30" s="22"/>
      <c r="AG30" s="22"/>
      <c r="AH30" s="22"/>
      <c r="AI30" s="22"/>
      <c r="AJ30" s="27"/>
      <c r="AK30" s="27"/>
      <c r="AL30" s="27"/>
    </row>
    <row r="31" spans="1:38" ht="13.5" customHeight="1" thickBot="1">
      <c r="A31" s="256" t="s">
        <v>116</v>
      </c>
      <c r="B31" s="222"/>
      <c r="C31" s="222"/>
      <c r="D31" s="215" t="s">
        <v>22</v>
      </c>
      <c r="E31" s="215">
        <v>1</v>
      </c>
      <c r="F31" s="223">
        <v>15</v>
      </c>
      <c r="G31" s="224">
        <f>+E31*F31</f>
        <v>15</v>
      </c>
      <c r="H31" s="257">
        <f>+G31/$E$9*100</f>
        <v>2.142857142857143</v>
      </c>
      <c r="I31" s="4"/>
      <c r="J31" s="326"/>
      <c r="K31" s="202"/>
      <c r="L31" s="203" t="s">
        <v>108</v>
      </c>
      <c r="M31" s="202"/>
      <c r="N31" s="204"/>
      <c r="O31" s="726" t="s">
        <v>66</v>
      </c>
      <c r="P31" s="727"/>
      <c r="Q31" s="728"/>
      <c r="R31" s="726" t="s">
        <v>82</v>
      </c>
      <c r="S31" s="728"/>
      <c r="T31" s="726" t="s">
        <v>67</v>
      </c>
      <c r="U31" s="727"/>
      <c r="V31" s="728"/>
      <c r="W31" s="726" t="s">
        <v>83</v>
      </c>
      <c r="X31" s="727"/>
      <c r="Y31" s="729"/>
      <c r="Z31" s="52"/>
      <c r="AA31" s="46"/>
      <c r="AB31" s="46"/>
      <c r="AC31" s="19"/>
      <c r="AD31" s="19"/>
      <c r="AE31" s="22"/>
      <c r="AF31" s="22"/>
      <c r="AG31" s="22"/>
      <c r="AH31" s="22"/>
      <c r="AI31" s="22"/>
      <c r="AJ31" s="27"/>
      <c r="AK31" s="27"/>
      <c r="AL31" s="27"/>
    </row>
    <row r="32" spans="1:38" ht="13.5" customHeight="1" thickBot="1" thickTop="1">
      <c r="A32" s="256" t="s">
        <v>115</v>
      </c>
      <c r="B32" s="222"/>
      <c r="C32" s="222"/>
      <c r="D32" s="222"/>
      <c r="E32" s="222"/>
      <c r="F32" s="222"/>
      <c r="G32" s="215"/>
      <c r="H32" s="257"/>
      <c r="I32" s="4"/>
      <c r="J32" s="327" t="s">
        <v>84</v>
      </c>
      <c r="K32" s="205"/>
      <c r="L32" s="206" t="s">
        <v>112</v>
      </c>
      <c r="M32" s="206" t="s">
        <v>85</v>
      </c>
      <c r="N32" s="206" t="s">
        <v>86</v>
      </c>
      <c r="O32" s="207" t="s">
        <v>68</v>
      </c>
      <c r="P32" s="207" t="s">
        <v>69</v>
      </c>
      <c r="Q32" s="207" t="s">
        <v>70</v>
      </c>
      <c r="R32" s="207" t="s">
        <v>73</v>
      </c>
      <c r="S32" s="207" t="s">
        <v>75</v>
      </c>
      <c r="T32" s="207" t="s">
        <v>76</v>
      </c>
      <c r="U32" s="207" t="s">
        <v>146</v>
      </c>
      <c r="V32" s="207" t="s">
        <v>57</v>
      </c>
      <c r="W32" s="207" t="s">
        <v>74</v>
      </c>
      <c r="X32" s="207" t="s">
        <v>87</v>
      </c>
      <c r="Y32" s="321" t="s">
        <v>88</v>
      </c>
      <c r="Z32" s="52"/>
      <c r="AA32" s="46"/>
      <c r="AB32" s="46"/>
      <c r="AC32" s="19"/>
      <c r="AD32" s="19"/>
      <c r="AE32" s="22"/>
      <c r="AF32" s="22"/>
      <c r="AG32" s="22"/>
      <c r="AH32" s="22"/>
      <c r="AI32" s="22"/>
      <c r="AJ32" s="27"/>
      <c r="AK32" s="27"/>
      <c r="AL32" s="27"/>
    </row>
    <row r="33" spans="1:38" ht="13.5" customHeight="1" thickBot="1">
      <c r="A33" s="256" t="s">
        <v>117</v>
      </c>
      <c r="B33" s="222"/>
      <c r="C33" s="222"/>
      <c r="D33" s="215" t="s">
        <v>22</v>
      </c>
      <c r="E33" s="215">
        <v>1</v>
      </c>
      <c r="F33" s="223">
        <v>10</v>
      </c>
      <c r="G33" s="224">
        <f>+F33</f>
        <v>10</v>
      </c>
      <c r="H33" s="257">
        <f aca="true" t="shared" si="2" ref="H33:H40">+G33/$E$9*100</f>
        <v>1.4285714285714286</v>
      </c>
      <c r="I33" s="4"/>
      <c r="J33" s="322"/>
      <c r="K33" s="202"/>
      <c r="L33" s="202"/>
      <c r="M33" s="202"/>
      <c r="N33" s="202"/>
      <c r="O33" s="202"/>
      <c r="P33" s="202"/>
      <c r="Q33" s="202"/>
      <c r="R33" s="202"/>
      <c r="S33" s="202"/>
      <c r="T33" s="202"/>
      <c r="U33" s="202"/>
      <c r="V33" s="202"/>
      <c r="W33" s="202"/>
      <c r="X33" s="202"/>
      <c r="Y33" s="323"/>
      <c r="Z33" s="52"/>
      <c r="AA33" s="46"/>
      <c r="AB33" s="46"/>
      <c r="AC33" s="19"/>
      <c r="AD33" s="19"/>
      <c r="AE33" s="22"/>
      <c r="AF33" s="22"/>
      <c r="AG33" s="22"/>
      <c r="AH33" s="22"/>
      <c r="AI33" s="22"/>
      <c r="AJ33" s="27"/>
      <c r="AK33" s="27"/>
      <c r="AL33" s="27"/>
    </row>
    <row r="34" spans="1:38" ht="13.5" customHeight="1" thickBot="1" thickTop="1">
      <c r="A34" s="256" t="s">
        <v>191</v>
      </c>
      <c r="B34" s="222"/>
      <c r="C34" s="222"/>
      <c r="D34" s="215" t="s">
        <v>25</v>
      </c>
      <c r="E34" s="710">
        <v>0</v>
      </c>
      <c r="F34" s="223">
        <v>0</v>
      </c>
      <c r="G34" s="224">
        <f aca="true" t="shared" si="3" ref="G34:G40">+E34*F34</f>
        <v>0</v>
      </c>
      <c r="H34" s="257">
        <f t="shared" si="2"/>
        <v>0</v>
      </c>
      <c r="I34" s="4"/>
      <c r="J34" s="732" t="s">
        <v>102</v>
      </c>
      <c r="K34" s="733"/>
      <c r="L34" s="662">
        <v>3600</v>
      </c>
      <c r="M34" s="662">
        <v>200</v>
      </c>
      <c r="N34" s="663">
        <v>17</v>
      </c>
      <c r="O34" s="662">
        <v>42500</v>
      </c>
      <c r="P34" s="664">
        <v>12.2</v>
      </c>
      <c r="Q34" s="665">
        <f aca="true" t="shared" si="4" ref="Q34:Q46">+O34*P34/100</f>
        <v>5184.999999999999</v>
      </c>
      <c r="R34" s="666">
        <v>50</v>
      </c>
      <c r="S34" s="667">
        <f>+Q34*R34/100/L15</f>
        <v>2.880555555555555</v>
      </c>
      <c r="T34" s="662">
        <v>1000</v>
      </c>
      <c r="U34" s="668">
        <f>+T34*R34/100</f>
        <v>500</v>
      </c>
      <c r="V34" s="667">
        <f>+U34/L15</f>
        <v>0.5555555555555556</v>
      </c>
      <c r="W34" s="669">
        <f aca="true" t="shared" si="5" ref="W34:W51">IF(N34=0," ",1/N34)</f>
        <v>0.058823529411764705</v>
      </c>
      <c r="X34" s="667">
        <f aca="true" t="shared" si="6" ref="X34:X51">+M34*0.044</f>
        <v>8.799999999999999</v>
      </c>
      <c r="Y34" s="667">
        <f>IF(W34=" "," ",+X34*W34*1.15*L30)</f>
        <v>2.190682352941176</v>
      </c>
      <c r="Z34" s="52"/>
      <c r="AA34" s="46"/>
      <c r="AB34" s="46"/>
      <c r="AC34" s="19"/>
      <c r="AD34" s="19"/>
      <c r="AE34" s="22"/>
      <c r="AF34" s="22"/>
      <c r="AG34" s="22"/>
      <c r="AH34" s="22"/>
      <c r="AI34" s="22"/>
      <c r="AJ34" s="27"/>
      <c r="AK34" s="27"/>
      <c r="AL34" s="27"/>
    </row>
    <row r="35" spans="1:38" ht="13.5" customHeight="1" thickBot="1" thickTop="1">
      <c r="A35" s="256" t="s">
        <v>184</v>
      </c>
      <c r="B35" s="222"/>
      <c r="C35" s="222"/>
      <c r="D35" s="215" t="s">
        <v>197</v>
      </c>
      <c r="E35" s="218">
        <v>0</v>
      </c>
      <c r="F35" s="223">
        <v>0</v>
      </c>
      <c r="G35" s="224">
        <f t="shared" si="3"/>
        <v>0</v>
      </c>
      <c r="H35" s="257">
        <f t="shared" si="2"/>
        <v>0</v>
      </c>
      <c r="I35" s="4"/>
      <c r="J35" s="732" t="s">
        <v>102</v>
      </c>
      <c r="K35" s="733"/>
      <c r="L35" s="662">
        <v>3600</v>
      </c>
      <c r="M35" s="662">
        <v>200</v>
      </c>
      <c r="N35" s="663">
        <v>17</v>
      </c>
      <c r="O35" s="662">
        <v>42500</v>
      </c>
      <c r="P35" s="664">
        <v>12.2</v>
      </c>
      <c r="Q35" s="665">
        <f t="shared" si="4"/>
        <v>5184.999999999999</v>
      </c>
      <c r="R35" s="666">
        <v>50</v>
      </c>
      <c r="S35" s="667">
        <f>+Q35*R35/100/L15</f>
        <v>2.880555555555555</v>
      </c>
      <c r="T35" s="662">
        <v>1000</v>
      </c>
      <c r="U35" s="668">
        <f aca="true" t="shared" si="7" ref="U35:U46">+T35*R35/100</f>
        <v>500</v>
      </c>
      <c r="V35" s="667">
        <f>+U35/L15</f>
        <v>0.5555555555555556</v>
      </c>
      <c r="W35" s="669">
        <f t="shared" si="5"/>
        <v>0.058823529411764705</v>
      </c>
      <c r="X35" s="667">
        <f t="shared" si="6"/>
        <v>8.799999999999999</v>
      </c>
      <c r="Y35" s="667">
        <f>IF(W35=" "," ",+X35*W35*1.15*L30)</f>
        <v>2.190682352941176</v>
      </c>
      <c r="Z35" s="52"/>
      <c r="AA35" s="46"/>
      <c r="AB35" s="46"/>
      <c r="AC35" s="19"/>
      <c r="AD35" s="19"/>
      <c r="AE35" s="22"/>
      <c r="AF35" s="22"/>
      <c r="AG35" s="22"/>
      <c r="AH35" s="22"/>
      <c r="AI35" s="22"/>
      <c r="AJ35" s="27"/>
      <c r="AK35" s="27"/>
      <c r="AL35" s="27"/>
    </row>
    <row r="36" spans="1:38" ht="13.5" customHeight="1" thickBot="1" thickTop="1">
      <c r="A36" s="256" t="s">
        <v>98</v>
      </c>
      <c r="B36" s="222"/>
      <c r="C36" s="222"/>
      <c r="D36" s="215" t="s">
        <v>197</v>
      </c>
      <c r="E36" s="218">
        <v>2</v>
      </c>
      <c r="F36" s="223">
        <f>+(5.16+3.91)/2</f>
        <v>4.535</v>
      </c>
      <c r="G36" s="224">
        <f t="shared" si="3"/>
        <v>9.07</v>
      </c>
      <c r="H36" s="257">
        <f t="shared" si="2"/>
        <v>1.2957142857142858</v>
      </c>
      <c r="I36" s="4"/>
      <c r="J36" s="683" t="s">
        <v>101</v>
      </c>
      <c r="K36" s="683"/>
      <c r="L36" s="662">
        <v>1800</v>
      </c>
      <c r="M36" s="662">
        <v>200</v>
      </c>
      <c r="N36" s="663">
        <v>11.5</v>
      </c>
      <c r="O36" s="662">
        <v>30000</v>
      </c>
      <c r="P36" s="664">
        <v>12.2</v>
      </c>
      <c r="Q36" s="665">
        <f t="shared" si="4"/>
        <v>3660</v>
      </c>
      <c r="R36" s="666">
        <v>50</v>
      </c>
      <c r="S36" s="667">
        <f>+Q36*R36/100/L15</f>
        <v>2.033333333333333</v>
      </c>
      <c r="T36" s="662">
        <v>750</v>
      </c>
      <c r="U36" s="668">
        <f t="shared" si="7"/>
        <v>375</v>
      </c>
      <c r="V36" s="667">
        <f>+U36/L15</f>
        <v>0.4166666666666667</v>
      </c>
      <c r="W36" s="669">
        <f t="shared" si="5"/>
        <v>0.08695652173913043</v>
      </c>
      <c r="X36" s="667">
        <f t="shared" si="6"/>
        <v>8.799999999999999</v>
      </c>
      <c r="Y36" s="667">
        <f>IF(W36=" "," ",+X36*W36*1.15*L30)</f>
        <v>3.2383999999999995</v>
      </c>
      <c r="Z36" s="52"/>
      <c r="AA36" s="46"/>
      <c r="AB36" s="46"/>
      <c r="AC36" s="19"/>
      <c r="AD36" s="19"/>
      <c r="AE36" s="22"/>
      <c r="AF36" s="22"/>
      <c r="AG36" s="22"/>
      <c r="AH36" s="22"/>
      <c r="AI36" s="22"/>
      <c r="AJ36" s="27"/>
      <c r="AK36" s="27"/>
      <c r="AL36" s="27"/>
    </row>
    <row r="37" spans="1:38" ht="13.5" customHeight="1" thickBot="1" thickTop="1">
      <c r="A37" s="256" t="s">
        <v>187</v>
      </c>
      <c r="B37" s="222"/>
      <c r="C37" s="222"/>
      <c r="D37" s="215" t="s">
        <v>22</v>
      </c>
      <c r="E37" s="215">
        <v>1</v>
      </c>
      <c r="F37" s="223">
        <v>0</v>
      </c>
      <c r="G37" s="224">
        <f t="shared" si="3"/>
        <v>0</v>
      </c>
      <c r="H37" s="257">
        <f t="shared" si="2"/>
        <v>0</v>
      </c>
      <c r="I37" s="4"/>
      <c r="J37" s="683" t="s">
        <v>180</v>
      </c>
      <c r="K37" s="683"/>
      <c r="L37" s="662">
        <v>1800</v>
      </c>
      <c r="M37" s="662">
        <v>165</v>
      </c>
      <c r="N37" s="663">
        <v>11.5</v>
      </c>
      <c r="O37" s="662">
        <v>36000</v>
      </c>
      <c r="P37" s="664">
        <v>12.2</v>
      </c>
      <c r="Q37" s="665">
        <f t="shared" si="4"/>
        <v>4392</v>
      </c>
      <c r="R37" s="666">
        <v>50</v>
      </c>
      <c r="S37" s="667">
        <f>+Q37*R37/100/L15</f>
        <v>2.44</v>
      </c>
      <c r="T37" s="662">
        <v>1000</v>
      </c>
      <c r="U37" s="668">
        <f t="shared" si="7"/>
        <v>500</v>
      </c>
      <c r="V37" s="667">
        <f>+U37/L15</f>
        <v>0.5555555555555556</v>
      </c>
      <c r="W37" s="669">
        <f t="shared" si="5"/>
        <v>0.08695652173913043</v>
      </c>
      <c r="X37" s="667">
        <f t="shared" si="6"/>
        <v>7.26</v>
      </c>
      <c r="Y37" s="667">
        <f>IF(W37=" "," ",+X37*W37*1.15*L30)</f>
        <v>2.67168</v>
      </c>
      <c r="Z37" s="52"/>
      <c r="AA37" s="46"/>
      <c r="AB37" s="46"/>
      <c r="AC37" s="19"/>
      <c r="AD37" s="19"/>
      <c r="AE37" s="22"/>
      <c r="AF37" s="22"/>
      <c r="AG37" s="22"/>
      <c r="AH37" s="22"/>
      <c r="AI37" s="22"/>
      <c r="AJ37" s="27"/>
      <c r="AK37" s="27"/>
      <c r="AL37" s="27"/>
    </row>
    <row r="38" spans="1:38" ht="13.5" customHeight="1" thickBot="1" thickTop="1">
      <c r="A38" s="293" t="s">
        <v>186</v>
      </c>
      <c r="B38" s="222"/>
      <c r="C38" s="222"/>
      <c r="D38" s="215" t="s">
        <v>22</v>
      </c>
      <c r="E38" s="215">
        <v>1</v>
      </c>
      <c r="F38" s="223">
        <v>0</v>
      </c>
      <c r="G38" s="224">
        <f t="shared" si="3"/>
        <v>0</v>
      </c>
      <c r="H38" s="257">
        <f t="shared" si="2"/>
        <v>0</v>
      </c>
      <c r="I38" s="4"/>
      <c r="J38" s="683" t="s">
        <v>194</v>
      </c>
      <c r="K38" s="683"/>
      <c r="L38" s="662">
        <v>8400</v>
      </c>
      <c r="M38" s="662">
        <v>150</v>
      </c>
      <c r="N38" s="663">
        <v>38</v>
      </c>
      <c r="O38" s="662"/>
      <c r="P38" s="664"/>
      <c r="Q38" s="665">
        <f t="shared" si="4"/>
        <v>0</v>
      </c>
      <c r="R38" s="666"/>
      <c r="S38" s="667">
        <f>+Q38*R38/100/L15</f>
        <v>0</v>
      </c>
      <c r="T38" s="662"/>
      <c r="U38" s="668">
        <f t="shared" si="7"/>
        <v>0</v>
      </c>
      <c r="V38" s="667">
        <f>+U38/L15</f>
        <v>0</v>
      </c>
      <c r="W38" s="669">
        <f t="shared" si="5"/>
        <v>0.02631578947368421</v>
      </c>
      <c r="X38" s="667">
        <f t="shared" si="6"/>
        <v>6.6</v>
      </c>
      <c r="Y38" s="667">
        <f>IF(W38=" "," ",+X38*W38*1.15*L30)</f>
        <v>0.7350315789473684</v>
      </c>
      <c r="Z38" s="52"/>
      <c r="AA38" s="46"/>
      <c r="AB38" s="46"/>
      <c r="AC38" s="19"/>
      <c r="AD38" s="19"/>
      <c r="AE38" s="22"/>
      <c r="AF38" s="22"/>
      <c r="AG38" s="22"/>
      <c r="AH38" s="22"/>
      <c r="AI38" s="22"/>
      <c r="AJ38" s="27"/>
      <c r="AK38" s="27"/>
      <c r="AL38" s="27"/>
    </row>
    <row r="39" spans="1:38" ht="13.5" customHeight="1" thickBot="1" thickTop="1">
      <c r="A39" s="256" t="s">
        <v>5</v>
      </c>
      <c r="B39" s="222"/>
      <c r="C39" s="222"/>
      <c r="D39" s="215" t="s">
        <v>50</v>
      </c>
      <c r="E39" s="218">
        <v>12</v>
      </c>
      <c r="F39" s="219">
        <v>0.09</v>
      </c>
      <c r="G39" s="224">
        <f t="shared" si="3"/>
        <v>1.08</v>
      </c>
      <c r="H39" s="257">
        <f t="shared" si="2"/>
        <v>0.1542857142857143</v>
      </c>
      <c r="I39" s="4"/>
      <c r="J39" s="683" t="s">
        <v>195</v>
      </c>
      <c r="K39" s="683"/>
      <c r="L39" s="662">
        <v>8400</v>
      </c>
      <c r="M39" s="662">
        <v>150</v>
      </c>
      <c r="N39" s="663">
        <v>38</v>
      </c>
      <c r="O39" s="671"/>
      <c r="P39" s="672"/>
      <c r="Q39" s="665">
        <f t="shared" si="4"/>
        <v>0</v>
      </c>
      <c r="R39" s="666"/>
      <c r="S39" s="667">
        <f>+Q39*R39/100/L15</f>
        <v>0</v>
      </c>
      <c r="T39" s="662"/>
      <c r="U39" s="668">
        <f t="shared" si="7"/>
        <v>0</v>
      </c>
      <c r="V39" s="667">
        <f>+U39/L15</f>
        <v>0</v>
      </c>
      <c r="W39" s="669">
        <f t="shared" si="5"/>
        <v>0.02631578947368421</v>
      </c>
      <c r="X39" s="667">
        <f t="shared" si="6"/>
        <v>6.6</v>
      </c>
      <c r="Y39" s="667">
        <f>IF(W39=" "," ",+X39*W39*1.15*L30)</f>
        <v>0.7350315789473684</v>
      </c>
      <c r="Z39" s="52"/>
      <c r="AA39" s="46"/>
      <c r="AB39" s="46"/>
      <c r="AC39" s="19"/>
      <c r="AD39" s="19"/>
      <c r="AE39" s="22"/>
      <c r="AF39" s="22"/>
      <c r="AG39" s="22"/>
      <c r="AH39" s="22"/>
      <c r="AI39" s="22"/>
      <c r="AJ39" s="27"/>
      <c r="AK39" s="27"/>
      <c r="AL39" s="27"/>
    </row>
    <row r="40" spans="1:38" ht="13.5" customHeight="1" thickBot="1" thickTop="1">
      <c r="A40" s="256" t="s">
        <v>188</v>
      </c>
      <c r="B40" s="222"/>
      <c r="C40" s="222"/>
      <c r="D40" s="215" t="s">
        <v>22</v>
      </c>
      <c r="E40" s="215">
        <v>1</v>
      </c>
      <c r="F40" s="223">
        <v>13</v>
      </c>
      <c r="G40" s="224">
        <f t="shared" si="3"/>
        <v>13</v>
      </c>
      <c r="H40" s="257">
        <f t="shared" si="2"/>
        <v>1.8571428571428572</v>
      </c>
      <c r="I40" s="4"/>
      <c r="J40" s="683" t="s">
        <v>89</v>
      </c>
      <c r="K40" s="683"/>
      <c r="L40" s="662">
        <v>1200</v>
      </c>
      <c r="M40" s="662">
        <v>165</v>
      </c>
      <c r="N40" s="663">
        <v>12</v>
      </c>
      <c r="O40" s="662">
        <v>17000</v>
      </c>
      <c r="P40" s="664">
        <v>12.2</v>
      </c>
      <c r="Q40" s="665">
        <f t="shared" si="4"/>
        <v>2074</v>
      </c>
      <c r="R40" s="666">
        <v>75</v>
      </c>
      <c r="S40" s="667">
        <f>+Q40*R40/100/L15</f>
        <v>1.7283333333333333</v>
      </c>
      <c r="T40" s="662">
        <v>425</v>
      </c>
      <c r="U40" s="668">
        <f t="shared" si="7"/>
        <v>318.75</v>
      </c>
      <c r="V40" s="667">
        <f>+U40/L15</f>
        <v>0.3541666666666667</v>
      </c>
      <c r="W40" s="669">
        <f t="shared" si="5"/>
        <v>0.08333333333333333</v>
      </c>
      <c r="X40" s="667">
        <f t="shared" si="6"/>
        <v>7.26</v>
      </c>
      <c r="Y40" s="667">
        <f>IF(W40=" "," ",+X40*W40*1.15*L30)</f>
        <v>2.56036</v>
      </c>
      <c r="Z40" s="52"/>
      <c r="AA40" s="46"/>
      <c r="AB40" s="46"/>
      <c r="AC40" s="19"/>
      <c r="AD40" s="19"/>
      <c r="AE40" s="22"/>
      <c r="AF40" s="22"/>
      <c r="AG40" s="22"/>
      <c r="AH40" s="22"/>
      <c r="AI40" s="22"/>
      <c r="AJ40" s="27"/>
      <c r="AK40" s="27"/>
      <c r="AL40" s="27"/>
    </row>
    <row r="41" spans="1:38" ht="13.5" customHeight="1" thickBot="1" thickTop="1">
      <c r="A41" s="256" t="s">
        <v>8</v>
      </c>
      <c r="B41" s="222"/>
      <c r="C41" s="222"/>
      <c r="D41" s="215"/>
      <c r="E41" s="215"/>
      <c r="F41" s="215"/>
      <c r="G41" s="215"/>
      <c r="H41" s="257"/>
      <c r="I41" s="4"/>
      <c r="J41" s="683" t="s">
        <v>196</v>
      </c>
      <c r="K41" s="683"/>
      <c r="L41" s="662">
        <v>1200</v>
      </c>
      <c r="M41" s="662">
        <v>165</v>
      </c>
      <c r="N41" s="663">
        <v>12</v>
      </c>
      <c r="O41" s="662">
        <v>11500</v>
      </c>
      <c r="P41" s="664">
        <v>12.2</v>
      </c>
      <c r="Q41" s="665">
        <f t="shared" si="4"/>
        <v>1403</v>
      </c>
      <c r="R41" s="670">
        <v>75</v>
      </c>
      <c r="S41" s="667">
        <f>+Q41*R39/100/L15</f>
        <v>0</v>
      </c>
      <c r="T41" s="670">
        <v>300</v>
      </c>
      <c r="U41" s="668">
        <f>+T41*R41/100</f>
        <v>225</v>
      </c>
      <c r="V41" s="667">
        <f>+U41/L15</f>
        <v>0.25</v>
      </c>
      <c r="W41" s="669">
        <f t="shared" si="5"/>
        <v>0.08333333333333333</v>
      </c>
      <c r="X41" s="667">
        <f t="shared" si="6"/>
        <v>7.26</v>
      </c>
      <c r="Y41" s="667">
        <f>IF(W41=" "," ",+X41*W41*1.15*L30)</f>
        <v>2.56036</v>
      </c>
      <c r="Z41" s="52"/>
      <c r="AA41" s="46"/>
      <c r="AB41" s="46"/>
      <c r="AC41" s="19"/>
      <c r="AD41" s="19"/>
      <c r="AE41" s="22"/>
      <c r="AF41" s="22"/>
      <c r="AG41" s="22"/>
      <c r="AH41" s="22"/>
      <c r="AI41" s="22"/>
      <c r="AJ41" s="27"/>
      <c r="AK41" s="27"/>
      <c r="AL41" s="27"/>
    </row>
    <row r="42" spans="1:38" ht="13.5" customHeight="1" thickBot="1" thickTop="1">
      <c r="A42" s="256" t="s">
        <v>9</v>
      </c>
      <c r="B42" s="222"/>
      <c r="C42" s="222"/>
      <c r="D42" s="215" t="s">
        <v>26</v>
      </c>
      <c r="E42" s="224">
        <f>+Y53/L30</f>
        <v>12.551122033023733</v>
      </c>
      <c r="F42" s="225">
        <v>3.68</v>
      </c>
      <c r="G42" s="224">
        <f>+E42*F42</f>
        <v>46.188129081527336</v>
      </c>
      <c r="H42" s="257">
        <f aca="true" t="shared" si="8" ref="H42:H47">+G42/$E$9*100</f>
        <v>6.5983041545039045</v>
      </c>
      <c r="I42" s="4"/>
      <c r="J42" s="683" t="s">
        <v>120</v>
      </c>
      <c r="K42" s="683"/>
      <c r="L42" s="662">
        <v>8400</v>
      </c>
      <c r="M42" s="662">
        <v>150</v>
      </c>
      <c r="N42" s="663">
        <v>38</v>
      </c>
      <c r="O42" s="671"/>
      <c r="P42" s="672"/>
      <c r="Q42" s="665">
        <f t="shared" si="4"/>
        <v>0</v>
      </c>
      <c r="R42" s="666"/>
      <c r="S42" s="667">
        <f>+Q42*R42/100/L15</f>
        <v>0</v>
      </c>
      <c r="T42" s="662"/>
      <c r="U42" s="668">
        <f t="shared" si="7"/>
        <v>0</v>
      </c>
      <c r="V42" s="667">
        <f>+U42/L15</f>
        <v>0</v>
      </c>
      <c r="W42" s="669">
        <f t="shared" si="5"/>
        <v>0.02631578947368421</v>
      </c>
      <c r="X42" s="667">
        <f t="shared" si="6"/>
        <v>6.6</v>
      </c>
      <c r="Y42" s="667">
        <f>IF(W42=" "," ",+X42*W42*1.15*L30)</f>
        <v>0.7350315789473684</v>
      </c>
      <c r="Z42" s="53"/>
      <c r="AA42" s="47"/>
      <c r="AB42" s="47"/>
      <c r="AC42" s="19"/>
      <c r="AD42" s="19"/>
      <c r="AE42" s="22"/>
      <c r="AF42" s="22"/>
      <c r="AG42" s="22"/>
      <c r="AH42" s="22"/>
      <c r="AI42" s="22"/>
      <c r="AJ42" s="27"/>
      <c r="AK42" s="27"/>
      <c r="AL42" s="27"/>
    </row>
    <row r="43" spans="1:38" ht="13.5" customHeight="1" thickBot="1" thickTop="1">
      <c r="A43" s="256" t="s">
        <v>10</v>
      </c>
      <c r="B43" s="222"/>
      <c r="C43" s="222"/>
      <c r="D43" s="215" t="s">
        <v>22</v>
      </c>
      <c r="E43" s="215">
        <v>1</v>
      </c>
      <c r="F43" s="224">
        <f>+V53+W27</f>
        <v>22.556944444444444</v>
      </c>
      <c r="G43" s="224">
        <f>+E43*F43</f>
        <v>22.556944444444444</v>
      </c>
      <c r="H43" s="257">
        <f t="shared" si="8"/>
        <v>3.222420634920635</v>
      </c>
      <c r="I43" s="4"/>
      <c r="J43" s="683" t="s">
        <v>122</v>
      </c>
      <c r="K43" s="683"/>
      <c r="L43" s="662">
        <v>8400</v>
      </c>
      <c r="M43" s="662">
        <v>150</v>
      </c>
      <c r="N43" s="663">
        <v>38</v>
      </c>
      <c r="O43" s="662"/>
      <c r="P43" s="664"/>
      <c r="Q43" s="665">
        <f t="shared" si="4"/>
        <v>0</v>
      </c>
      <c r="R43" s="666"/>
      <c r="S43" s="667">
        <f>+Q43*R43/100/L15</f>
        <v>0</v>
      </c>
      <c r="T43" s="662"/>
      <c r="U43" s="668">
        <f t="shared" si="7"/>
        <v>0</v>
      </c>
      <c r="V43" s="667">
        <f>+U43/L15</f>
        <v>0</v>
      </c>
      <c r="W43" s="669">
        <f t="shared" si="5"/>
        <v>0.02631578947368421</v>
      </c>
      <c r="X43" s="667">
        <f t="shared" si="6"/>
        <v>6.6</v>
      </c>
      <c r="Y43" s="667">
        <f>IF(W43=" "," ",+X43*W43*1.15*L30)</f>
        <v>0.7350315789473684</v>
      </c>
      <c r="Z43" s="54"/>
      <c r="AA43" s="48"/>
      <c r="AB43" s="48"/>
      <c r="AC43" s="19"/>
      <c r="AD43" s="19"/>
      <c r="AE43" s="22"/>
      <c r="AF43" s="22"/>
      <c r="AG43" s="22"/>
      <c r="AH43" s="22"/>
      <c r="AI43" s="22"/>
      <c r="AJ43" s="27"/>
      <c r="AK43" s="27"/>
      <c r="AL43" s="27"/>
    </row>
    <row r="44" spans="1:38" ht="13.5" customHeight="1" thickBot="1" thickTop="1">
      <c r="A44" s="256" t="s">
        <v>189</v>
      </c>
      <c r="B44" s="215" t="s">
        <v>93</v>
      </c>
      <c r="C44" s="223">
        <v>1.55</v>
      </c>
      <c r="D44" s="215" t="s">
        <v>27</v>
      </c>
      <c r="E44" s="224">
        <f>+(W53-W48-W49+W47+W47)*C44</f>
        <v>2.2694491183200967</v>
      </c>
      <c r="F44" s="223">
        <v>11.25</v>
      </c>
      <c r="G44" s="224">
        <f>+E44*F44</f>
        <v>25.531302581101087</v>
      </c>
      <c r="H44" s="257">
        <f t="shared" si="8"/>
        <v>3.647328940157298</v>
      </c>
      <c r="I44" s="4"/>
      <c r="J44" s="683" t="s">
        <v>122</v>
      </c>
      <c r="K44" s="683"/>
      <c r="L44" s="662">
        <v>8400</v>
      </c>
      <c r="M44" s="662">
        <v>150</v>
      </c>
      <c r="N44" s="663">
        <v>38</v>
      </c>
      <c r="O44" s="662"/>
      <c r="P44" s="664"/>
      <c r="Q44" s="665">
        <f t="shared" si="4"/>
        <v>0</v>
      </c>
      <c r="R44" s="666"/>
      <c r="S44" s="667">
        <f>+Q44*R44/100/L15</f>
        <v>0</v>
      </c>
      <c r="T44" s="662"/>
      <c r="U44" s="668">
        <f t="shared" si="7"/>
        <v>0</v>
      </c>
      <c r="V44" s="667">
        <f>+U44/L15</f>
        <v>0</v>
      </c>
      <c r="W44" s="669">
        <f t="shared" si="5"/>
        <v>0.02631578947368421</v>
      </c>
      <c r="X44" s="667">
        <f t="shared" si="6"/>
        <v>6.6</v>
      </c>
      <c r="Y44" s="667">
        <f>IF(W44=" "," ",+X44*W44*1.15*L30)</f>
        <v>0.7350315789473684</v>
      </c>
      <c r="Z44" s="19"/>
      <c r="AA44" s="19"/>
      <c r="AB44" s="19"/>
      <c r="AC44" s="19"/>
      <c r="AD44" s="19"/>
      <c r="AE44" s="22"/>
      <c r="AF44" s="22"/>
      <c r="AG44" s="22"/>
      <c r="AH44" s="22"/>
      <c r="AI44" s="22"/>
      <c r="AJ44" s="27"/>
      <c r="AK44" s="27"/>
      <c r="AL44" s="27"/>
    </row>
    <row r="45" spans="1:38" ht="13.5" customHeight="1" thickBot="1" thickTop="1">
      <c r="A45" s="256" t="s">
        <v>185</v>
      </c>
      <c r="B45" s="222"/>
      <c r="C45" s="222"/>
      <c r="D45" s="215" t="s">
        <v>197</v>
      </c>
      <c r="E45" s="218">
        <v>0</v>
      </c>
      <c r="F45" s="223">
        <v>0</v>
      </c>
      <c r="G45" s="224">
        <f>+E45*F45</f>
        <v>0</v>
      </c>
      <c r="H45" s="257">
        <f t="shared" si="8"/>
        <v>0</v>
      </c>
      <c r="I45" s="4"/>
      <c r="J45" s="683" t="s">
        <v>123</v>
      </c>
      <c r="K45" s="683"/>
      <c r="L45" s="662">
        <v>8400</v>
      </c>
      <c r="M45" s="662">
        <v>150</v>
      </c>
      <c r="N45" s="663">
        <v>38</v>
      </c>
      <c r="O45" s="662"/>
      <c r="P45" s="664"/>
      <c r="Q45" s="665">
        <f t="shared" si="4"/>
        <v>0</v>
      </c>
      <c r="R45" s="666"/>
      <c r="S45" s="667">
        <f>+Q45*R45/100/L15</f>
        <v>0</v>
      </c>
      <c r="T45" s="662"/>
      <c r="U45" s="668">
        <f t="shared" si="7"/>
        <v>0</v>
      </c>
      <c r="V45" s="667">
        <f>+U45/L15</f>
        <v>0</v>
      </c>
      <c r="W45" s="669">
        <f t="shared" si="5"/>
        <v>0.02631578947368421</v>
      </c>
      <c r="X45" s="667">
        <f t="shared" si="6"/>
        <v>6.6</v>
      </c>
      <c r="Y45" s="667">
        <f>IF(W45=" "," ",+X45*W45*1.15*L30)</f>
        <v>0.7350315789473684</v>
      </c>
      <c r="Z45" s="42"/>
      <c r="AA45" s="42"/>
      <c r="AB45" s="42"/>
      <c r="AC45" s="43"/>
      <c r="AD45" s="49"/>
      <c r="AE45" s="22"/>
      <c r="AF45" s="22"/>
      <c r="AG45" s="22"/>
      <c r="AH45" s="22"/>
      <c r="AI45" s="22"/>
      <c r="AJ45" s="27"/>
      <c r="AK45" s="27"/>
      <c r="AL45" s="27"/>
    </row>
    <row r="46" spans="1:38" ht="13.5" customHeight="1" thickBot="1" thickTop="1">
      <c r="A46" s="256" t="s">
        <v>11</v>
      </c>
      <c r="B46" s="215"/>
      <c r="C46" s="215"/>
      <c r="D46" s="215" t="s">
        <v>22</v>
      </c>
      <c r="E46" s="215">
        <v>1</v>
      </c>
      <c r="F46" s="223">
        <v>0</v>
      </c>
      <c r="G46" s="224">
        <f>+E46*F46</f>
        <v>0</v>
      </c>
      <c r="H46" s="257">
        <f t="shared" si="8"/>
        <v>0</v>
      </c>
      <c r="I46" s="4"/>
      <c r="J46" s="740"/>
      <c r="K46" s="741"/>
      <c r="L46" s="671"/>
      <c r="M46" s="673"/>
      <c r="N46" s="673"/>
      <c r="O46" s="673"/>
      <c r="P46" s="674"/>
      <c r="Q46" s="665">
        <f t="shared" si="4"/>
        <v>0</v>
      </c>
      <c r="R46" s="673"/>
      <c r="S46" s="667">
        <f>+Q46*R46/100/L15</f>
        <v>0</v>
      </c>
      <c r="T46" s="673"/>
      <c r="U46" s="668">
        <f t="shared" si="7"/>
        <v>0</v>
      </c>
      <c r="V46" s="667">
        <f>+U46/L15</f>
        <v>0</v>
      </c>
      <c r="W46" s="669" t="str">
        <f t="shared" si="5"/>
        <v> </v>
      </c>
      <c r="X46" s="667">
        <f t="shared" si="6"/>
        <v>0</v>
      </c>
      <c r="Y46" s="667" t="str">
        <f>IF(W46=" "," ",+X46*W46*1.15*L30)</f>
        <v> </v>
      </c>
      <c r="Z46" s="19"/>
      <c r="AA46" s="19"/>
      <c r="AB46" s="19"/>
      <c r="AC46" s="19"/>
      <c r="AD46" s="19"/>
      <c r="AE46" s="22"/>
      <c r="AF46" s="22"/>
      <c r="AG46" s="22"/>
      <c r="AH46" s="22"/>
      <c r="AI46" s="22"/>
      <c r="AJ46" s="27"/>
      <c r="AK46" s="27"/>
      <c r="AL46" s="27"/>
    </row>
    <row r="47" spans="1:38" ht="13.5" customHeight="1" thickBot="1" thickTop="1">
      <c r="A47" s="256" t="s">
        <v>62</v>
      </c>
      <c r="B47" s="215" t="s">
        <v>63</v>
      </c>
      <c r="C47" s="218">
        <v>6</v>
      </c>
      <c r="D47" s="231">
        <f>SUM(G13:G44)</f>
        <v>423.61441884140885</v>
      </c>
      <c r="E47" s="224">
        <f>+C47/12</f>
        <v>0.5</v>
      </c>
      <c r="F47" s="232">
        <v>0.065</v>
      </c>
      <c r="G47" s="224">
        <f>+D47*F47*E47</f>
        <v>13.767468612345787</v>
      </c>
      <c r="H47" s="257">
        <f t="shared" si="8"/>
        <v>1.9667812303351124</v>
      </c>
      <c r="I47" s="4"/>
      <c r="J47" s="675" t="s">
        <v>110</v>
      </c>
      <c r="K47" s="675"/>
      <c r="L47" s="662">
        <v>900</v>
      </c>
      <c r="M47" s="662">
        <v>325</v>
      </c>
      <c r="N47" s="664">
        <v>4</v>
      </c>
      <c r="O47" s="662"/>
      <c r="P47" s="664"/>
      <c r="Q47" s="675">
        <f>+O47*P47/100</f>
        <v>0</v>
      </c>
      <c r="R47" s="666"/>
      <c r="S47" s="667">
        <f>+Q47*R47/100/L15</f>
        <v>0</v>
      </c>
      <c r="T47" s="662"/>
      <c r="U47" s="668">
        <f>+T47*R47/100</f>
        <v>0</v>
      </c>
      <c r="V47" s="667">
        <f>+U47/L15</f>
        <v>0</v>
      </c>
      <c r="W47" s="669">
        <f t="shared" si="5"/>
        <v>0.25</v>
      </c>
      <c r="X47" s="667">
        <f t="shared" si="6"/>
        <v>14.299999999999999</v>
      </c>
      <c r="Y47" s="667">
        <f>IF(W47=" "," ",+X47*W47*1.15*L30)</f>
        <v>15.129399999999997</v>
      </c>
      <c r="Z47" s="42"/>
      <c r="AA47" s="42"/>
      <c r="AB47" s="42"/>
      <c r="AC47" s="19"/>
      <c r="AD47" s="19"/>
      <c r="AE47" s="22"/>
      <c r="AF47" s="22"/>
      <c r="AG47" s="22"/>
      <c r="AH47" s="22"/>
      <c r="AI47" s="22"/>
      <c r="AJ47" s="27"/>
      <c r="AK47" s="27"/>
      <c r="AL47" s="27"/>
    </row>
    <row r="48" spans="1:38" ht="13.5" customHeight="1" thickBot="1" thickTop="1">
      <c r="A48" s="256" t="s">
        <v>13</v>
      </c>
      <c r="B48" s="215"/>
      <c r="C48" s="215"/>
      <c r="D48" s="215"/>
      <c r="E48" s="215"/>
      <c r="F48" s="215"/>
      <c r="G48" s="224"/>
      <c r="H48" s="257"/>
      <c r="I48" s="4"/>
      <c r="J48" s="675" t="s">
        <v>90</v>
      </c>
      <c r="K48" s="675"/>
      <c r="L48" s="662">
        <v>900</v>
      </c>
      <c r="M48" s="662">
        <v>165</v>
      </c>
      <c r="N48" s="664">
        <v>6</v>
      </c>
      <c r="O48" s="662">
        <v>24000</v>
      </c>
      <c r="P48" s="664">
        <v>12.2</v>
      </c>
      <c r="Q48" s="675">
        <f>+O48*P48/100</f>
        <v>2928</v>
      </c>
      <c r="R48" s="666">
        <v>100</v>
      </c>
      <c r="S48" s="667">
        <f>+Q48*R48/100/L15</f>
        <v>3.2533333333333334</v>
      </c>
      <c r="T48" s="662">
        <v>600</v>
      </c>
      <c r="U48" s="668">
        <f>+T48*R48/100</f>
        <v>600</v>
      </c>
      <c r="V48" s="667">
        <f>+U48/L15</f>
        <v>0.6666666666666666</v>
      </c>
      <c r="W48" s="669">
        <f t="shared" si="5"/>
        <v>0.16666666666666666</v>
      </c>
      <c r="X48" s="667">
        <f t="shared" si="6"/>
        <v>7.26</v>
      </c>
      <c r="Y48" s="667">
        <f>IF(W48=" "," ",+X48*W48*1.15*L30)</f>
        <v>5.12072</v>
      </c>
      <c r="Z48" s="42"/>
      <c r="AA48" s="42"/>
      <c r="AB48" s="42"/>
      <c r="AC48" s="19"/>
      <c r="AD48" s="19"/>
      <c r="AE48" s="22"/>
      <c r="AF48" s="22"/>
      <c r="AG48" s="22"/>
      <c r="AH48" s="22"/>
      <c r="AI48" s="22"/>
      <c r="AJ48" s="27"/>
      <c r="AK48" s="27"/>
      <c r="AL48" s="27"/>
    </row>
    <row r="49" spans="1:38" ht="13.5" customHeight="1" thickBot="1" thickTop="1">
      <c r="A49" s="256" t="s">
        <v>14</v>
      </c>
      <c r="B49" s="215"/>
      <c r="C49" s="215"/>
      <c r="D49" s="215" t="s">
        <v>25</v>
      </c>
      <c r="E49" s="215">
        <f>+E9</f>
        <v>700</v>
      </c>
      <c r="F49" s="219">
        <v>0.08</v>
      </c>
      <c r="G49" s="224">
        <f>+E49*F49</f>
        <v>56</v>
      </c>
      <c r="H49" s="257">
        <f>+G49/$E$9*100</f>
        <v>8</v>
      </c>
      <c r="I49" s="4"/>
      <c r="J49" s="675" t="s">
        <v>212</v>
      </c>
      <c r="K49" s="675"/>
      <c r="L49" s="662">
        <v>900</v>
      </c>
      <c r="M49" s="662">
        <v>100</v>
      </c>
      <c r="N49" s="664">
        <v>6</v>
      </c>
      <c r="O49" s="662"/>
      <c r="P49" s="664"/>
      <c r="Q49" s="675">
        <f>+O49*P49/100</f>
        <v>0</v>
      </c>
      <c r="R49" s="666"/>
      <c r="S49" s="667">
        <f>+Q49*R49/100/L15</f>
        <v>0</v>
      </c>
      <c r="T49" s="662"/>
      <c r="U49" s="668">
        <f>+T49*R49/100</f>
        <v>0</v>
      </c>
      <c r="V49" s="667">
        <f>+U49/L15</f>
        <v>0</v>
      </c>
      <c r="W49" s="669">
        <f t="shared" si="5"/>
        <v>0.16666666666666666</v>
      </c>
      <c r="X49" s="667">
        <f t="shared" si="6"/>
        <v>4.3999999999999995</v>
      </c>
      <c r="Y49" s="667">
        <f>IF(W49=" "," ",+X49*W49*1.15*L30)</f>
        <v>3.103466666666666</v>
      </c>
      <c r="Z49" s="19"/>
      <c r="AA49" s="19"/>
      <c r="AB49" s="19"/>
      <c r="AC49" s="19"/>
      <c r="AD49" s="19"/>
      <c r="AE49" s="22"/>
      <c r="AF49" s="22"/>
      <c r="AG49" s="22"/>
      <c r="AH49" s="22"/>
      <c r="AI49" s="22"/>
      <c r="AJ49" s="27"/>
      <c r="AK49" s="27"/>
      <c r="AL49" s="27"/>
    </row>
    <row r="50" spans="1:38" ht="13.5" customHeight="1" thickBot="1" thickTop="1">
      <c r="A50" s="256" t="s">
        <v>15</v>
      </c>
      <c r="B50" s="215"/>
      <c r="C50" s="215"/>
      <c r="D50" s="215" t="s">
        <v>28</v>
      </c>
      <c r="E50" s="224">
        <f>+E49/495</f>
        <v>1.4141414141414141</v>
      </c>
      <c r="F50" s="223">
        <v>10.5</v>
      </c>
      <c r="G50" s="224">
        <f>+E50*F50</f>
        <v>14.848484848484848</v>
      </c>
      <c r="H50" s="257">
        <f>+G50/$E$9*100</f>
        <v>2.121212121212121</v>
      </c>
      <c r="I50" s="4"/>
      <c r="J50" s="683" t="s">
        <v>179</v>
      </c>
      <c r="K50" s="683"/>
      <c r="L50" s="662">
        <v>900</v>
      </c>
      <c r="M50" s="662">
        <v>165</v>
      </c>
      <c r="N50" s="663">
        <v>10.2</v>
      </c>
      <c r="O50" s="662">
        <v>35000</v>
      </c>
      <c r="P50" s="664">
        <v>12.2</v>
      </c>
      <c r="Q50" s="675">
        <f>+O50*P50/100</f>
        <v>4270</v>
      </c>
      <c r="R50" s="666">
        <v>100</v>
      </c>
      <c r="S50" s="667">
        <f>+Q50*R50/100/L15</f>
        <v>4.7444444444444445</v>
      </c>
      <c r="T50" s="662">
        <v>875</v>
      </c>
      <c r="U50" s="668">
        <f>+T50*R50/100</f>
        <v>875</v>
      </c>
      <c r="V50" s="667">
        <f>+U50/L15</f>
        <v>0.9722222222222222</v>
      </c>
      <c r="W50" s="669">
        <f t="shared" si="5"/>
        <v>0.09803921568627452</v>
      </c>
      <c r="X50" s="667">
        <f t="shared" si="6"/>
        <v>7.26</v>
      </c>
      <c r="Y50" s="667">
        <f>IF(W50=" "," ",+X50*W50*1.15*L30)</f>
        <v>3.0121882352941176</v>
      </c>
      <c r="Z50" s="19"/>
      <c r="AA50" s="19"/>
      <c r="AB50" s="19"/>
      <c r="AC50" s="19"/>
      <c r="AD50" s="19"/>
      <c r="AE50" s="22"/>
      <c r="AF50" s="22"/>
      <c r="AG50" s="22"/>
      <c r="AH50" s="22"/>
      <c r="AI50" s="22"/>
      <c r="AJ50" s="27"/>
      <c r="AK50" s="27"/>
      <c r="AL50" s="27"/>
    </row>
    <row r="51" spans="1:38" ht="13.5" customHeight="1" thickBot="1" thickTop="1">
      <c r="A51" s="256" t="s">
        <v>16</v>
      </c>
      <c r="B51" s="215"/>
      <c r="C51" s="215"/>
      <c r="D51" s="215" t="s">
        <v>28</v>
      </c>
      <c r="E51" s="224">
        <f>+E49/495</f>
        <v>1.4141414141414141</v>
      </c>
      <c r="F51" s="224">
        <f>4.15+0.006*495*F9</f>
        <v>6.823</v>
      </c>
      <c r="G51" s="224">
        <f>+E51*F51</f>
        <v>9.64868686868687</v>
      </c>
      <c r="H51" s="257">
        <f>+G51/$E$9*100</f>
        <v>1.3783838383838387</v>
      </c>
      <c r="I51" s="4"/>
      <c r="J51" s="732"/>
      <c r="K51" s="733"/>
      <c r="L51" s="662"/>
      <c r="M51" s="662"/>
      <c r="N51" s="663"/>
      <c r="O51" s="662"/>
      <c r="P51" s="662"/>
      <c r="Q51" s="675">
        <f>+O51*P51/100</f>
        <v>0</v>
      </c>
      <c r="R51" s="666"/>
      <c r="S51" s="667">
        <f>+Q51*R51/100/L15</f>
        <v>0</v>
      </c>
      <c r="T51" s="662"/>
      <c r="U51" s="668">
        <f>+T51*R51/100</f>
        <v>0</v>
      </c>
      <c r="V51" s="667">
        <f>+U51/L15</f>
        <v>0</v>
      </c>
      <c r="W51" s="669" t="str">
        <f t="shared" si="5"/>
        <v> </v>
      </c>
      <c r="X51" s="667">
        <f t="shared" si="6"/>
        <v>0</v>
      </c>
      <c r="Y51" s="667" t="str">
        <f>IF(W51=" "," ",+X51*W51*1.15*L30)</f>
        <v> </v>
      </c>
      <c r="Z51" s="19"/>
      <c r="AA51" s="19"/>
      <c r="AB51" s="19"/>
      <c r="AC51" s="19"/>
      <c r="AD51" s="19"/>
      <c r="AE51" s="22"/>
      <c r="AF51" s="22"/>
      <c r="AG51" s="22"/>
      <c r="AH51" s="22"/>
      <c r="AI51" s="22"/>
      <c r="AJ51" s="27"/>
      <c r="AK51" s="27"/>
      <c r="AL51" s="27"/>
    </row>
    <row r="52" spans="1:38" ht="13.5" customHeight="1" thickBot="1">
      <c r="A52" s="256" t="s">
        <v>118</v>
      </c>
      <c r="B52" s="215"/>
      <c r="C52" s="233">
        <v>38</v>
      </c>
      <c r="D52" s="215" t="s">
        <v>24</v>
      </c>
      <c r="E52" s="224">
        <f>+(((100-C52)-10)/C52)*E9/2000</f>
        <v>0.4789473684210527</v>
      </c>
      <c r="F52" s="223">
        <v>180</v>
      </c>
      <c r="G52" s="224">
        <f>-E52*F52</f>
        <v>-86.21052631578948</v>
      </c>
      <c r="H52" s="257">
        <f>+G52/$E$9*100</f>
        <v>-12.315789473684212</v>
      </c>
      <c r="I52" s="4"/>
      <c r="J52" s="328"/>
      <c r="K52" s="205"/>
      <c r="L52" s="205"/>
      <c r="M52" s="205"/>
      <c r="N52" s="329"/>
      <c r="O52" s="205"/>
      <c r="P52" s="205"/>
      <c r="Q52" s="205"/>
      <c r="R52" s="330"/>
      <c r="S52" s="331"/>
      <c r="T52" s="205"/>
      <c r="U52" s="332"/>
      <c r="V52" s="331"/>
      <c r="W52" s="333"/>
      <c r="X52" s="329"/>
      <c r="Y52" s="334"/>
      <c r="Z52" s="19"/>
      <c r="AA52" s="19"/>
      <c r="AB52" s="19"/>
      <c r="AC52" s="19"/>
      <c r="AD52" s="19"/>
      <c r="AE52" s="22"/>
      <c r="AF52" s="22"/>
      <c r="AG52" s="22"/>
      <c r="AH52" s="22"/>
      <c r="AI52" s="22"/>
      <c r="AJ52" s="27"/>
      <c r="AK52" s="27"/>
      <c r="AL52" s="27"/>
    </row>
    <row r="53" spans="1:36" ht="13.5" customHeight="1">
      <c r="A53" s="259"/>
      <c r="B53" s="236"/>
      <c r="C53" s="236"/>
      <c r="D53" s="237"/>
      <c r="E53" s="237"/>
      <c r="F53" s="237"/>
      <c r="G53" s="237"/>
      <c r="H53" s="260"/>
      <c r="I53" s="4"/>
      <c r="J53" s="324" t="s">
        <v>80</v>
      </c>
      <c r="K53" s="208"/>
      <c r="L53" s="208"/>
      <c r="M53" s="208"/>
      <c r="N53" s="208"/>
      <c r="O53" s="208"/>
      <c r="P53" s="208"/>
      <c r="Q53" s="208"/>
      <c r="R53" s="209">
        <f>+R34/100*Q34+R35/100*Q35+R36/100*Q36+R38/100*Q38+R37/100*Q37+R39/100*Q39+R40/100*Q40+R41/100*Q41+R42/100*Q42+R43/100*Q43+R44/100*Q44+R45/100*Q45+R46/100*Q46+R47/100*Q47+R48/100*Q48+R49/100*Q49+R50/100*Q50+R51/100*Q51</f>
        <v>19016.75</v>
      </c>
      <c r="S53" s="210">
        <f>SUM(S33:S52)</f>
        <v>19.960555555555555</v>
      </c>
      <c r="T53" s="209">
        <f>SUM(T33:T52)</f>
        <v>5950</v>
      </c>
      <c r="U53" s="209">
        <f>SUM(U33:U52)</f>
        <v>3893.75</v>
      </c>
      <c r="V53" s="210">
        <f>SUM(V33:V52)</f>
        <v>4.326388888888888</v>
      </c>
      <c r="W53" s="678">
        <f>SUM(W33:W52)</f>
        <v>1.29749405483017</v>
      </c>
      <c r="X53" s="208"/>
      <c r="Y53" s="325">
        <f>SUM(Y33:Y52)</f>
        <v>46.188129081527336</v>
      </c>
      <c r="Z53" s="19"/>
      <c r="AA53" s="4"/>
      <c r="AB53" s="4"/>
      <c r="AC53" s="4"/>
      <c r="AD53" s="4"/>
      <c r="AE53" s="5"/>
      <c r="AF53" s="5"/>
      <c r="AG53" s="5"/>
      <c r="AH53" s="5"/>
      <c r="AI53" s="5"/>
      <c r="AJ53" s="27"/>
    </row>
    <row r="54" spans="1:36" ht="13.5" customHeight="1">
      <c r="A54" s="261" t="s">
        <v>17</v>
      </c>
      <c r="B54" s="238"/>
      <c r="C54" s="238"/>
      <c r="D54" s="239"/>
      <c r="E54" s="239"/>
      <c r="F54" s="239"/>
      <c r="G54" s="240">
        <f>SUM(G13:G52)</f>
        <v>431.66853285513696</v>
      </c>
      <c r="H54" s="262">
        <f>SUM(H13:H52)</f>
        <v>61.66693326501956</v>
      </c>
      <c r="I54" s="4"/>
      <c r="J54" s="60" t="s">
        <v>113</v>
      </c>
      <c r="K54" s="62"/>
      <c r="L54" s="62"/>
      <c r="M54" s="62"/>
      <c r="N54" s="62"/>
      <c r="O54" s="62"/>
      <c r="P54" s="62"/>
      <c r="Q54" s="62"/>
      <c r="R54" s="62"/>
      <c r="S54" s="62"/>
      <c r="T54" s="62"/>
      <c r="U54" s="62"/>
      <c r="V54" s="62"/>
      <c r="W54" s="62"/>
      <c r="X54" s="4"/>
      <c r="Y54" s="4"/>
      <c r="Z54" s="19"/>
      <c r="AA54" s="4"/>
      <c r="AB54" s="4"/>
      <c r="AC54" s="4"/>
      <c r="AD54" s="4"/>
      <c r="AE54" s="5"/>
      <c r="AF54" s="5"/>
      <c r="AG54" s="5"/>
      <c r="AH54" s="5"/>
      <c r="AI54" s="5"/>
      <c r="AJ54" s="27"/>
    </row>
    <row r="55" spans="1:35" ht="13.5" customHeight="1">
      <c r="A55" s="261" t="s">
        <v>29</v>
      </c>
      <c r="B55" s="241"/>
      <c r="C55" s="241"/>
      <c r="D55" s="242"/>
      <c r="E55" s="242"/>
      <c r="F55" s="242"/>
      <c r="G55" s="240">
        <f>+G9-G54</f>
        <v>198.33146714486304</v>
      </c>
      <c r="H55" s="263">
        <f>+H9-H54</f>
        <v>28.33306673498044</v>
      </c>
      <c r="I55" s="4"/>
      <c r="J55" s="4"/>
      <c r="K55" s="4"/>
      <c r="L55" s="4"/>
      <c r="M55" s="4"/>
      <c r="N55" s="4"/>
      <c r="O55" s="4"/>
      <c r="P55" s="4"/>
      <c r="Q55" s="4"/>
      <c r="R55" s="4"/>
      <c r="S55" s="4"/>
      <c r="T55" s="4"/>
      <c r="U55" s="4"/>
      <c r="V55" s="4"/>
      <c r="W55" s="4"/>
      <c r="X55" s="4"/>
      <c r="Y55" s="4"/>
      <c r="Z55" s="4"/>
      <c r="AA55" s="4"/>
      <c r="AB55" s="4"/>
      <c r="AC55" s="4"/>
      <c r="AD55" s="4"/>
      <c r="AE55" s="5"/>
      <c r="AF55" s="5"/>
      <c r="AG55" s="5"/>
      <c r="AH55" s="5"/>
      <c r="AI55" s="5"/>
    </row>
    <row r="56" spans="1:35" ht="13.5" customHeight="1" thickBot="1">
      <c r="A56" s="264"/>
      <c r="B56" s="243"/>
      <c r="C56" s="243"/>
      <c r="D56" s="244"/>
      <c r="E56" s="244"/>
      <c r="F56" s="244"/>
      <c r="G56" s="244"/>
      <c r="H56" s="265"/>
      <c r="I56" s="4"/>
      <c r="J56" s="179" t="s">
        <v>140</v>
      </c>
      <c r="K56" s="180"/>
      <c r="L56" s="180"/>
      <c r="M56" s="180"/>
      <c r="N56" s="180"/>
      <c r="O56" s="180"/>
      <c r="P56" s="180"/>
      <c r="Q56" s="180"/>
      <c r="R56" s="180"/>
      <c r="S56" s="180"/>
      <c r="T56" s="180"/>
      <c r="U56" s="180"/>
      <c r="V56" s="180"/>
      <c r="W56" s="180"/>
      <c r="X56" s="180"/>
      <c r="Y56" s="91" t="s">
        <v>213</v>
      </c>
      <c r="Z56" s="4"/>
      <c r="AA56" s="4"/>
      <c r="AB56" s="4"/>
      <c r="AC56" s="4"/>
      <c r="AD56" s="4"/>
      <c r="AE56" s="5"/>
      <c r="AF56" s="5"/>
      <c r="AG56" s="5"/>
      <c r="AH56" s="5"/>
      <c r="AI56" s="5"/>
    </row>
    <row r="57" spans="1:35" ht="13.5" customHeight="1" thickBot="1">
      <c r="A57" s="256" t="s">
        <v>30</v>
      </c>
      <c r="B57" s="222"/>
      <c r="C57" s="222"/>
      <c r="D57" s="215" t="s">
        <v>22</v>
      </c>
      <c r="E57" s="215">
        <v>1</v>
      </c>
      <c r="F57" s="224">
        <f>SUM(T19:T23)</f>
        <v>37.1785</v>
      </c>
      <c r="G57" s="224">
        <f aca="true" t="shared" si="9" ref="G57:G62">+E57*F57</f>
        <v>37.1785</v>
      </c>
      <c r="H57" s="257">
        <f aca="true" t="shared" si="10" ref="H57:H62">+G57/$E$9*100</f>
        <v>5.311214285714286</v>
      </c>
      <c r="I57" s="4"/>
      <c r="J57" s="92"/>
      <c r="K57" s="32"/>
      <c r="L57" s="32"/>
      <c r="M57" s="32"/>
      <c r="N57" s="32"/>
      <c r="O57" s="32"/>
      <c r="P57" s="32"/>
      <c r="Q57" s="32"/>
      <c r="R57" s="32"/>
      <c r="S57" s="32"/>
      <c r="T57" s="32"/>
      <c r="U57" s="32"/>
      <c r="V57" s="32"/>
      <c r="W57" s="32"/>
      <c r="X57" s="32"/>
      <c r="Y57" s="90"/>
      <c r="Z57" s="4"/>
      <c r="AA57" s="4"/>
      <c r="AB57" s="4"/>
      <c r="AC57" s="4"/>
      <c r="AD57" s="4"/>
      <c r="AE57" s="5"/>
      <c r="AF57" s="5"/>
      <c r="AG57" s="5"/>
      <c r="AH57" s="5"/>
      <c r="AI57" s="5"/>
    </row>
    <row r="58" spans="1:35" ht="13.5" customHeight="1" thickBot="1">
      <c r="A58" s="256" t="s">
        <v>39</v>
      </c>
      <c r="B58" s="222"/>
      <c r="C58" s="222"/>
      <c r="D58" s="215" t="s">
        <v>22</v>
      </c>
      <c r="E58" s="215">
        <v>1</v>
      </c>
      <c r="F58" s="224">
        <f>+S53-S47-S48-S49</f>
        <v>16.70722222222222</v>
      </c>
      <c r="G58" s="224">
        <f t="shared" si="9"/>
        <v>16.70722222222222</v>
      </c>
      <c r="H58" s="257">
        <f t="shared" si="10"/>
        <v>2.3867460317460316</v>
      </c>
      <c r="I58" s="4"/>
      <c r="J58" s="716" t="s">
        <v>172</v>
      </c>
      <c r="K58" s="717"/>
      <c r="L58" s="717"/>
      <c r="M58" s="717"/>
      <c r="N58" s="717"/>
      <c r="O58" s="717"/>
      <c r="P58" s="717"/>
      <c r="Q58" s="717"/>
      <c r="R58" s="717"/>
      <c r="S58" s="717"/>
      <c r="T58" s="717"/>
      <c r="U58" s="717"/>
      <c r="V58" s="717"/>
      <c r="W58" s="717"/>
      <c r="X58" s="717"/>
      <c r="Y58" s="718"/>
      <c r="Z58" s="4"/>
      <c r="AA58" s="4"/>
      <c r="AB58" s="4"/>
      <c r="AC58" s="4"/>
      <c r="AD58" s="4"/>
      <c r="AE58" s="5"/>
      <c r="AF58" s="5"/>
      <c r="AG58" s="5"/>
      <c r="AH58" s="5"/>
      <c r="AI58" s="5"/>
    </row>
    <row r="59" spans="1:35" ht="13.5" customHeight="1" thickBot="1">
      <c r="A59" s="256" t="s">
        <v>92</v>
      </c>
      <c r="B59" s="222"/>
      <c r="C59" s="222"/>
      <c r="D59" s="215" t="s">
        <v>22</v>
      </c>
      <c r="E59" s="215">
        <v>1</v>
      </c>
      <c r="F59" s="224">
        <f>+T25+S48+S49</f>
        <v>55.794999999999995</v>
      </c>
      <c r="G59" s="224">
        <f t="shared" si="9"/>
        <v>55.794999999999995</v>
      </c>
      <c r="H59" s="257">
        <f t="shared" si="10"/>
        <v>7.970714285714285</v>
      </c>
      <c r="I59" s="4"/>
      <c r="J59" s="719" t="s">
        <v>143</v>
      </c>
      <c r="K59" s="720"/>
      <c r="L59" s="720"/>
      <c r="M59" s="720"/>
      <c r="N59" s="720"/>
      <c r="O59" s="720"/>
      <c r="P59" s="720"/>
      <c r="Q59" s="720"/>
      <c r="R59" s="720"/>
      <c r="S59" s="720"/>
      <c r="T59" s="720"/>
      <c r="U59" s="720"/>
      <c r="V59" s="720"/>
      <c r="W59" s="720"/>
      <c r="X59" s="720"/>
      <c r="Y59" s="721"/>
      <c r="Z59" s="4"/>
      <c r="AA59" s="4"/>
      <c r="AB59" s="4"/>
      <c r="AC59" s="4"/>
      <c r="AD59" s="4"/>
      <c r="AE59" s="5"/>
      <c r="AF59" s="5"/>
      <c r="AG59" s="5"/>
      <c r="AH59" s="5"/>
      <c r="AI59" s="5"/>
    </row>
    <row r="60" spans="1:35" ht="13.5" customHeight="1" thickBot="1">
      <c r="A60" s="256" t="s">
        <v>31</v>
      </c>
      <c r="B60" s="222"/>
      <c r="C60" s="222"/>
      <c r="D60" s="215" t="s">
        <v>22</v>
      </c>
      <c r="E60" s="215">
        <v>1</v>
      </c>
      <c r="F60" s="703">
        <v>0</v>
      </c>
      <c r="G60" s="224">
        <f t="shared" si="9"/>
        <v>0</v>
      </c>
      <c r="H60" s="257">
        <f t="shared" si="10"/>
        <v>0</v>
      </c>
      <c r="I60" s="4"/>
      <c r="J60" s="181"/>
      <c r="K60" s="181"/>
      <c r="L60" s="181"/>
      <c r="M60" s="181"/>
      <c r="N60" s="181"/>
      <c r="O60" s="181"/>
      <c r="P60" s="181"/>
      <c r="Q60" s="181"/>
      <c r="R60" s="181"/>
      <c r="S60" s="181"/>
      <c r="T60" s="181"/>
      <c r="U60" s="181"/>
      <c r="V60" s="181"/>
      <c r="W60" s="181"/>
      <c r="X60" s="181"/>
      <c r="Y60" s="181"/>
      <c r="Z60" s="4"/>
      <c r="AA60" s="4"/>
      <c r="AB60" s="4"/>
      <c r="AC60" s="4"/>
      <c r="AD60" s="4"/>
      <c r="AE60" s="5"/>
      <c r="AF60" s="5"/>
      <c r="AG60" s="5"/>
      <c r="AH60" s="5"/>
      <c r="AI60" s="5"/>
    </row>
    <row r="61" spans="1:35" ht="13.5" customHeight="1" thickBot="1">
      <c r="A61" s="256" t="s">
        <v>32</v>
      </c>
      <c r="B61" s="222"/>
      <c r="C61" s="222"/>
      <c r="D61" s="215" t="s">
        <v>60</v>
      </c>
      <c r="E61" s="231">
        <f>+G54</f>
        <v>431.66853285513696</v>
      </c>
      <c r="F61" s="709">
        <v>0.05</v>
      </c>
      <c r="G61" s="224">
        <f t="shared" si="9"/>
        <v>21.583426642756848</v>
      </c>
      <c r="H61" s="257">
        <f t="shared" si="10"/>
        <v>3.0833466632509783</v>
      </c>
      <c r="I61" s="4"/>
      <c r="J61" s="181"/>
      <c r="K61" s="181"/>
      <c r="L61" s="181"/>
      <c r="M61" s="181"/>
      <c r="N61" s="181"/>
      <c r="O61" s="181"/>
      <c r="P61" s="181"/>
      <c r="Q61" s="181"/>
      <c r="R61" s="181"/>
      <c r="S61" s="181"/>
      <c r="T61" s="181"/>
      <c r="U61" s="181"/>
      <c r="V61" s="181"/>
      <c r="W61" s="181"/>
      <c r="X61" s="181"/>
      <c r="Y61" s="181"/>
      <c r="Z61" s="4"/>
      <c r="AA61" s="4"/>
      <c r="AB61" s="4"/>
      <c r="AC61" s="4"/>
      <c r="AD61" s="4"/>
      <c r="AE61" s="5"/>
      <c r="AF61" s="5"/>
      <c r="AG61" s="5"/>
      <c r="AH61" s="5"/>
      <c r="AI61" s="5"/>
    </row>
    <row r="62" spans="1:35" ht="13.5" customHeight="1" thickBot="1">
      <c r="A62" s="256" t="s">
        <v>33</v>
      </c>
      <c r="B62" s="222"/>
      <c r="C62" s="222"/>
      <c r="D62" s="215" t="s">
        <v>60</v>
      </c>
      <c r="E62" s="231">
        <f>+G54</f>
        <v>431.66853285513696</v>
      </c>
      <c r="F62" s="709">
        <v>0.05</v>
      </c>
      <c r="G62" s="224">
        <f t="shared" si="9"/>
        <v>21.583426642756848</v>
      </c>
      <c r="H62" s="257">
        <f t="shared" si="10"/>
        <v>3.0833466632509783</v>
      </c>
      <c r="I62" s="4"/>
      <c r="J62" s="4"/>
      <c r="K62" s="4"/>
      <c r="L62" s="4"/>
      <c r="M62" s="4"/>
      <c r="N62" s="4"/>
      <c r="O62" s="4"/>
      <c r="P62" s="4"/>
      <c r="Q62" s="4"/>
      <c r="R62" s="4"/>
      <c r="S62" s="4"/>
      <c r="T62" s="4"/>
      <c r="U62" s="4"/>
      <c r="V62" s="4"/>
      <c r="W62" s="4"/>
      <c r="X62" s="4"/>
      <c r="Y62" s="4"/>
      <c r="Z62" s="4"/>
      <c r="AA62" s="4"/>
      <c r="AB62" s="4"/>
      <c r="AC62" s="4"/>
      <c r="AD62" s="4"/>
      <c r="AE62" s="5"/>
      <c r="AF62" s="5"/>
      <c r="AG62" s="5"/>
      <c r="AH62" s="5"/>
      <c r="AI62" s="5"/>
    </row>
    <row r="63" spans="1:35" ht="13.5" customHeight="1">
      <c r="A63" s="259"/>
      <c r="B63" s="236"/>
      <c r="C63" s="236"/>
      <c r="D63" s="237"/>
      <c r="E63" s="237"/>
      <c r="F63" s="245"/>
      <c r="G63" s="245"/>
      <c r="H63" s="266"/>
      <c r="I63" s="4"/>
      <c r="J63" s="4"/>
      <c r="K63" s="4"/>
      <c r="L63" s="4"/>
      <c r="M63" s="4"/>
      <c r="N63" s="4"/>
      <c r="O63" s="4"/>
      <c r="P63" s="4"/>
      <c r="Q63" s="4"/>
      <c r="R63" s="4"/>
      <c r="S63" s="4"/>
      <c r="T63" s="4"/>
      <c r="U63" s="4"/>
      <c r="V63" s="4"/>
      <c r="W63" s="4"/>
      <c r="X63" s="4"/>
      <c r="Y63" s="4"/>
      <c r="Z63" s="4"/>
      <c r="AA63" s="4"/>
      <c r="AB63" s="4"/>
      <c r="AC63" s="4"/>
      <c r="AD63" s="4"/>
      <c r="AE63" s="5"/>
      <c r="AF63" s="5"/>
      <c r="AG63" s="5"/>
      <c r="AH63" s="5"/>
      <c r="AI63" s="5"/>
    </row>
    <row r="64" spans="1:35" ht="13.5" customHeight="1">
      <c r="A64" s="261" t="s">
        <v>34</v>
      </c>
      <c r="B64" s="241"/>
      <c r="C64" s="241"/>
      <c r="D64" s="242"/>
      <c r="E64" s="242"/>
      <c r="F64" s="242"/>
      <c r="G64" s="240">
        <f>SUM(G57:G62)</f>
        <v>152.8475755077359</v>
      </c>
      <c r="H64" s="263">
        <f>SUM(H57:H62)</f>
        <v>21.835367929676558</v>
      </c>
      <c r="I64" s="4"/>
      <c r="J64" s="93"/>
      <c r="K64" s="156"/>
      <c r="L64" s="156"/>
      <c r="M64" s="156"/>
      <c r="N64" s="156"/>
      <c r="O64" s="156"/>
      <c r="P64" s="156"/>
      <c r="Q64" s="156"/>
      <c r="R64" s="156"/>
      <c r="S64" s="156"/>
      <c r="T64" s="156"/>
      <c r="U64" s="156"/>
      <c r="V64" s="156"/>
      <c r="W64" s="156"/>
      <c r="X64" s="156"/>
      <c r="Y64" s="90"/>
      <c r="Z64" s="4"/>
      <c r="AA64" s="4"/>
      <c r="AB64" s="4"/>
      <c r="AC64" s="4"/>
      <c r="AD64" s="4"/>
      <c r="AE64" s="5"/>
      <c r="AF64" s="5"/>
      <c r="AG64" s="5"/>
      <c r="AH64" s="5"/>
      <c r="AI64" s="5"/>
    </row>
    <row r="65" spans="1:35" ht="13.5" customHeight="1">
      <c r="A65" s="261" t="s">
        <v>35</v>
      </c>
      <c r="B65" s="241"/>
      <c r="C65" s="241"/>
      <c r="D65" s="242"/>
      <c r="E65" s="242"/>
      <c r="F65" s="242"/>
      <c r="G65" s="240">
        <f>+G54+G64</f>
        <v>584.5161083628728</v>
      </c>
      <c r="H65" s="263">
        <f>+H54+H64</f>
        <v>83.50230119469612</v>
      </c>
      <c r="I65" s="4"/>
      <c r="J65" s="4"/>
      <c r="K65" s="19"/>
      <c r="L65" s="19"/>
      <c r="M65" s="19"/>
      <c r="N65" s="19"/>
      <c r="O65" s="19"/>
      <c r="P65" s="19"/>
      <c r="Q65" s="19"/>
      <c r="R65" s="19"/>
      <c r="S65" s="19"/>
      <c r="T65" s="19"/>
      <c r="U65" s="19"/>
      <c r="V65" s="19"/>
      <c r="W65" s="19"/>
      <c r="X65" s="19"/>
      <c r="Y65" s="19"/>
      <c r="Z65" s="4"/>
      <c r="AA65" s="4"/>
      <c r="AB65" s="4"/>
      <c r="AC65" s="4"/>
      <c r="AD65" s="4"/>
      <c r="AE65" s="5"/>
      <c r="AF65" s="5"/>
      <c r="AG65" s="5"/>
      <c r="AH65" s="5"/>
      <c r="AI65" s="5"/>
    </row>
    <row r="66" spans="1:35" ht="13.5" customHeight="1" thickBot="1">
      <c r="A66" s="267" t="s">
        <v>36</v>
      </c>
      <c r="B66" s="246"/>
      <c r="C66" s="246"/>
      <c r="D66" s="247"/>
      <c r="E66" s="247"/>
      <c r="F66" s="247"/>
      <c r="G66" s="248">
        <f>+G9-G65</f>
        <v>45.48389163712716</v>
      </c>
      <c r="H66" s="268">
        <f>+H9-H65</f>
        <v>6.497698805303884</v>
      </c>
      <c r="I66" s="4"/>
      <c r="J66" s="4"/>
      <c r="K66" s="4"/>
      <c r="L66" s="4"/>
      <c r="M66" s="4"/>
      <c r="N66" s="4"/>
      <c r="O66" s="4"/>
      <c r="P66" s="4"/>
      <c r="Q66" s="4"/>
      <c r="R66" s="4"/>
      <c r="S66" s="4"/>
      <c r="T66" s="4"/>
      <c r="U66" s="4"/>
      <c r="V66" s="4"/>
      <c r="W66" s="4"/>
      <c r="X66" s="4"/>
      <c r="Y66" s="4"/>
      <c r="Z66" s="4"/>
      <c r="AA66" s="4"/>
      <c r="AB66" s="4"/>
      <c r="AC66" s="4"/>
      <c r="AD66" s="4"/>
      <c r="AE66" s="5"/>
      <c r="AF66" s="5"/>
      <c r="AG66" s="5"/>
      <c r="AH66" s="5"/>
      <c r="AI66" s="5"/>
    </row>
    <row r="67" spans="1:35" ht="13.5" customHeight="1" thickBot="1">
      <c r="A67" s="294"/>
      <c r="B67" s="295"/>
      <c r="C67" s="295"/>
      <c r="D67" s="295"/>
      <c r="E67" s="295"/>
      <c r="F67" s="295"/>
      <c r="G67" s="296"/>
      <c r="H67" s="297"/>
      <c r="I67" s="4"/>
      <c r="J67" s="4"/>
      <c r="K67" s="4"/>
      <c r="L67" s="4"/>
      <c r="M67" s="4"/>
      <c r="N67" s="4"/>
      <c r="O67" s="4"/>
      <c r="P67" s="4"/>
      <c r="Q67" s="4"/>
      <c r="R67" s="4"/>
      <c r="S67" s="4"/>
      <c r="T67" s="4"/>
      <c r="U67" s="4"/>
      <c r="V67" s="4"/>
      <c r="W67" s="4"/>
      <c r="X67" s="4"/>
      <c r="Y67" s="4"/>
      <c r="Z67" s="4"/>
      <c r="AA67" s="4"/>
      <c r="AB67" s="4"/>
      <c r="AC67" s="4"/>
      <c r="AD67" s="4"/>
      <c r="AE67" s="5"/>
      <c r="AF67" s="5"/>
      <c r="AG67" s="5"/>
      <c r="AH67" s="5"/>
      <c r="AI67" s="5"/>
    </row>
    <row r="68" spans="1:35" ht="13.5" customHeight="1" thickBot="1">
      <c r="A68" s="270" t="s">
        <v>142</v>
      </c>
      <c r="B68" s="235"/>
      <c r="C68" s="235"/>
      <c r="D68" s="235"/>
      <c r="E68" s="235"/>
      <c r="F68" s="213"/>
      <c r="G68" s="213"/>
      <c r="H68" s="269"/>
      <c r="I68" s="4"/>
      <c r="J68" s="4"/>
      <c r="K68" s="4"/>
      <c r="L68" s="4"/>
      <c r="M68" s="4"/>
      <c r="N68" s="4"/>
      <c r="O68" s="4"/>
      <c r="P68" s="4"/>
      <c r="Q68" s="4"/>
      <c r="R68" s="4"/>
      <c r="S68" s="4"/>
      <c r="T68" s="4"/>
      <c r="U68" s="4"/>
      <c r="V68" s="4"/>
      <c r="W68" s="4"/>
      <c r="X68" s="4"/>
      <c r="Y68" s="4"/>
      <c r="Z68" s="4"/>
      <c r="AA68" s="4"/>
      <c r="AB68" s="4"/>
      <c r="AC68" s="4"/>
      <c r="AD68" s="4"/>
      <c r="AE68" s="5"/>
      <c r="AF68" s="5"/>
      <c r="AG68" s="5"/>
      <c r="AH68" s="5"/>
      <c r="AI68" s="5"/>
    </row>
    <row r="69" spans="1:35" ht="13.5" customHeight="1" thickBot="1">
      <c r="A69" s="270" t="s">
        <v>141</v>
      </c>
      <c r="B69" s="235"/>
      <c r="C69" s="235"/>
      <c r="D69" s="235"/>
      <c r="E69" s="235"/>
      <c r="F69" s="213"/>
      <c r="G69" s="213"/>
      <c r="H69" s="269"/>
      <c r="I69" s="4"/>
      <c r="J69" s="4"/>
      <c r="K69" s="4"/>
      <c r="L69" s="4"/>
      <c r="M69" s="4"/>
      <c r="N69" s="4"/>
      <c r="O69" s="4"/>
      <c r="P69" s="4"/>
      <c r="Q69" s="4"/>
      <c r="R69" s="4"/>
      <c r="S69" s="4"/>
      <c r="T69" s="4"/>
      <c r="U69" s="4"/>
      <c r="V69" s="4"/>
      <c r="W69" s="4"/>
      <c r="X69" s="4"/>
      <c r="Y69" s="4"/>
      <c r="Z69" s="4"/>
      <c r="AA69" s="4"/>
      <c r="AB69" s="4"/>
      <c r="AC69" s="4"/>
      <c r="AD69" s="4"/>
      <c r="AE69" s="5"/>
      <c r="AF69" s="5"/>
      <c r="AG69" s="5"/>
      <c r="AH69" s="5"/>
      <c r="AI69" s="5"/>
    </row>
    <row r="70" spans="1:35" ht="13.5" customHeight="1" thickBot="1">
      <c r="A70" s="271" t="s">
        <v>213</v>
      </c>
      <c r="B70" s="272"/>
      <c r="C70" s="272"/>
      <c r="D70" s="272"/>
      <c r="E70" s="272"/>
      <c r="F70" s="273"/>
      <c r="G70" s="273"/>
      <c r="H70" s="274"/>
      <c r="I70" s="4"/>
      <c r="J70" s="4"/>
      <c r="K70" s="4"/>
      <c r="L70" s="4"/>
      <c r="M70" s="4"/>
      <c r="N70" s="4"/>
      <c r="O70" s="4"/>
      <c r="P70" s="4"/>
      <c r="Q70" s="4"/>
      <c r="R70" s="4"/>
      <c r="S70" s="4"/>
      <c r="T70" s="4"/>
      <c r="U70" s="4"/>
      <c r="V70" s="4"/>
      <c r="W70" s="4"/>
      <c r="X70" s="4"/>
      <c r="Y70" s="4"/>
      <c r="Z70" s="4"/>
      <c r="AA70" s="4"/>
      <c r="AB70" s="4"/>
      <c r="AC70" s="4"/>
      <c r="AD70" s="4"/>
      <c r="AE70" s="5"/>
      <c r="AF70" s="5"/>
      <c r="AG70" s="5"/>
      <c r="AH70" s="5"/>
      <c r="AI70" s="5"/>
    </row>
    <row r="71" spans="1:35" ht="16.5" customHeight="1" thickTop="1">
      <c r="A71" s="178"/>
      <c r="B71" s="178"/>
      <c r="C71" s="178"/>
      <c r="D71" s="178"/>
      <c r="E71" s="178"/>
      <c r="F71" s="178"/>
      <c r="G71" s="178"/>
      <c r="H71" s="178"/>
      <c r="I71" s="4"/>
      <c r="J71" s="4"/>
      <c r="K71" s="4"/>
      <c r="L71" s="4"/>
      <c r="M71" s="4"/>
      <c r="N71" s="4"/>
      <c r="O71" s="4"/>
      <c r="P71" s="4"/>
      <c r="Q71" s="4"/>
      <c r="R71" s="4"/>
      <c r="S71" s="4"/>
      <c r="T71" s="4"/>
      <c r="U71" s="4"/>
      <c r="V71" s="4"/>
      <c r="W71" s="4"/>
      <c r="X71" s="4"/>
      <c r="Y71" s="4"/>
      <c r="Z71" s="4"/>
      <c r="AA71" s="4"/>
      <c r="AB71" s="4"/>
      <c r="AC71" s="4"/>
      <c r="AD71" s="4"/>
      <c r="AE71" s="5"/>
      <c r="AF71" s="5"/>
      <c r="AG71" s="5"/>
      <c r="AH71" s="5"/>
      <c r="AI71" s="5"/>
    </row>
    <row r="72" spans="1:30" ht="13.5" customHeight="1">
      <c r="A72" s="300"/>
      <c r="B72" s="300"/>
      <c r="C72" s="300"/>
      <c r="D72" s="300"/>
      <c r="E72" s="300"/>
      <c r="F72" s="300"/>
      <c r="G72" s="300"/>
      <c r="H72" s="300"/>
      <c r="I72" s="4"/>
      <c r="J72" s="4"/>
      <c r="K72" s="4"/>
      <c r="L72" s="4"/>
      <c r="M72" s="4"/>
      <c r="N72" s="4"/>
      <c r="O72" s="4"/>
      <c r="P72" s="4"/>
      <c r="Q72" s="4"/>
      <c r="R72" s="4"/>
      <c r="S72" s="4"/>
      <c r="T72" s="4"/>
      <c r="U72" s="4"/>
      <c r="V72" s="4"/>
      <c r="W72" s="4"/>
      <c r="X72" s="4"/>
      <c r="Y72" s="4"/>
      <c r="Z72" s="3"/>
      <c r="AA72" s="3"/>
      <c r="AB72" s="3"/>
      <c r="AC72" s="3"/>
      <c r="AD72" s="3"/>
    </row>
    <row r="73" spans="1:35" ht="13.5" customHeight="1">
      <c r="A73" s="301"/>
      <c r="B73" s="301"/>
      <c r="C73" s="301"/>
      <c r="D73" s="301"/>
      <c r="E73" s="301"/>
      <c r="F73" s="301"/>
      <c r="G73" s="301"/>
      <c r="H73" s="301"/>
      <c r="I73" s="4"/>
      <c r="J73" s="4"/>
      <c r="K73" s="4"/>
      <c r="L73" s="4"/>
      <c r="M73" s="4"/>
      <c r="N73" s="4"/>
      <c r="O73" s="4"/>
      <c r="P73" s="4"/>
      <c r="Q73" s="4"/>
      <c r="R73" s="4"/>
      <c r="S73" s="4"/>
      <c r="T73" s="4"/>
      <c r="U73" s="4"/>
      <c r="V73" s="4"/>
      <c r="W73" s="4"/>
      <c r="X73" s="4"/>
      <c r="Y73" s="4"/>
      <c r="Z73" s="4"/>
      <c r="AA73" s="5"/>
      <c r="AB73" s="5"/>
      <c r="AC73" s="5"/>
      <c r="AD73" s="5"/>
      <c r="AE73" s="5"/>
      <c r="AF73" s="5"/>
      <c r="AG73" s="5"/>
      <c r="AH73" s="5"/>
      <c r="AI73" s="5"/>
    </row>
    <row r="74" spans="1:35" ht="13.5" customHeight="1">
      <c r="A74" s="302"/>
      <c r="B74" s="302"/>
      <c r="C74" s="302"/>
      <c r="D74" s="302"/>
      <c r="E74" s="301"/>
      <c r="F74" s="301"/>
      <c r="G74" s="301"/>
      <c r="H74" s="301"/>
      <c r="I74" s="4"/>
      <c r="J74" s="4"/>
      <c r="K74" s="4"/>
      <c r="L74" s="4"/>
      <c r="M74" s="4"/>
      <c r="N74" s="4"/>
      <c r="O74" s="4"/>
      <c r="P74" s="4"/>
      <c r="Q74" s="4"/>
      <c r="R74" s="4"/>
      <c r="S74" s="4"/>
      <c r="T74" s="4"/>
      <c r="U74" s="4"/>
      <c r="V74" s="4"/>
      <c r="W74" s="4"/>
      <c r="X74" s="4"/>
      <c r="Y74" s="4"/>
      <c r="Z74" s="4"/>
      <c r="AA74" s="5"/>
      <c r="AB74" s="5"/>
      <c r="AC74" s="5"/>
      <c r="AD74" s="5"/>
      <c r="AE74" s="5"/>
      <c r="AF74" s="5"/>
      <c r="AG74" s="5"/>
      <c r="AH74" s="5"/>
      <c r="AI74" s="5"/>
    </row>
    <row r="75" spans="1:35" ht="13.5" customHeight="1">
      <c r="A75" s="300"/>
      <c r="B75" s="300"/>
      <c r="C75" s="300"/>
      <c r="D75" s="300"/>
      <c r="E75" s="300"/>
      <c r="F75" s="300"/>
      <c r="G75" s="300"/>
      <c r="H75" s="300"/>
      <c r="I75" s="4"/>
      <c r="J75" s="4"/>
      <c r="K75" s="4"/>
      <c r="L75" s="4"/>
      <c r="M75" s="4"/>
      <c r="N75" s="4"/>
      <c r="O75" s="4"/>
      <c r="P75" s="4"/>
      <c r="Q75" s="4"/>
      <c r="R75" s="4"/>
      <c r="S75" s="4"/>
      <c r="T75" s="4"/>
      <c r="U75" s="4"/>
      <c r="V75" s="4"/>
      <c r="W75" s="4"/>
      <c r="X75" s="4"/>
      <c r="Y75" s="4"/>
      <c r="Z75" s="4"/>
      <c r="AA75" s="5"/>
      <c r="AB75" s="5"/>
      <c r="AC75" s="5"/>
      <c r="AD75" s="5"/>
      <c r="AE75" s="5"/>
      <c r="AF75" s="5"/>
      <c r="AG75" s="5"/>
      <c r="AH75" s="5"/>
      <c r="AI75" s="5"/>
    </row>
    <row r="76" spans="1:35" ht="13.5" customHeight="1">
      <c r="A76" s="178"/>
      <c r="B76" s="178"/>
      <c r="C76" s="178"/>
      <c r="D76" s="178"/>
      <c r="E76" s="178"/>
      <c r="F76" s="178"/>
      <c r="G76" s="178"/>
      <c r="H76" s="178"/>
      <c r="I76" s="4"/>
      <c r="J76" s="4"/>
      <c r="K76" s="4"/>
      <c r="L76" s="4"/>
      <c r="M76" s="4"/>
      <c r="N76" s="4"/>
      <c r="O76" s="4"/>
      <c r="P76" s="4"/>
      <c r="Q76" s="4"/>
      <c r="R76" s="4"/>
      <c r="S76" s="4"/>
      <c r="T76" s="4"/>
      <c r="U76" s="4"/>
      <c r="V76" s="4"/>
      <c r="W76" s="4"/>
      <c r="X76" s="4"/>
      <c r="Y76" s="4"/>
      <c r="Z76" s="4"/>
      <c r="AA76" s="5"/>
      <c r="AB76" s="5"/>
      <c r="AC76" s="5"/>
      <c r="AD76" s="5"/>
      <c r="AE76" s="5"/>
      <c r="AF76" s="5"/>
      <c r="AG76" s="5"/>
      <c r="AH76" s="5"/>
      <c r="AI76" s="5"/>
    </row>
    <row r="77" spans="1:35" ht="12" customHeight="1">
      <c r="A77" s="178"/>
      <c r="B77" s="178"/>
      <c r="C77" s="178"/>
      <c r="D77" s="178"/>
      <c r="E77" s="178"/>
      <c r="F77" s="178"/>
      <c r="G77" s="178"/>
      <c r="H77" s="178"/>
      <c r="I77" s="4"/>
      <c r="J77" s="4"/>
      <c r="K77" s="4"/>
      <c r="L77" s="4"/>
      <c r="M77" s="4"/>
      <c r="N77" s="4"/>
      <c r="O77" s="4"/>
      <c r="P77" s="4"/>
      <c r="Q77" s="4"/>
      <c r="R77" s="4"/>
      <c r="S77" s="4"/>
      <c r="T77" s="4"/>
      <c r="U77" s="4"/>
      <c r="V77" s="4"/>
      <c r="W77" s="4"/>
      <c r="X77" s="4"/>
      <c r="Y77" s="4"/>
      <c r="Z77" s="4"/>
      <c r="AA77" s="5"/>
      <c r="AB77" s="5"/>
      <c r="AC77" s="5"/>
      <c r="AD77" s="5"/>
      <c r="AE77" s="5"/>
      <c r="AF77" s="5"/>
      <c r="AG77" s="5"/>
      <c r="AH77" s="5"/>
      <c r="AI77" s="5"/>
    </row>
    <row r="78" spans="1:35" ht="15" customHeight="1">
      <c r="A78" s="178"/>
      <c r="B78" s="178"/>
      <c r="C78" s="178"/>
      <c r="D78" s="178"/>
      <c r="E78" s="178"/>
      <c r="F78" s="178"/>
      <c r="G78" s="178"/>
      <c r="H78" s="178"/>
      <c r="I78" s="4"/>
      <c r="J78" s="4"/>
      <c r="K78" s="4"/>
      <c r="L78" s="4"/>
      <c r="M78" s="4"/>
      <c r="N78" s="4"/>
      <c r="O78" s="4"/>
      <c r="P78" s="4"/>
      <c r="Q78" s="4"/>
      <c r="R78" s="4"/>
      <c r="S78" s="4"/>
      <c r="T78" s="4"/>
      <c r="U78" s="4"/>
      <c r="V78" s="4"/>
      <c r="W78" s="4"/>
      <c r="X78" s="4"/>
      <c r="Y78" s="4"/>
      <c r="Z78" s="4"/>
      <c r="AA78" s="5"/>
      <c r="AB78" s="5"/>
      <c r="AC78" s="5"/>
      <c r="AD78" s="5"/>
      <c r="AE78" s="5"/>
      <c r="AF78" s="5"/>
      <c r="AG78" s="5"/>
      <c r="AH78" s="5"/>
      <c r="AI78" s="5"/>
    </row>
    <row r="79" spans="1:35" ht="15" customHeight="1">
      <c r="A79" s="92"/>
      <c r="B79" s="154"/>
      <c r="C79" s="154"/>
      <c r="D79" s="154"/>
      <c r="E79" s="154"/>
      <c r="F79" s="154"/>
      <c r="G79" s="155"/>
      <c r="H79" s="156"/>
      <c r="I79" s="4"/>
      <c r="J79" s="4"/>
      <c r="K79" s="4"/>
      <c r="L79" s="4"/>
      <c r="M79" s="4"/>
      <c r="N79" s="4"/>
      <c r="O79" s="4"/>
      <c r="P79" s="4"/>
      <c r="Q79" s="4"/>
      <c r="R79" s="4"/>
      <c r="S79" s="4"/>
      <c r="T79" s="4"/>
      <c r="U79" s="4"/>
      <c r="V79" s="4"/>
      <c r="W79" s="4"/>
      <c r="X79" s="4"/>
      <c r="Y79" s="4"/>
      <c r="Z79" s="4"/>
      <c r="AA79" s="5"/>
      <c r="AB79" s="5"/>
      <c r="AC79" s="5"/>
      <c r="AD79" s="5"/>
      <c r="AE79" s="5"/>
      <c r="AF79" s="5"/>
      <c r="AG79" s="5"/>
      <c r="AH79" s="5"/>
      <c r="AI79" s="5"/>
    </row>
    <row r="80" spans="1:36" s="1" customFormat="1" ht="15" customHeight="1">
      <c r="A80" s="92"/>
      <c r="B80" s="154"/>
      <c r="C80" s="154"/>
      <c r="D80" s="154"/>
      <c r="E80" s="154"/>
      <c r="F80" s="154"/>
      <c r="G80" s="155"/>
      <c r="H80" s="91"/>
      <c r="I80" s="4"/>
      <c r="J80" s="4"/>
      <c r="K80" s="4"/>
      <c r="L80" s="4"/>
      <c r="M80" s="4"/>
      <c r="N80" s="4"/>
      <c r="O80" s="4"/>
      <c r="P80" s="4"/>
      <c r="Q80" s="4"/>
      <c r="R80" s="4"/>
      <c r="S80" s="4"/>
      <c r="T80" s="4"/>
      <c r="U80" s="4"/>
      <c r="V80" s="4"/>
      <c r="W80" s="4"/>
      <c r="X80" s="4"/>
      <c r="Y80" s="4"/>
      <c r="Z80" s="4"/>
      <c r="AA80" s="7"/>
      <c r="AB80" s="7"/>
      <c r="AC80" s="7"/>
      <c r="AD80" s="7"/>
      <c r="AE80" s="7"/>
      <c r="AF80" s="7"/>
      <c r="AG80" s="7"/>
      <c r="AH80" s="7"/>
      <c r="AI80" s="7"/>
      <c r="AJ80"/>
    </row>
    <row r="81" spans="1:35" ht="15" customHeight="1">
      <c r="A81" s="3"/>
      <c r="B81" s="3"/>
      <c r="C81" s="3"/>
      <c r="D81" s="3"/>
      <c r="E81" s="3"/>
      <c r="F81" s="3"/>
      <c r="G81" s="3"/>
      <c r="H81" s="3"/>
      <c r="I81" s="4"/>
      <c r="J81" s="4"/>
      <c r="K81" s="4"/>
      <c r="L81" s="4"/>
      <c r="M81" s="4"/>
      <c r="N81" s="4"/>
      <c r="O81" s="4"/>
      <c r="P81" s="4"/>
      <c r="Q81" s="4"/>
      <c r="R81" s="4"/>
      <c r="S81" s="4"/>
      <c r="T81" s="4"/>
      <c r="U81" s="4"/>
      <c r="V81" s="4"/>
      <c r="W81" s="4"/>
      <c r="X81" s="4"/>
      <c r="Y81" s="4"/>
      <c r="Z81" s="4"/>
      <c r="AA81" s="5"/>
      <c r="AB81" s="5"/>
      <c r="AC81" s="5"/>
      <c r="AD81" s="5"/>
      <c r="AE81" s="5"/>
      <c r="AF81" s="5"/>
      <c r="AG81" s="5"/>
      <c r="AH81" s="5"/>
      <c r="AI81" s="5"/>
    </row>
    <row r="82" spans="1:36" ht="12.75">
      <c r="A82" s="3"/>
      <c r="B82" s="3"/>
      <c r="C82" s="3"/>
      <c r="D82" s="3"/>
      <c r="E82" s="3"/>
      <c r="F82" s="3"/>
      <c r="G82" s="3"/>
      <c r="H82" s="3"/>
      <c r="L82" s="3"/>
      <c r="M82" s="3"/>
      <c r="N82" s="3"/>
      <c r="O82" s="3"/>
      <c r="P82" s="3"/>
      <c r="Q82" s="3"/>
      <c r="R82" s="3"/>
      <c r="S82" s="3"/>
      <c r="T82" s="3"/>
      <c r="U82" s="3"/>
      <c r="V82" s="3"/>
      <c r="W82" s="3"/>
      <c r="X82" s="3"/>
      <c r="Y82" s="3"/>
      <c r="Z82" s="3"/>
      <c r="AJ82" s="1"/>
    </row>
    <row r="83" spans="1:8" ht="12.75">
      <c r="A83" s="3"/>
      <c r="B83" s="3"/>
      <c r="C83" s="3"/>
      <c r="D83" s="3"/>
      <c r="E83" s="3"/>
      <c r="F83" s="3"/>
      <c r="G83" s="3"/>
      <c r="H83" s="3"/>
    </row>
    <row r="84" spans="1:8" ht="12.75">
      <c r="A84" s="3"/>
      <c r="B84" s="3"/>
      <c r="C84" s="3"/>
      <c r="D84" s="3"/>
      <c r="E84" s="3"/>
      <c r="F84" s="3"/>
      <c r="G84" s="3"/>
      <c r="H84" s="3"/>
    </row>
    <row r="85" spans="1:8" ht="12.75">
      <c r="A85" s="3"/>
      <c r="B85" s="3"/>
      <c r="C85" s="3"/>
      <c r="D85" s="3"/>
      <c r="E85" s="3"/>
      <c r="F85" s="3"/>
      <c r="G85" s="3"/>
      <c r="H85" s="3"/>
    </row>
    <row r="86" spans="1:8" ht="12.75">
      <c r="A86" s="3"/>
      <c r="B86" s="3"/>
      <c r="C86" s="3"/>
      <c r="D86" s="3"/>
      <c r="E86" s="3"/>
      <c r="F86" s="3"/>
      <c r="G86" s="3"/>
      <c r="H86" s="3"/>
    </row>
  </sheetData>
  <sheetProtection sheet="1"/>
  <mergeCells count="26">
    <mergeCell ref="J46:K46"/>
    <mergeCell ref="J51:K51"/>
    <mergeCell ref="A1:H1"/>
    <mergeCell ref="B6:C6"/>
    <mergeCell ref="B5:C5"/>
    <mergeCell ref="A2:H2"/>
    <mergeCell ref="J20:K20"/>
    <mergeCell ref="J21:K21"/>
    <mergeCell ref="J1:Y1"/>
    <mergeCell ref="J2:Y2"/>
    <mergeCell ref="J34:K34"/>
    <mergeCell ref="J35:K35"/>
    <mergeCell ref="L4:U4"/>
    <mergeCell ref="M5:O5"/>
    <mergeCell ref="P5:R5"/>
    <mergeCell ref="S5:U5"/>
    <mergeCell ref="J58:Y58"/>
    <mergeCell ref="J59:Y59"/>
    <mergeCell ref="M16:P16"/>
    <mergeCell ref="Q16:T16"/>
    <mergeCell ref="U16:W16"/>
    <mergeCell ref="O31:Q31"/>
    <mergeCell ref="R31:S31"/>
    <mergeCell ref="T31:V31"/>
    <mergeCell ref="W31:Y31"/>
    <mergeCell ref="J19:K19"/>
  </mergeCells>
  <printOptions horizontalCentered="1" verticalCentered="1"/>
  <pageMargins left="0.25" right="0.25" top="0.375" bottom="0.375" header="0" footer="0"/>
  <pageSetup fitToHeight="1" fitToWidth="1" horizontalDpi="600" verticalDpi="600" orientation="landscape" scale="46" r:id="rId2"/>
  <colBreaks count="1" manualBreakCount="1">
    <brk id="9" max="72" man="1"/>
  </colBreaks>
  <ignoredErrors>
    <ignoredError sqref="F29 F36 L30" unlockedFormula="1"/>
    <ignoredError sqref="G42:H42 G44:H44 G47:H47 H54" evalError="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V102"/>
  <sheetViews>
    <sheetView zoomScale="130" zoomScaleNormal="130" zoomScalePageLayoutView="0" workbookViewId="0" topLeftCell="A1">
      <selection activeCell="A1" sqref="A1:H1"/>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6.7109375" style="3" customWidth="1"/>
    <col min="10" max="10" width="9.7109375" style="3" customWidth="1"/>
    <col min="11" max="11" width="15.7109375" style="3" customWidth="1"/>
    <col min="12" max="20" width="9.7109375" style="3" customWidth="1"/>
    <col min="21" max="22" width="10.7109375" style="3" customWidth="1"/>
    <col min="23" max="23" width="9.7109375" style="3" customWidth="1"/>
    <col min="24" max="25" width="9.7109375" style="0" customWidth="1"/>
  </cols>
  <sheetData>
    <row r="1" spans="1:48" ht="16.5" customHeight="1" thickBot="1" thickTop="1">
      <c r="A1" s="742" t="s">
        <v>145</v>
      </c>
      <c r="B1" s="743"/>
      <c r="C1" s="743"/>
      <c r="D1" s="743"/>
      <c r="E1" s="743"/>
      <c r="F1" s="743"/>
      <c r="G1" s="743"/>
      <c r="H1" s="744"/>
      <c r="I1" s="701"/>
      <c r="J1" s="750" t="s">
        <v>145</v>
      </c>
      <c r="K1" s="750"/>
      <c r="L1" s="750"/>
      <c r="M1" s="750"/>
      <c r="N1" s="750"/>
      <c r="O1" s="750"/>
      <c r="P1" s="750"/>
      <c r="Q1" s="750"/>
      <c r="R1" s="750"/>
      <c r="S1" s="750"/>
      <c r="T1" s="750"/>
      <c r="U1" s="750"/>
      <c r="V1" s="750"/>
      <c r="W1" s="750"/>
      <c r="X1" s="750"/>
      <c r="Y1" s="750"/>
      <c r="Z1" s="301"/>
      <c r="AA1" s="19"/>
      <c r="AB1" s="19"/>
      <c r="AC1" s="19"/>
      <c r="AD1" s="19"/>
      <c r="AE1" s="19"/>
      <c r="AF1" s="19"/>
      <c r="AG1" s="22"/>
      <c r="AH1" s="22"/>
      <c r="AI1" s="22"/>
      <c r="AJ1" s="22"/>
      <c r="AK1" s="22"/>
      <c r="AL1" s="22"/>
      <c r="AM1" s="22"/>
      <c r="AN1" s="22"/>
      <c r="AO1" s="22"/>
      <c r="AP1" s="22"/>
      <c r="AQ1" s="22"/>
      <c r="AR1" s="22"/>
      <c r="AS1" s="27"/>
      <c r="AT1" s="27"/>
      <c r="AU1" s="27"/>
      <c r="AV1" s="27"/>
    </row>
    <row r="2" spans="1:48" ht="16.5" customHeight="1" thickBot="1">
      <c r="A2" s="747" t="s">
        <v>202</v>
      </c>
      <c r="B2" s="748"/>
      <c r="C2" s="748"/>
      <c r="D2" s="748"/>
      <c r="E2" s="748"/>
      <c r="F2" s="748"/>
      <c r="G2" s="748"/>
      <c r="H2" s="749"/>
      <c r="I2" s="701"/>
      <c r="J2" s="751" t="s">
        <v>202</v>
      </c>
      <c r="K2" s="751"/>
      <c r="L2" s="751"/>
      <c r="M2" s="751"/>
      <c r="N2" s="751"/>
      <c r="O2" s="751"/>
      <c r="P2" s="751"/>
      <c r="Q2" s="751"/>
      <c r="R2" s="751"/>
      <c r="S2" s="751"/>
      <c r="T2" s="751"/>
      <c r="U2" s="751"/>
      <c r="V2" s="751"/>
      <c r="W2" s="751"/>
      <c r="X2" s="751"/>
      <c r="Y2" s="751"/>
      <c r="Z2" s="301"/>
      <c r="AA2" s="19"/>
      <c r="AB2" s="19"/>
      <c r="AC2" s="19"/>
      <c r="AD2" s="19"/>
      <c r="AE2" s="19"/>
      <c r="AF2" s="19"/>
      <c r="AG2" s="22"/>
      <c r="AH2" s="22"/>
      <c r="AI2" s="22"/>
      <c r="AJ2" s="22"/>
      <c r="AK2" s="22"/>
      <c r="AL2" s="22"/>
      <c r="AM2" s="22"/>
      <c r="AN2" s="22"/>
      <c r="AO2" s="22"/>
      <c r="AP2" s="22"/>
      <c r="AQ2" s="22"/>
      <c r="AR2" s="22"/>
      <c r="AS2" s="27"/>
      <c r="AT2" s="27"/>
      <c r="AU2" s="27"/>
      <c r="AV2" s="27"/>
    </row>
    <row r="3" spans="1:48" s="2" customFormat="1" ht="13.5" customHeight="1" thickBot="1">
      <c r="A3" s="463"/>
      <c r="B3" s="464"/>
      <c r="C3" s="464"/>
      <c r="D3" s="464"/>
      <c r="E3" s="464"/>
      <c r="F3" s="464"/>
      <c r="G3" s="464"/>
      <c r="H3" s="465"/>
      <c r="I3" s="9"/>
      <c r="J3" s="705"/>
      <c r="K3" s="705"/>
      <c r="L3" s="705"/>
      <c r="M3" s="705"/>
      <c r="N3" s="705"/>
      <c r="O3" s="705"/>
      <c r="P3" s="705"/>
      <c r="Q3" s="705"/>
      <c r="R3" s="705"/>
      <c r="S3" s="705"/>
      <c r="T3" s="705"/>
      <c r="U3" s="705"/>
      <c r="V3" s="705"/>
      <c r="W3" s="705"/>
      <c r="X3" s="705"/>
      <c r="Y3" s="705"/>
      <c r="Z3" s="699"/>
      <c r="AA3" s="6"/>
      <c r="AB3" s="6"/>
      <c r="AC3" s="6"/>
      <c r="AD3" s="6"/>
      <c r="AE3" s="6"/>
      <c r="AF3" s="6"/>
      <c r="AG3" s="23"/>
      <c r="AH3" s="23"/>
      <c r="AI3" s="23"/>
      <c r="AJ3" s="23"/>
      <c r="AK3" s="23"/>
      <c r="AL3" s="23"/>
      <c r="AM3" s="23"/>
      <c r="AN3" s="23"/>
      <c r="AO3" s="23"/>
      <c r="AP3" s="23"/>
      <c r="AQ3" s="23"/>
      <c r="AR3" s="23"/>
      <c r="AS3" s="31"/>
      <c r="AT3" s="31"/>
      <c r="AU3" s="31"/>
      <c r="AV3" s="31"/>
    </row>
    <row r="4" spans="1:48" ht="13.5" customHeight="1" thickBot="1">
      <c r="A4" s="251" t="s">
        <v>44</v>
      </c>
      <c r="B4" s="694" t="s">
        <v>181</v>
      </c>
      <c r="C4" s="212"/>
      <c r="D4" s="216"/>
      <c r="E4" s="466"/>
      <c r="F4" s="216" t="s">
        <v>51</v>
      </c>
      <c r="G4" s="371"/>
      <c r="H4" s="372">
        <v>36</v>
      </c>
      <c r="I4" s="10"/>
      <c r="J4" s="655"/>
      <c r="K4" s="700"/>
      <c r="L4" s="764" t="s">
        <v>111</v>
      </c>
      <c r="M4" s="764"/>
      <c r="N4" s="764"/>
      <c r="O4" s="764"/>
      <c r="P4" s="764"/>
      <c r="Q4" s="764"/>
      <c r="R4" s="764"/>
      <c r="S4" s="764"/>
      <c r="T4" s="764"/>
      <c r="U4" s="764"/>
      <c r="V4" s="176"/>
      <c r="W4" s="176"/>
      <c r="X4" s="176"/>
      <c r="Y4" s="176"/>
      <c r="Z4" s="301"/>
      <c r="AA4" s="19"/>
      <c r="AB4" s="19"/>
      <c r="AC4" s="19"/>
      <c r="AD4" s="19"/>
      <c r="AE4" s="19"/>
      <c r="AF4" s="19"/>
      <c r="AG4" s="22"/>
      <c r="AH4" s="22"/>
      <c r="AI4" s="22"/>
      <c r="AJ4" s="22"/>
      <c r="AK4" s="22"/>
      <c r="AL4" s="22"/>
      <c r="AM4" s="22" t="s">
        <v>42</v>
      </c>
      <c r="AN4" s="22" t="s">
        <v>45</v>
      </c>
      <c r="AO4" s="22"/>
      <c r="AP4" s="22"/>
      <c r="AQ4" s="22"/>
      <c r="AR4" s="22"/>
      <c r="AS4" s="27"/>
      <c r="AT4" s="27"/>
      <c r="AU4" s="27" t="s">
        <v>42</v>
      </c>
      <c r="AV4" s="27" t="s">
        <v>45</v>
      </c>
    </row>
    <row r="5" spans="1:48" ht="13.5" customHeight="1" thickBot="1">
      <c r="A5" s="251" t="s">
        <v>43</v>
      </c>
      <c r="B5" s="746" t="s">
        <v>45</v>
      </c>
      <c r="C5" s="746"/>
      <c r="D5" s="214"/>
      <c r="E5" s="466"/>
      <c r="F5" s="694" t="s">
        <v>52</v>
      </c>
      <c r="G5" s="371"/>
      <c r="H5" s="373">
        <v>2.75</v>
      </c>
      <c r="I5" s="11"/>
      <c r="J5" s="679" t="s">
        <v>174</v>
      </c>
      <c r="K5" s="680">
        <f>+G14+SUM(G16:G47)</f>
        <v>430.38685561630064</v>
      </c>
      <c r="L5" s="275"/>
      <c r="M5" s="735">
        <f>+P5-0.1</f>
        <v>0.8</v>
      </c>
      <c r="N5" s="736"/>
      <c r="O5" s="737"/>
      <c r="P5" s="735">
        <f>+F9</f>
        <v>0.9</v>
      </c>
      <c r="Q5" s="736"/>
      <c r="R5" s="737"/>
      <c r="S5" s="735">
        <f>+P5+0.1</f>
        <v>1</v>
      </c>
      <c r="T5" s="736"/>
      <c r="U5" s="739"/>
      <c r="V5" s="4"/>
      <c r="W5" s="4"/>
      <c r="X5" s="4"/>
      <c r="Y5" s="4"/>
      <c r="Z5" s="19"/>
      <c r="AA5" s="19"/>
      <c r="AB5" s="19"/>
      <c r="AC5" s="19"/>
      <c r="AD5" s="19"/>
      <c r="AE5" s="19"/>
      <c r="AF5" s="19"/>
      <c r="AG5" s="22"/>
      <c r="AH5" s="22"/>
      <c r="AI5" s="22"/>
      <c r="AJ5" s="22"/>
      <c r="AK5" s="22"/>
      <c r="AL5" s="22"/>
      <c r="AM5" s="22"/>
      <c r="AN5" s="22" t="s">
        <v>96</v>
      </c>
      <c r="AO5" s="22"/>
      <c r="AP5" s="22"/>
      <c r="AQ5" s="22"/>
      <c r="AR5" s="22"/>
      <c r="AS5" s="27"/>
      <c r="AT5" s="27"/>
      <c r="AU5" s="27" t="s">
        <v>94</v>
      </c>
      <c r="AV5" s="27" t="s">
        <v>96</v>
      </c>
    </row>
    <row r="6" spans="1:48" ht="13.5" customHeight="1">
      <c r="A6" s="467" t="s">
        <v>40</v>
      </c>
      <c r="B6" s="763" t="s">
        <v>47</v>
      </c>
      <c r="C6" s="763"/>
      <c r="D6" s="468"/>
      <c r="E6" s="469"/>
      <c r="F6" s="696" t="s">
        <v>182</v>
      </c>
      <c r="G6" s="468"/>
      <c r="H6" s="470">
        <v>233333</v>
      </c>
      <c r="I6" s="10"/>
      <c r="J6" s="679" t="s">
        <v>7</v>
      </c>
      <c r="K6" s="681">
        <f>+H15/100</f>
        <v>0.0013131313131313133</v>
      </c>
      <c r="L6" s="509"/>
      <c r="M6" s="188">
        <f>+N6-100</f>
        <v>600</v>
      </c>
      <c r="N6" s="188">
        <f>+Q6</f>
        <v>700</v>
      </c>
      <c r="O6" s="188">
        <f>+N6+100</f>
        <v>800</v>
      </c>
      <c r="P6" s="188">
        <f>+Q6-100</f>
        <v>600</v>
      </c>
      <c r="Q6" s="188">
        <f>+E9</f>
        <v>700</v>
      </c>
      <c r="R6" s="188">
        <f>+Q6+100</f>
        <v>800</v>
      </c>
      <c r="S6" s="188">
        <f>+P6</f>
        <v>600</v>
      </c>
      <c r="T6" s="188">
        <f>+Q6</f>
        <v>700</v>
      </c>
      <c r="U6" s="277">
        <f>+R6</f>
        <v>800</v>
      </c>
      <c r="V6" s="4"/>
      <c r="W6" s="4"/>
      <c r="X6" s="4"/>
      <c r="Y6" s="4"/>
      <c r="Z6" s="19"/>
      <c r="AA6" s="19"/>
      <c r="AB6" s="19"/>
      <c r="AC6" s="19"/>
      <c r="AD6" s="19"/>
      <c r="AE6" s="19"/>
      <c r="AF6" s="19"/>
      <c r="AG6" s="22"/>
      <c r="AH6" s="22"/>
      <c r="AI6" s="22"/>
      <c r="AJ6" s="22"/>
      <c r="AK6" s="22"/>
      <c r="AL6" s="22"/>
      <c r="AM6" s="22" t="s">
        <v>95</v>
      </c>
      <c r="AN6" s="22" t="s">
        <v>97</v>
      </c>
      <c r="AO6" s="22"/>
      <c r="AP6" s="22"/>
      <c r="AQ6" s="22"/>
      <c r="AR6" s="22"/>
      <c r="AS6" s="27"/>
      <c r="AT6" s="27"/>
      <c r="AU6" s="27" t="s">
        <v>95</v>
      </c>
      <c r="AV6" s="27" t="s">
        <v>97</v>
      </c>
    </row>
    <row r="7" spans="1:48" ht="15.75" customHeight="1" thickBot="1">
      <c r="A7" s="472"/>
      <c r="B7" s="473"/>
      <c r="C7" s="473"/>
      <c r="D7" s="474"/>
      <c r="E7" s="474"/>
      <c r="F7" s="474"/>
      <c r="G7" s="474"/>
      <c r="H7" s="475"/>
      <c r="I7" s="12"/>
      <c r="J7" s="679" t="s">
        <v>175</v>
      </c>
      <c r="K7" s="681">
        <f>1+(F48*E48)</f>
        <v>1.0325</v>
      </c>
      <c r="L7" s="510">
        <v>60</v>
      </c>
      <c r="M7" s="189">
        <f>+P7-$M$6*($P$5-$M$5)</f>
        <v>-22.240752187785716</v>
      </c>
      <c r="N7" s="190">
        <f>+Q7-$N$6*($P$5-$M$5)</f>
        <v>58.43986051822172</v>
      </c>
      <c r="O7" s="190">
        <f>+R7-$O$6*($P$5-$M$5)</f>
        <v>139.12047322422922</v>
      </c>
      <c r="P7" s="190">
        <f>+P6*P5-(L7+K5+K6*P6)*K7-K8*P6</f>
        <v>37.75924781221427</v>
      </c>
      <c r="Q7" s="190">
        <f>+Q6*P5-(L7+K5+K6*Q6)*K7-K8*Q6</f>
        <v>128.4398605182217</v>
      </c>
      <c r="R7" s="190">
        <f>+R6*P5-(L7+K5+K6*R6)*K7-K8*R6</f>
        <v>219.12047322422922</v>
      </c>
      <c r="S7" s="190">
        <f>+P7+$S$6*($S$5-$P$5)</f>
        <v>97.75924781221426</v>
      </c>
      <c r="T7" s="190">
        <f>+Q7+$T$6*($S$5-$P$5)</f>
        <v>198.43986051822168</v>
      </c>
      <c r="U7" s="508">
        <f>+R7+$U$6*($S$5-$P$5)</f>
        <v>299.1204732242292</v>
      </c>
      <c r="V7" s="4"/>
      <c r="W7" s="4"/>
      <c r="X7" s="4"/>
      <c r="Y7" s="4"/>
      <c r="Z7" s="19"/>
      <c r="AA7" s="19"/>
      <c r="AB7" s="19"/>
      <c r="AC7" s="19"/>
      <c r="AD7" s="19"/>
      <c r="AE7" s="19"/>
      <c r="AF7" s="19"/>
      <c r="AG7" s="22"/>
      <c r="AH7" s="22"/>
      <c r="AI7" s="22"/>
      <c r="AJ7" s="22"/>
      <c r="AK7" s="22"/>
      <c r="AL7" s="22"/>
      <c r="AM7" s="22" t="s">
        <v>104</v>
      </c>
      <c r="AN7" s="22"/>
      <c r="AO7" s="22"/>
      <c r="AP7" s="22"/>
      <c r="AQ7" s="22"/>
      <c r="AR7" s="22"/>
      <c r="AS7" s="27"/>
      <c r="AT7" s="27"/>
      <c r="AU7" s="27"/>
      <c r="AV7" s="27"/>
    </row>
    <row r="8" spans="1:48" ht="13.5" customHeight="1" thickBot="1">
      <c r="A8" s="471"/>
      <c r="B8" s="217"/>
      <c r="C8" s="217"/>
      <c r="D8" s="214"/>
      <c r="E8" s="216" t="s">
        <v>48</v>
      </c>
      <c r="F8" s="216" t="s">
        <v>192</v>
      </c>
      <c r="G8" s="216" t="s">
        <v>49</v>
      </c>
      <c r="H8" s="252" t="s">
        <v>56</v>
      </c>
      <c r="I8" s="13"/>
      <c r="J8" s="679" t="s">
        <v>176</v>
      </c>
      <c r="K8" s="681">
        <f>SUM(H50:H53)/100</f>
        <v>-0.00816193514088253</v>
      </c>
      <c r="L8" s="415">
        <v>70</v>
      </c>
      <c r="M8" s="191">
        <f>+P8-$M$6*($P$5-$M$5)</f>
        <v>-32.56575218778576</v>
      </c>
      <c r="N8" s="192">
        <f>+Q8-$N$6*($P$5-$M$5)</f>
        <v>48.11486051822179</v>
      </c>
      <c r="O8" s="192">
        <f>+R8-$O$6*($P$5-$M$5)</f>
        <v>128.79547322422923</v>
      </c>
      <c r="P8" s="192">
        <f>+P6*P5-(L8+K5+K6*P6)*K7-K8*P6</f>
        <v>27.434247812214227</v>
      </c>
      <c r="Q8" s="192">
        <f>+Q6*P5-(L8+K5+K6*Q6)*K7-K8*Q6</f>
        <v>118.11486051822178</v>
      </c>
      <c r="R8" s="192">
        <f>+R6*P5-(L8+K5+K6*R6)*K7-K8*R6</f>
        <v>208.79547322422923</v>
      </c>
      <c r="S8" s="192">
        <f>+P8+$S$6*($S$5-$P$5)</f>
        <v>87.43424781221421</v>
      </c>
      <c r="T8" s="192">
        <f>+Q8+$T$6*($S$5-$P$5)</f>
        <v>188.11486051822175</v>
      </c>
      <c r="U8" s="411">
        <f>+R8+$U$6*($S$5-$P$5)</f>
        <v>288.7954732242292</v>
      </c>
      <c r="V8" s="4"/>
      <c r="W8" s="4"/>
      <c r="X8" s="4"/>
      <c r="Y8" s="4"/>
      <c r="Z8" s="19"/>
      <c r="AA8" s="19"/>
      <c r="AB8" s="19"/>
      <c r="AC8" s="19"/>
      <c r="AD8" s="19"/>
      <c r="AE8" s="19"/>
      <c r="AF8" s="19"/>
      <c r="AG8" s="22"/>
      <c r="AH8" s="22"/>
      <c r="AI8" s="22"/>
      <c r="AJ8" s="22"/>
      <c r="AK8" s="25"/>
      <c r="AL8" s="25"/>
      <c r="AM8" s="22" t="s">
        <v>103</v>
      </c>
      <c r="AN8" s="22"/>
      <c r="AO8" s="22"/>
      <c r="AP8" s="22"/>
      <c r="AQ8" s="22"/>
      <c r="AR8" s="22"/>
      <c r="AS8" s="27"/>
      <c r="AT8" s="27"/>
      <c r="AU8" s="27"/>
      <c r="AV8" s="27"/>
    </row>
    <row r="9" spans="1:48" ht="13.5" customHeight="1" thickBot="1">
      <c r="A9" s="251" t="s">
        <v>173</v>
      </c>
      <c r="B9" s="217"/>
      <c r="C9" s="217"/>
      <c r="D9" s="214"/>
      <c r="E9" s="218">
        <v>700</v>
      </c>
      <c r="F9" s="223">
        <v>0.9</v>
      </c>
      <c r="G9" s="220">
        <f>+E9*F9</f>
        <v>630</v>
      </c>
      <c r="H9" s="253">
        <f>+G9/E9*100</f>
        <v>90</v>
      </c>
      <c r="I9" s="12"/>
      <c r="J9" s="676"/>
      <c r="K9" s="676"/>
      <c r="L9" s="415">
        <v>80</v>
      </c>
      <c r="M9" s="191">
        <f>+P9-$M$6*($P$5-$M$5)</f>
        <v>-42.890752187785694</v>
      </c>
      <c r="N9" s="192">
        <f>+Q9-$N$6*($P$5-$M$5)</f>
        <v>37.789860518221744</v>
      </c>
      <c r="O9" s="192">
        <f>+R9-$O$6*($P$5-$M$5)</f>
        <v>118.4704732242292</v>
      </c>
      <c r="P9" s="192">
        <f>+P6*P5-(L9+K5+K6*P6)*K7-K8*P6</f>
        <v>17.109247812214296</v>
      </c>
      <c r="Q9" s="192">
        <f>+Q6*P5-(L9+K5+K6*Q6)*K7-K8*Q6</f>
        <v>107.78986051822173</v>
      </c>
      <c r="R9" s="192">
        <f>+R6*P5-(L9+K5+K6*R6)*K7-K8*R6</f>
        <v>198.47047322422918</v>
      </c>
      <c r="S9" s="192">
        <f>+P9+$S$6*($S$5-$P$5)</f>
        <v>77.10924781221428</v>
      </c>
      <c r="T9" s="192">
        <f>+Q9+$T$6*($S$5-$P$5)</f>
        <v>177.7898605182217</v>
      </c>
      <c r="U9" s="411">
        <f>+R9+$U$6*($S$5-$P$5)</f>
        <v>278.4704732242292</v>
      </c>
      <c r="V9" s="4"/>
      <c r="W9" s="4"/>
      <c r="X9" s="4"/>
      <c r="Y9" s="4"/>
      <c r="Z9" s="19"/>
      <c r="AA9" s="19"/>
      <c r="AB9" s="19"/>
      <c r="AC9" s="19"/>
      <c r="AD9" s="19"/>
      <c r="AE9" s="19"/>
      <c r="AF9" s="19"/>
      <c r="AG9" s="22"/>
      <c r="AH9" s="22"/>
      <c r="AI9" s="22"/>
      <c r="AJ9" s="22"/>
      <c r="AK9" s="25"/>
      <c r="AL9" s="25"/>
      <c r="AM9" s="22" t="s">
        <v>105</v>
      </c>
      <c r="AN9" s="22"/>
      <c r="AO9" s="22"/>
      <c r="AP9" s="22"/>
      <c r="AQ9" s="22"/>
      <c r="AR9" s="22"/>
      <c r="AS9" s="27"/>
      <c r="AT9" s="27"/>
      <c r="AU9" s="27"/>
      <c r="AV9" s="27"/>
    </row>
    <row r="10" spans="1:48" ht="13.5" customHeight="1" thickBot="1">
      <c r="A10" s="254"/>
      <c r="B10" s="221"/>
      <c r="C10" s="221"/>
      <c r="D10" s="215"/>
      <c r="E10" s="213"/>
      <c r="F10" s="213"/>
      <c r="G10" s="213"/>
      <c r="H10" s="269"/>
      <c r="I10" s="14"/>
      <c r="J10" s="4"/>
      <c r="K10" s="4"/>
      <c r="L10" s="415">
        <v>90</v>
      </c>
      <c r="M10" s="191">
        <f>+P10-$M$6*($P$5-$M$5)</f>
        <v>-53.215752187785625</v>
      </c>
      <c r="N10" s="192">
        <f>+Q10-$N$6*($P$5-$M$5)</f>
        <v>27.4648605182217</v>
      </c>
      <c r="O10" s="192">
        <f>+R10-$O$6*($P$5-$M$5)</f>
        <v>108.14547322422915</v>
      </c>
      <c r="P10" s="192">
        <f>+P6*P5-(L10+K5+K6*P6)*K7-K8*P6</f>
        <v>6.784247812214364</v>
      </c>
      <c r="Q10" s="192">
        <f>+Q6*P5-(L10+K5+K6*Q6)*K7-K8*Q6</f>
        <v>97.46486051822168</v>
      </c>
      <c r="R10" s="192">
        <f>+R6*P5-(L10+K5+K6*R6)*K7-K8*R6</f>
        <v>188.14547322422914</v>
      </c>
      <c r="S10" s="192">
        <f>+P10+$S$6*($S$5-$P$5)</f>
        <v>66.78424781221435</v>
      </c>
      <c r="T10" s="192">
        <f>+Q10+$T$6*($S$5-$P$5)</f>
        <v>167.46486051822166</v>
      </c>
      <c r="U10" s="411">
        <f>+R10+$U$6*($S$5-$P$5)</f>
        <v>268.14547322422914</v>
      </c>
      <c r="V10" s="4"/>
      <c r="W10" s="4"/>
      <c r="X10" s="4"/>
      <c r="Y10" s="4"/>
      <c r="Z10" s="19"/>
      <c r="AA10" s="19"/>
      <c r="AB10" s="19"/>
      <c r="AC10" s="19"/>
      <c r="AD10" s="19"/>
      <c r="AE10" s="19"/>
      <c r="AF10" s="19"/>
      <c r="AG10" s="22"/>
      <c r="AH10" s="22"/>
      <c r="AI10" s="22"/>
      <c r="AJ10" s="22"/>
      <c r="AK10" s="22"/>
      <c r="AL10" s="22"/>
      <c r="AM10" s="22"/>
      <c r="AN10" s="22"/>
      <c r="AO10" s="22"/>
      <c r="AP10" s="22"/>
      <c r="AQ10" s="22"/>
      <c r="AR10" s="22"/>
      <c r="AS10" s="27"/>
      <c r="AT10" s="27"/>
      <c r="AU10" s="27"/>
      <c r="AV10" s="27"/>
    </row>
    <row r="11" spans="1:48" ht="13.5" customHeight="1" thickBot="1">
      <c r="A11" s="251" t="s">
        <v>193</v>
      </c>
      <c r="B11" s="222"/>
      <c r="C11" s="222"/>
      <c r="D11" s="216" t="s">
        <v>18</v>
      </c>
      <c r="E11" s="216" t="s">
        <v>19</v>
      </c>
      <c r="F11" s="216" t="s">
        <v>20</v>
      </c>
      <c r="G11" s="216" t="s">
        <v>21</v>
      </c>
      <c r="H11" s="252" t="s">
        <v>56</v>
      </c>
      <c r="I11" s="15"/>
      <c r="J11" s="4"/>
      <c r="K11" s="4"/>
      <c r="L11" s="511">
        <v>100</v>
      </c>
      <c r="M11" s="193">
        <f>+P11-$M$6*($P$5-$M$5)</f>
        <v>-63.54075218778567</v>
      </c>
      <c r="N11" s="194">
        <f>+Q11-$N$6*($P$5-$M$5)</f>
        <v>17.139860518221766</v>
      </c>
      <c r="O11" s="194">
        <f>+R11-$O$6*($P$5-$M$5)</f>
        <v>97.82047322422922</v>
      </c>
      <c r="P11" s="194">
        <f>+P6*P5-(L11+K5+K6*P6)*K7-K8*P6</f>
        <v>-3.5407521877856816</v>
      </c>
      <c r="Q11" s="194">
        <f>+Q6*P5-(L11+K5+K6*Q6)*K7-K8*Q6</f>
        <v>87.13986051822175</v>
      </c>
      <c r="R11" s="194">
        <f>+R6*P5-(L11+K5+K6*R6)*K7-K8*R6</f>
        <v>177.8204732242292</v>
      </c>
      <c r="S11" s="194">
        <f>+P11+$S$6*($S$5-$P$5)</f>
        <v>56.4592478122143</v>
      </c>
      <c r="T11" s="194">
        <f>+Q11+$T$6*($S$5-$P$5)</f>
        <v>157.13986051822172</v>
      </c>
      <c r="U11" s="412">
        <f>+R11+$U$6*($S$5-$P$5)</f>
        <v>257.8204732242292</v>
      </c>
      <c r="V11" s="4"/>
      <c r="W11" s="4"/>
      <c r="X11" s="4"/>
      <c r="Y11" s="4"/>
      <c r="Z11" s="19"/>
      <c r="AA11" s="19"/>
      <c r="AB11" s="19"/>
      <c r="AC11" s="19"/>
      <c r="AD11" s="19"/>
      <c r="AE11" s="19"/>
      <c r="AF11" s="19"/>
      <c r="AG11" s="22"/>
      <c r="AH11" s="22"/>
      <c r="AI11" s="22"/>
      <c r="AJ11" s="22"/>
      <c r="AK11" s="22"/>
      <c r="AL11" s="22"/>
      <c r="AM11" s="22"/>
      <c r="AN11" s="22"/>
      <c r="AO11" s="22"/>
      <c r="AP11" s="22"/>
      <c r="AQ11" s="22"/>
      <c r="AR11" s="22"/>
      <c r="AS11" s="27"/>
      <c r="AT11" s="27"/>
      <c r="AU11" s="27"/>
      <c r="AV11" s="27"/>
    </row>
    <row r="12" spans="1:48" ht="13.5" customHeight="1" thickBot="1">
      <c r="A12" s="704"/>
      <c r="B12" s="213"/>
      <c r="C12" s="213"/>
      <c r="D12" s="213"/>
      <c r="E12" s="213"/>
      <c r="F12" s="213"/>
      <c r="G12" s="213"/>
      <c r="H12" s="269"/>
      <c r="I12" s="13"/>
      <c r="J12" s="4"/>
      <c r="K12" s="4"/>
      <c r="L12" s="63" t="s">
        <v>177</v>
      </c>
      <c r="M12" s="175"/>
      <c r="N12" s="175"/>
      <c r="O12" s="175"/>
      <c r="P12" s="175"/>
      <c r="Q12" s="175"/>
      <c r="R12" s="175"/>
      <c r="S12" s="175"/>
      <c r="T12" s="175"/>
      <c r="U12" s="175"/>
      <c r="V12" s="4"/>
      <c r="W12" s="4"/>
      <c r="X12" s="4"/>
      <c r="Y12" s="4"/>
      <c r="Z12" s="19"/>
      <c r="AA12" s="19"/>
      <c r="AB12" s="19"/>
      <c r="AC12" s="19"/>
      <c r="AD12" s="19"/>
      <c r="AE12" s="19"/>
      <c r="AF12" s="19"/>
      <c r="AG12" s="22"/>
      <c r="AH12" s="29"/>
      <c r="AI12" s="22"/>
      <c r="AJ12" s="22"/>
      <c r="AK12" s="22"/>
      <c r="AL12" s="22"/>
      <c r="AM12" s="22"/>
      <c r="AN12" s="22"/>
      <c r="AO12" s="22"/>
      <c r="AP12" s="22"/>
      <c r="AQ12" s="22"/>
      <c r="AR12" s="22"/>
      <c r="AS12" s="27"/>
      <c r="AT12" s="27"/>
      <c r="AU12" s="27"/>
      <c r="AV12" s="27"/>
    </row>
    <row r="13" spans="1:48" ht="13.5" customHeight="1" thickBot="1">
      <c r="A13" s="256" t="s">
        <v>0</v>
      </c>
      <c r="B13" s="222"/>
      <c r="C13" s="222"/>
      <c r="D13" s="215" t="s">
        <v>22</v>
      </c>
      <c r="E13" s="215">
        <v>1</v>
      </c>
      <c r="F13" s="223">
        <v>0</v>
      </c>
      <c r="G13" s="224">
        <f>+E13*F13</f>
        <v>0</v>
      </c>
      <c r="H13" s="257">
        <f>+G13/$E$9*100</f>
        <v>0</v>
      </c>
      <c r="I13" s="9"/>
      <c r="J13" s="4"/>
      <c r="K13" s="4"/>
      <c r="L13" s="63"/>
      <c r="M13" s="175"/>
      <c r="N13" s="175"/>
      <c r="O13" s="175"/>
      <c r="P13" s="175"/>
      <c r="Q13" s="175"/>
      <c r="R13" s="175"/>
      <c r="S13" s="175"/>
      <c r="T13" s="175"/>
      <c r="U13" s="175"/>
      <c r="V13" s="4"/>
      <c r="W13" s="4"/>
      <c r="X13" s="4"/>
      <c r="Y13" s="4"/>
      <c r="Z13" s="19"/>
      <c r="AA13" s="19"/>
      <c r="AB13" s="19"/>
      <c r="AC13" s="19"/>
      <c r="AD13" s="19"/>
      <c r="AE13" s="19"/>
      <c r="AF13" s="19"/>
      <c r="AG13" s="22"/>
      <c r="AH13" s="22"/>
      <c r="AI13" s="22"/>
      <c r="AJ13" s="22"/>
      <c r="AK13" s="22"/>
      <c r="AL13" s="22"/>
      <c r="AM13" s="22"/>
      <c r="AN13" s="22"/>
      <c r="AO13" s="22"/>
      <c r="AP13" s="22"/>
      <c r="AQ13" s="22"/>
      <c r="AR13" s="22"/>
      <c r="AS13" s="27"/>
      <c r="AT13" s="27"/>
      <c r="AU13" s="27"/>
      <c r="AV13" s="27"/>
    </row>
    <row r="14" spans="1:48" ht="13.5" customHeight="1" thickBot="1">
      <c r="A14" s="256" t="s">
        <v>12</v>
      </c>
      <c r="B14" s="222"/>
      <c r="C14" s="222"/>
      <c r="D14" s="215" t="s">
        <v>22</v>
      </c>
      <c r="E14" s="215">
        <v>1</v>
      </c>
      <c r="F14" s="223">
        <v>28</v>
      </c>
      <c r="G14" s="224">
        <f>+E14*F14</f>
        <v>28</v>
      </c>
      <c r="H14" s="257">
        <f>+G14/$E$9*100</f>
        <v>4</v>
      </c>
      <c r="I14" s="16"/>
      <c r="J14" s="4"/>
      <c r="K14" s="4"/>
      <c r="L14" s="63"/>
      <c r="M14" s="61"/>
      <c r="N14" s="61"/>
      <c r="O14" s="61"/>
      <c r="P14" s="61"/>
      <c r="Q14" s="61"/>
      <c r="R14" s="61"/>
      <c r="S14" s="61"/>
      <c r="T14" s="61"/>
      <c r="U14" s="61"/>
      <c r="V14" s="4"/>
      <c r="W14" s="4"/>
      <c r="X14" s="4"/>
      <c r="Y14" s="4"/>
      <c r="Z14" s="19"/>
      <c r="AA14" s="19"/>
      <c r="AB14" s="19"/>
      <c r="AC14" s="19"/>
      <c r="AD14" s="19"/>
      <c r="AE14" s="19"/>
      <c r="AF14" s="22"/>
      <c r="AG14" s="22"/>
      <c r="AH14" s="22"/>
      <c r="AI14" s="22"/>
      <c r="AJ14" s="22"/>
      <c r="AK14" s="22"/>
      <c r="AL14" s="22"/>
      <c r="AM14" s="22"/>
      <c r="AN14" s="22"/>
      <c r="AO14" s="22"/>
      <c r="AP14" s="22"/>
      <c r="AQ14" s="22"/>
      <c r="AR14" s="22"/>
      <c r="AS14" s="27"/>
      <c r="AT14" s="27"/>
      <c r="AU14" s="27"/>
      <c r="AV14" s="27"/>
    </row>
    <row r="15" spans="1:48" ht="13.5" customHeight="1" thickBot="1">
      <c r="A15" s="256" t="s">
        <v>7</v>
      </c>
      <c r="B15" s="222"/>
      <c r="C15" s="222"/>
      <c r="D15" s="215" t="s">
        <v>28</v>
      </c>
      <c r="E15" s="224">
        <f>+E9/495</f>
        <v>1.4141414141414141</v>
      </c>
      <c r="F15" s="223">
        <v>0.65</v>
      </c>
      <c r="G15" s="224">
        <f>+E15*F15</f>
        <v>0.9191919191919192</v>
      </c>
      <c r="H15" s="257">
        <f>+G15/$E$9*100</f>
        <v>0.13131313131313133</v>
      </c>
      <c r="I15" s="16"/>
      <c r="J15" s="512" t="s">
        <v>65</v>
      </c>
      <c r="K15" s="513"/>
      <c r="L15" s="419">
        <v>900</v>
      </c>
      <c r="M15" s="420"/>
      <c r="N15" s="420"/>
      <c r="O15" s="420"/>
      <c r="P15" s="420"/>
      <c r="Q15" s="420"/>
      <c r="R15" s="420"/>
      <c r="S15" s="420"/>
      <c r="T15" s="420"/>
      <c r="U15" s="420"/>
      <c r="V15" s="420"/>
      <c r="W15" s="421"/>
      <c r="X15" s="4"/>
      <c r="Y15" s="4"/>
      <c r="Z15" s="19"/>
      <c r="AA15" s="19"/>
      <c r="AB15" s="19"/>
      <c r="AC15" s="19"/>
      <c r="AD15" s="19"/>
      <c r="AE15" s="19"/>
      <c r="AF15" s="22"/>
      <c r="AG15" s="22"/>
      <c r="AH15" s="22"/>
      <c r="AI15" s="22"/>
      <c r="AJ15" s="22"/>
      <c r="AK15" s="22"/>
      <c r="AL15" s="22"/>
      <c r="AM15" s="22"/>
      <c r="AN15" s="22"/>
      <c r="AO15" s="22"/>
      <c r="AP15" s="22"/>
      <c r="AQ15" s="22"/>
      <c r="AR15" s="22"/>
      <c r="AS15" s="27"/>
      <c r="AT15" s="27"/>
      <c r="AU15" s="27"/>
      <c r="AV15" s="27"/>
    </row>
    <row r="16" spans="1:48" ht="13.5" customHeight="1" thickBot="1">
      <c r="A16" s="256" t="s">
        <v>59</v>
      </c>
      <c r="B16" s="222"/>
      <c r="C16" s="222"/>
      <c r="D16" s="215" t="s">
        <v>22</v>
      </c>
      <c r="E16" s="215">
        <v>1</v>
      </c>
      <c r="F16" s="223">
        <v>0</v>
      </c>
      <c r="G16" s="224">
        <f>+E16*F16</f>
        <v>0</v>
      </c>
      <c r="H16" s="257">
        <f>+G16/$E$9*100</f>
        <v>0</v>
      </c>
      <c r="I16" s="16"/>
      <c r="J16" s="422"/>
      <c r="K16" s="195"/>
      <c r="L16" s="195"/>
      <c r="M16" s="722" t="s">
        <v>66</v>
      </c>
      <c r="N16" s="723"/>
      <c r="O16" s="723"/>
      <c r="P16" s="724"/>
      <c r="Q16" s="722" t="s">
        <v>91</v>
      </c>
      <c r="R16" s="723"/>
      <c r="S16" s="723"/>
      <c r="T16" s="724"/>
      <c r="U16" s="722" t="s">
        <v>67</v>
      </c>
      <c r="V16" s="723"/>
      <c r="W16" s="762"/>
      <c r="X16" s="34"/>
      <c r="Y16" s="34"/>
      <c r="Z16" s="19"/>
      <c r="AA16" s="19"/>
      <c r="AB16" s="19"/>
      <c r="AC16" s="19"/>
      <c r="AD16" s="19"/>
      <c r="AE16" s="19"/>
      <c r="AF16" s="22"/>
      <c r="AG16" s="22"/>
      <c r="AH16" s="22"/>
      <c r="AI16" s="22"/>
      <c r="AJ16" s="22"/>
      <c r="AK16" s="22"/>
      <c r="AL16" s="22"/>
      <c r="AM16" s="22"/>
      <c r="AN16" s="22"/>
      <c r="AO16" s="22"/>
      <c r="AP16" s="22"/>
      <c r="AQ16" s="22"/>
      <c r="AR16" s="22"/>
      <c r="AS16" s="27"/>
      <c r="AT16" s="27"/>
      <c r="AU16" s="27"/>
      <c r="AV16" s="27"/>
    </row>
    <row r="17" spans="1:48" ht="13.5" customHeight="1" thickBot="1">
      <c r="A17" s="256" t="s">
        <v>207</v>
      </c>
      <c r="B17" s="222"/>
      <c r="C17" s="222"/>
      <c r="D17" s="215"/>
      <c r="E17" s="215"/>
      <c r="F17" s="215"/>
      <c r="G17" s="215"/>
      <c r="H17" s="257"/>
      <c r="I17" s="16"/>
      <c r="J17" s="423"/>
      <c r="K17" s="196"/>
      <c r="L17" s="416" t="s">
        <v>68</v>
      </c>
      <c r="M17" s="197" t="s">
        <v>69</v>
      </c>
      <c r="N17" s="197" t="s">
        <v>70</v>
      </c>
      <c r="O17" s="197" t="s">
        <v>71</v>
      </c>
      <c r="P17" s="197" t="s">
        <v>72</v>
      </c>
      <c r="Q17" s="197" t="s">
        <v>73</v>
      </c>
      <c r="R17" s="197" t="s">
        <v>71</v>
      </c>
      <c r="S17" s="197" t="s">
        <v>74</v>
      </c>
      <c r="T17" s="197" t="s">
        <v>75</v>
      </c>
      <c r="U17" s="197" t="s">
        <v>76</v>
      </c>
      <c r="V17" s="197" t="s">
        <v>146</v>
      </c>
      <c r="W17" s="424" t="s">
        <v>57</v>
      </c>
      <c r="X17" s="34"/>
      <c r="Y17" s="34"/>
      <c r="Z17" s="19"/>
      <c r="AA17" s="19"/>
      <c r="AB17" s="19"/>
      <c r="AC17" s="19"/>
      <c r="AD17" s="19"/>
      <c r="AE17" s="19"/>
      <c r="AF17" s="22"/>
      <c r="AG17" s="30"/>
      <c r="AH17" s="30"/>
      <c r="AI17" s="22"/>
      <c r="AJ17" s="22"/>
      <c r="AK17" s="22"/>
      <c r="AL17" s="22"/>
      <c r="AM17" s="22"/>
      <c r="AN17" s="22"/>
      <c r="AO17" s="22"/>
      <c r="AP17" s="22"/>
      <c r="AQ17" s="22"/>
      <c r="AR17" s="22"/>
      <c r="AS17" s="27"/>
      <c r="AT17" s="27"/>
      <c r="AU17" s="27"/>
      <c r="AV17" s="27"/>
    </row>
    <row r="18" spans="1:48" ht="13.5" customHeight="1" thickBot="1">
      <c r="A18" s="256" t="s">
        <v>53</v>
      </c>
      <c r="B18" s="227">
        <f>208.71*H5*(208.71/(H4/12))</f>
        <v>39929.875425000006</v>
      </c>
      <c r="C18" s="227"/>
      <c r="D18" s="215" t="s">
        <v>23</v>
      </c>
      <c r="E18" s="228">
        <f>IF(H6&gt;10000,+B18/H6,B18/(H6*50))</f>
        <v>0.1711282820046886</v>
      </c>
      <c r="F18" s="223">
        <v>567</v>
      </c>
      <c r="G18" s="224">
        <f>+E18*F18</f>
        <v>97.02973589665844</v>
      </c>
      <c r="H18" s="257">
        <f>+G18/$E$9*100</f>
        <v>13.861390842379775</v>
      </c>
      <c r="I18" s="16"/>
      <c r="J18" s="427" t="s">
        <v>77</v>
      </c>
      <c r="K18" s="195"/>
      <c r="L18" s="195"/>
      <c r="M18" s="195"/>
      <c r="N18" s="195"/>
      <c r="O18" s="195"/>
      <c r="P18" s="195"/>
      <c r="Q18" s="195"/>
      <c r="R18" s="195"/>
      <c r="S18" s="195"/>
      <c r="T18" s="195"/>
      <c r="U18" s="195"/>
      <c r="V18" s="195"/>
      <c r="W18" s="428"/>
      <c r="X18" s="34"/>
      <c r="Y18" s="34"/>
      <c r="Z18" s="19"/>
      <c r="AA18" s="19"/>
      <c r="AB18" s="19"/>
      <c r="AC18" s="19"/>
      <c r="AD18" s="19"/>
      <c r="AE18" s="19"/>
      <c r="AF18" s="22"/>
      <c r="AG18" s="22"/>
      <c r="AH18" s="22"/>
      <c r="AI18" s="22"/>
      <c r="AJ18" s="22"/>
      <c r="AK18" s="22"/>
      <c r="AL18" s="22"/>
      <c r="AM18" s="22"/>
      <c r="AN18" s="22"/>
      <c r="AO18" s="22"/>
      <c r="AP18" s="22"/>
      <c r="AQ18" s="22"/>
      <c r="AR18" s="22"/>
      <c r="AS18" s="27"/>
      <c r="AT18" s="27"/>
      <c r="AU18" s="27"/>
      <c r="AV18" s="27"/>
    </row>
    <row r="19" spans="1:48" ht="13.5" customHeight="1" thickBot="1">
      <c r="A19" s="256" t="s">
        <v>54</v>
      </c>
      <c r="B19" s="222"/>
      <c r="C19" s="222"/>
      <c r="D19" s="215" t="s">
        <v>24</v>
      </c>
      <c r="E19" s="218">
        <v>0.33</v>
      </c>
      <c r="F19" s="223">
        <v>35</v>
      </c>
      <c r="G19" s="224">
        <f>+E19*F19</f>
        <v>11.55</v>
      </c>
      <c r="H19" s="257">
        <f>+G19/$E$9*100</f>
        <v>1.6500000000000001</v>
      </c>
      <c r="I19" s="16"/>
      <c r="J19" s="760" t="s">
        <v>99</v>
      </c>
      <c r="K19" s="761"/>
      <c r="L19" s="430">
        <v>150000</v>
      </c>
      <c r="M19" s="431">
        <v>11.55</v>
      </c>
      <c r="N19" s="235">
        <f>+L19*M19/100</f>
        <v>17325</v>
      </c>
      <c r="O19" s="430">
        <v>400</v>
      </c>
      <c r="P19" s="432">
        <f>IF(O19=0," ",+N19/O19)</f>
        <v>43.3125</v>
      </c>
      <c r="Q19" s="430">
        <v>25</v>
      </c>
      <c r="R19" s="235">
        <f>+O19*Q19/100</f>
        <v>100</v>
      </c>
      <c r="S19" s="432">
        <f>IF(R19=0," ",+R19/L15)</f>
        <v>0.1111111111111111</v>
      </c>
      <c r="T19" s="432">
        <f>+N19*Q19/100/L15</f>
        <v>4.8125</v>
      </c>
      <c r="U19" s="430">
        <v>3750</v>
      </c>
      <c r="V19" s="433">
        <f>+U19*Q19/100</f>
        <v>937.5</v>
      </c>
      <c r="W19" s="432">
        <f>+V19/L15</f>
        <v>1.0416666666666667</v>
      </c>
      <c r="X19" s="34"/>
      <c r="Y19" s="34"/>
      <c r="Z19" s="19"/>
      <c r="AA19" s="19"/>
      <c r="AB19" s="19"/>
      <c r="AC19" s="19"/>
      <c r="AD19" s="19"/>
      <c r="AE19" s="19"/>
      <c r="AF19" s="22"/>
      <c r="AG19" s="22"/>
      <c r="AH19" s="22"/>
      <c r="AI19" s="22"/>
      <c r="AJ19" s="22"/>
      <c r="AK19" s="22"/>
      <c r="AL19" s="22"/>
      <c r="AM19" s="22"/>
      <c r="AN19" s="22"/>
      <c r="AO19" s="22"/>
      <c r="AP19" s="22"/>
      <c r="AQ19" s="22"/>
      <c r="AR19" s="22"/>
      <c r="AS19" s="27"/>
      <c r="AT19" s="27"/>
      <c r="AU19" s="27"/>
      <c r="AV19" s="27"/>
    </row>
    <row r="20" spans="1:48" ht="13.5" customHeight="1" thickBot="1">
      <c r="A20" s="256" t="s">
        <v>58</v>
      </c>
      <c r="B20" s="222"/>
      <c r="C20" s="222"/>
      <c r="D20" s="215"/>
      <c r="E20" s="215"/>
      <c r="F20" s="224"/>
      <c r="G20" s="224"/>
      <c r="H20" s="257"/>
      <c r="I20" s="16"/>
      <c r="J20" s="760" t="s">
        <v>100</v>
      </c>
      <c r="K20" s="761"/>
      <c r="L20" s="430">
        <v>130000</v>
      </c>
      <c r="M20" s="431">
        <v>11.55</v>
      </c>
      <c r="N20" s="235">
        <f>+L20*M20/100</f>
        <v>15015</v>
      </c>
      <c r="O20" s="430">
        <v>600</v>
      </c>
      <c r="P20" s="432">
        <f>IF(O20=0," ",+N20/O20)</f>
        <v>25.025</v>
      </c>
      <c r="Q20" s="430">
        <v>65</v>
      </c>
      <c r="R20" s="235">
        <f>+O20*Q20/100</f>
        <v>390</v>
      </c>
      <c r="S20" s="432">
        <f>IF(R20=0," ",+R20/L15)</f>
        <v>0.43333333333333335</v>
      </c>
      <c r="T20" s="432">
        <f>+N20*Q20/100/L15</f>
        <v>10.844166666666666</v>
      </c>
      <c r="U20" s="430">
        <v>3250</v>
      </c>
      <c r="V20" s="433">
        <f>+U20*Q20/100</f>
        <v>2112.5</v>
      </c>
      <c r="W20" s="432">
        <f>+V20/L15</f>
        <v>2.3472222222222223</v>
      </c>
      <c r="X20" s="34"/>
      <c r="Y20" s="34"/>
      <c r="Z20" s="19"/>
      <c r="AA20" s="19"/>
      <c r="AB20" s="19"/>
      <c r="AC20" s="19"/>
      <c r="AD20" s="19"/>
      <c r="AE20" s="19"/>
      <c r="AF20" s="22"/>
      <c r="AG20" s="22"/>
      <c r="AH20" s="22"/>
      <c r="AI20" s="22"/>
      <c r="AJ20" s="22"/>
      <c r="AK20" s="22"/>
      <c r="AL20" s="22"/>
      <c r="AM20" s="22"/>
      <c r="AN20" s="22"/>
      <c r="AO20" s="22"/>
      <c r="AP20" s="22"/>
      <c r="AQ20" s="22"/>
      <c r="AR20" s="22"/>
      <c r="AS20" s="27"/>
      <c r="AT20" s="27"/>
      <c r="AU20" s="27"/>
      <c r="AV20" s="27"/>
    </row>
    <row r="21" spans="1:48" ht="13.5" customHeight="1" thickBot="1">
      <c r="A21" s="256" t="s">
        <v>1</v>
      </c>
      <c r="B21" s="222"/>
      <c r="C21" s="222"/>
      <c r="D21" s="215" t="s">
        <v>25</v>
      </c>
      <c r="E21" s="218">
        <v>70</v>
      </c>
      <c r="F21" s="223">
        <v>0.68</v>
      </c>
      <c r="G21" s="224">
        <f aca="true" t="shared" si="0" ref="G21:G26">+E21*F21</f>
        <v>47.6</v>
      </c>
      <c r="H21" s="257">
        <f aca="true" t="shared" si="1" ref="H21:H26">+G21/$E$9*100</f>
        <v>6.800000000000001</v>
      </c>
      <c r="I21" s="16"/>
      <c r="J21" s="760" t="s">
        <v>119</v>
      </c>
      <c r="K21" s="761"/>
      <c r="L21" s="430">
        <v>66000</v>
      </c>
      <c r="M21" s="431">
        <v>11.55</v>
      </c>
      <c r="N21" s="433">
        <f>+L21*M21/100</f>
        <v>7623</v>
      </c>
      <c r="O21" s="430">
        <v>500</v>
      </c>
      <c r="P21" s="432">
        <f>IF(O21=0," ",+N21/O21)</f>
        <v>15.246</v>
      </c>
      <c r="Q21" s="430">
        <v>30</v>
      </c>
      <c r="R21" s="235">
        <f>+O21*Q21/100</f>
        <v>150</v>
      </c>
      <c r="S21" s="432">
        <f>IF(R21=0," ",+R21/L15)</f>
        <v>0.16666666666666666</v>
      </c>
      <c r="T21" s="432">
        <f>IF(N21=0," ",+N21*Q21/100/L15)</f>
        <v>2.541</v>
      </c>
      <c r="U21" s="430">
        <v>1650</v>
      </c>
      <c r="V21" s="433">
        <f>+U21*Q21/100</f>
        <v>495</v>
      </c>
      <c r="W21" s="432">
        <f>+V21/L15</f>
        <v>0.55</v>
      </c>
      <c r="X21" s="34"/>
      <c r="Y21" s="34"/>
      <c r="Z21" s="19"/>
      <c r="AA21" s="19"/>
      <c r="AB21" s="19"/>
      <c r="AC21" s="19"/>
      <c r="AD21" s="19"/>
      <c r="AE21" s="19"/>
      <c r="AF21" s="22"/>
      <c r="AG21" s="22"/>
      <c r="AH21" s="22"/>
      <c r="AI21" s="22"/>
      <c r="AJ21" s="22"/>
      <c r="AK21" s="22"/>
      <c r="AL21" s="22"/>
      <c r="AM21" s="22"/>
      <c r="AN21" s="22"/>
      <c r="AO21" s="22"/>
      <c r="AP21" s="22"/>
      <c r="AQ21" s="22"/>
      <c r="AR21" s="22"/>
      <c r="AS21" s="27"/>
      <c r="AT21" s="27"/>
      <c r="AU21" s="27"/>
      <c r="AV21" s="27"/>
    </row>
    <row r="22" spans="1:48" ht="13.5" customHeight="1" thickBot="1">
      <c r="A22" s="256" t="s">
        <v>2</v>
      </c>
      <c r="B22" s="222"/>
      <c r="C22" s="222"/>
      <c r="D22" s="215" t="s">
        <v>25</v>
      </c>
      <c r="E22" s="218">
        <v>50</v>
      </c>
      <c r="F22" s="223">
        <v>0.5</v>
      </c>
      <c r="G22" s="224">
        <f t="shared" si="0"/>
        <v>25</v>
      </c>
      <c r="H22" s="257">
        <f t="shared" si="1"/>
        <v>3.571428571428571</v>
      </c>
      <c r="I22" s="16"/>
      <c r="J22" s="235"/>
      <c r="K22" s="235"/>
      <c r="L22" s="235"/>
      <c r="M22" s="432"/>
      <c r="N22" s="235"/>
      <c r="O22" s="235"/>
      <c r="P22" s="235"/>
      <c r="Q22" s="235"/>
      <c r="R22" s="235"/>
      <c r="S22" s="235"/>
      <c r="T22" s="235"/>
      <c r="U22" s="235"/>
      <c r="V22" s="235"/>
      <c r="W22" s="432"/>
      <c r="X22" s="34"/>
      <c r="Y22" s="34"/>
      <c r="Z22" s="19"/>
      <c r="AA22" s="19"/>
      <c r="AB22" s="19"/>
      <c r="AC22" s="19"/>
      <c r="AD22" s="19"/>
      <c r="AE22" s="19"/>
      <c r="AF22" s="22"/>
      <c r="AG22" s="22"/>
      <c r="AH22" s="22"/>
      <c r="AI22" s="22"/>
      <c r="AJ22" s="22"/>
      <c r="AK22" s="22"/>
      <c r="AL22" s="22"/>
      <c r="AM22" s="22"/>
      <c r="AN22" s="22"/>
      <c r="AO22" s="22"/>
      <c r="AP22" s="22"/>
      <c r="AQ22" s="22"/>
      <c r="AR22" s="22"/>
      <c r="AS22" s="27"/>
      <c r="AT22" s="27"/>
      <c r="AU22" s="27"/>
      <c r="AV22" s="27"/>
    </row>
    <row r="23" spans="1:48" ht="13.5" customHeight="1" thickBot="1">
      <c r="A23" s="256" t="s">
        <v>3</v>
      </c>
      <c r="B23" s="222"/>
      <c r="C23" s="222"/>
      <c r="D23" s="215" t="s">
        <v>25</v>
      </c>
      <c r="E23" s="218">
        <v>50</v>
      </c>
      <c r="F23" s="223">
        <v>0.58</v>
      </c>
      <c r="G23" s="224">
        <f t="shared" si="0"/>
        <v>28.999999999999996</v>
      </c>
      <c r="H23" s="257">
        <f t="shared" si="1"/>
        <v>4.142857142857142</v>
      </c>
      <c r="I23" s="16"/>
      <c r="J23" s="434" t="s">
        <v>78</v>
      </c>
      <c r="K23" s="235"/>
      <c r="L23" s="430">
        <v>125000</v>
      </c>
      <c r="M23" s="431">
        <v>15</v>
      </c>
      <c r="N23" s="235">
        <f>+L23*M23/100</f>
        <v>18750</v>
      </c>
      <c r="O23" s="430">
        <v>250</v>
      </c>
      <c r="P23" s="432">
        <f>IF(O23=0," ",+N23/O23)</f>
        <v>75</v>
      </c>
      <c r="Q23" s="430">
        <v>65</v>
      </c>
      <c r="R23" s="433">
        <f>+O23*Q23/100</f>
        <v>162.5</v>
      </c>
      <c r="S23" s="432">
        <f>IF(R23=0," ",+R23/L15)</f>
        <v>0.18055555555555555</v>
      </c>
      <c r="T23" s="432">
        <f>+N23*Q23/100/L15</f>
        <v>13.541666666666666</v>
      </c>
      <c r="U23" s="430">
        <v>3750</v>
      </c>
      <c r="V23" s="433">
        <f>+U23*Q23/100</f>
        <v>2437.5</v>
      </c>
      <c r="W23" s="432">
        <f>+V23/L15</f>
        <v>2.7083333333333335</v>
      </c>
      <c r="X23" s="34"/>
      <c r="Y23" s="34"/>
      <c r="Z23" s="19"/>
      <c r="AA23" s="19"/>
      <c r="AB23" s="19"/>
      <c r="AC23" s="19"/>
      <c r="AD23" s="19"/>
      <c r="AE23" s="19"/>
      <c r="AF23" s="22"/>
      <c r="AG23" s="22"/>
      <c r="AH23" s="22"/>
      <c r="AI23" s="22"/>
      <c r="AJ23" s="22"/>
      <c r="AK23" s="22"/>
      <c r="AL23" s="22"/>
      <c r="AM23" s="22"/>
      <c r="AN23" s="22"/>
      <c r="AO23" s="22"/>
      <c r="AP23" s="22"/>
      <c r="AQ23" s="22"/>
      <c r="AR23" s="22"/>
      <c r="AS23" s="27"/>
      <c r="AT23" s="27"/>
      <c r="AU23" s="27"/>
      <c r="AV23" s="27"/>
    </row>
    <row r="24" spans="1:48" ht="13.5" customHeight="1" thickBot="1">
      <c r="A24" s="256" t="s">
        <v>106</v>
      </c>
      <c r="B24" s="213"/>
      <c r="C24" s="213"/>
      <c r="D24" s="215" t="s">
        <v>64</v>
      </c>
      <c r="E24" s="218">
        <v>0</v>
      </c>
      <c r="F24" s="223">
        <v>30</v>
      </c>
      <c r="G24" s="224">
        <f t="shared" si="0"/>
        <v>0</v>
      </c>
      <c r="H24" s="257">
        <f t="shared" si="1"/>
        <v>0</v>
      </c>
      <c r="I24" s="16"/>
      <c r="J24" s="235"/>
      <c r="K24" s="235"/>
      <c r="L24" s="235"/>
      <c r="M24" s="432"/>
      <c r="N24" s="235"/>
      <c r="O24" s="235"/>
      <c r="P24" s="235"/>
      <c r="Q24" s="235"/>
      <c r="R24" s="235"/>
      <c r="S24" s="235"/>
      <c r="T24" s="235"/>
      <c r="U24" s="235"/>
      <c r="V24" s="235"/>
      <c r="W24" s="432"/>
      <c r="X24" s="34"/>
      <c r="Y24" s="34"/>
      <c r="Z24" s="19"/>
      <c r="AA24" s="19"/>
      <c r="AB24" s="19"/>
      <c r="AC24" s="19"/>
      <c r="AD24" s="19"/>
      <c r="AE24" s="19"/>
      <c r="AF24" s="22"/>
      <c r="AG24" s="22"/>
      <c r="AH24" s="22"/>
      <c r="AI24" s="22"/>
      <c r="AJ24" s="22"/>
      <c r="AK24" s="22"/>
      <c r="AL24" s="22"/>
      <c r="AM24" s="22"/>
      <c r="AN24" s="22"/>
      <c r="AO24" s="22"/>
      <c r="AP24" s="22"/>
      <c r="AQ24" s="22"/>
      <c r="AR24" s="22"/>
      <c r="AS24" s="27"/>
      <c r="AT24" s="27"/>
      <c r="AU24" s="27"/>
      <c r="AV24" s="27"/>
    </row>
    <row r="25" spans="1:48" ht="13.5" customHeight="1" thickBot="1">
      <c r="A25" s="256" t="s">
        <v>4</v>
      </c>
      <c r="B25" s="222"/>
      <c r="C25" s="222"/>
      <c r="D25" s="215" t="s">
        <v>25</v>
      </c>
      <c r="E25" s="218">
        <v>0.5</v>
      </c>
      <c r="F25" s="223">
        <v>5.3</v>
      </c>
      <c r="G25" s="224">
        <f t="shared" si="0"/>
        <v>2.65</v>
      </c>
      <c r="H25" s="257">
        <f t="shared" si="1"/>
        <v>0.37857142857142856</v>
      </c>
      <c r="I25" s="16"/>
      <c r="J25" s="434" t="s">
        <v>79</v>
      </c>
      <c r="K25" s="235"/>
      <c r="L25" s="430">
        <v>325000</v>
      </c>
      <c r="M25" s="431">
        <v>14.55</v>
      </c>
      <c r="N25" s="235">
        <f>+L25*M25/100</f>
        <v>47287.5</v>
      </c>
      <c r="O25" s="430">
        <v>225</v>
      </c>
      <c r="P25" s="432">
        <f>IF(O25=0," ",+N25/O25)</f>
        <v>210.16666666666666</v>
      </c>
      <c r="Q25" s="430">
        <v>100</v>
      </c>
      <c r="R25" s="235">
        <f>+O25*Q25/100</f>
        <v>225</v>
      </c>
      <c r="S25" s="432">
        <f>IF(R25=0," ",+R25/L15)</f>
        <v>0.25</v>
      </c>
      <c r="T25" s="432">
        <f>+N25*Q25/100/L15</f>
        <v>52.541666666666664</v>
      </c>
      <c r="U25" s="430">
        <v>9500</v>
      </c>
      <c r="V25" s="235">
        <f>+U25*Q25/100</f>
        <v>9500</v>
      </c>
      <c r="W25" s="432">
        <f>+V25/L15</f>
        <v>10.555555555555555</v>
      </c>
      <c r="X25" s="34"/>
      <c r="Y25" s="34"/>
      <c r="Z25" s="19"/>
      <c r="AA25" s="19"/>
      <c r="AB25" s="19"/>
      <c r="AC25" s="19"/>
      <c r="AD25" s="19"/>
      <c r="AE25" s="19"/>
      <c r="AF25" s="22"/>
      <c r="AG25" s="22"/>
      <c r="AH25" s="22"/>
      <c r="AI25" s="22"/>
      <c r="AJ25" s="22"/>
      <c r="AK25" s="22"/>
      <c r="AL25" s="22"/>
      <c r="AM25" s="22"/>
      <c r="AN25" s="22"/>
      <c r="AO25" s="22"/>
      <c r="AP25" s="22"/>
      <c r="AQ25" s="22"/>
      <c r="AR25" s="22"/>
      <c r="AS25" s="27"/>
      <c r="AT25" s="27"/>
      <c r="AU25" s="27"/>
      <c r="AV25" s="27"/>
    </row>
    <row r="26" spans="1:48" ht="13.5" customHeight="1" thickBot="1">
      <c r="A26" s="476" t="s">
        <v>38</v>
      </c>
      <c r="B26" s="477"/>
      <c r="C26" s="477"/>
      <c r="D26" s="478" t="s">
        <v>22</v>
      </c>
      <c r="E26" s="478">
        <v>1</v>
      </c>
      <c r="F26" s="479">
        <v>0</v>
      </c>
      <c r="G26" s="480">
        <f t="shared" si="0"/>
        <v>0</v>
      </c>
      <c r="H26" s="481">
        <f t="shared" si="1"/>
        <v>0</v>
      </c>
      <c r="I26" s="16"/>
      <c r="J26" s="423"/>
      <c r="K26" s="196"/>
      <c r="L26" s="196"/>
      <c r="M26" s="303"/>
      <c r="N26" s="196"/>
      <c r="O26" s="196"/>
      <c r="P26" s="304"/>
      <c r="Q26" s="196"/>
      <c r="R26" s="196"/>
      <c r="S26" s="304"/>
      <c r="T26" s="304"/>
      <c r="U26" s="196"/>
      <c r="V26" s="196"/>
      <c r="W26" s="429"/>
      <c r="X26" s="34"/>
      <c r="Y26" s="34"/>
      <c r="Z26" s="19"/>
      <c r="AA26" s="19"/>
      <c r="AB26" s="19"/>
      <c r="AC26" s="19"/>
      <c r="AD26" s="19"/>
      <c r="AE26" s="19"/>
      <c r="AF26" s="22"/>
      <c r="AG26" s="22"/>
      <c r="AH26" s="22"/>
      <c r="AI26" s="22"/>
      <c r="AJ26" s="22"/>
      <c r="AK26" s="22"/>
      <c r="AL26" s="22"/>
      <c r="AM26" s="22"/>
      <c r="AN26" s="22"/>
      <c r="AO26" s="22"/>
      <c r="AP26" s="22"/>
      <c r="AQ26" s="22"/>
      <c r="AR26" s="22"/>
      <c r="AS26" s="27"/>
      <c r="AT26" s="27"/>
      <c r="AU26" s="27"/>
      <c r="AV26" s="27"/>
    </row>
    <row r="27" spans="1:48" ht="13.5" customHeight="1" thickBot="1">
      <c r="A27" s="256" t="s">
        <v>190</v>
      </c>
      <c r="B27" s="222"/>
      <c r="C27" s="222"/>
      <c r="D27" s="215"/>
      <c r="E27" s="215"/>
      <c r="F27" s="215"/>
      <c r="G27" s="215"/>
      <c r="H27" s="257"/>
      <c r="I27" s="16"/>
      <c r="J27" s="425" t="s">
        <v>80</v>
      </c>
      <c r="K27" s="199"/>
      <c r="L27" s="199"/>
      <c r="M27" s="201"/>
      <c r="N27" s="198">
        <f>SUM(N18:N26)</f>
        <v>106000.5</v>
      </c>
      <c r="O27" s="199"/>
      <c r="P27" s="200"/>
      <c r="Q27" s="198">
        <f>+Q19/100*N19+Q20/100*N20+Q21/100*N21+Q23/100*N23+Q25/100*N25</f>
        <v>75852.9</v>
      </c>
      <c r="R27" s="199"/>
      <c r="S27" s="200"/>
      <c r="T27" s="200">
        <f>SUM(T19:T26)</f>
        <v>84.281</v>
      </c>
      <c r="U27" s="198">
        <f>SUM(U19:U26)</f>
        <v>21900</v>
      </c>
      <c r="V27" s="198">
        <f>SUM(V19:V26)</f>
        <v>15482.5</v>
      </c>
      <c r="W27" s="426">
        <f>SUM(W19:W26)</f>
        <v>17.202777777777776</v>
      </c>
      <c r="X27" s="34"/>
      <c r="Y27" s="34"/>
      <c r="Z27" s="19"/>
      <c r="AA27" s="19"/>
      <c r="AB27" s="19"/>
      <c r="AC27" s="19"/>
      <c r="AD27" s="19"/>
      <c r="AE27" s="19"/>
      <c r="AF27" s="22"/>
      <c r="AG27" s="22"/>
      <c r="AH27" s="22"/>
      <c r="AI27" s="22"/>
      <c r="AJ27" s="22"/>
      <c r="AK27" s="22"/>
      <c r="AL27" s="22"/>
      <c r="AM27" s="22"/>
      <c r="AN27" s="22"/>
      <c r="AO27" s="22"/>
      <c r="AP27" s="22"/>
      <c r="AQ27" s="22"/>
      <c r="AR27" s="22"/>
      <c r="AS27" s="27"/>
      <c r="AT27" s="27"/>
      <c r="AU27" s="27"/>
      <c r="AV27" s="27"/>
    </row>
    <row r="28" spans="1:48" ht="13.5" customHeight="1" thickBot="1">
      <c r="A28" s="256" t="s">
        <v>203</v>
      </c>
      <c r="B28" s="222"/>
      <c r="C28" s="222"/>
      <c r="D28" s="215" t="s">
        <v>22</v>
      </c>
      <c r="E28" s="215">
        <v>1</v>
      </c>
      <c r="F28" s="223">
        <v>9.88</v>
      </c>
      <c r="G28" s="224">
        <f>+E28*F28</f>
        <v>9.88</v>
      </c>
      <c r="H28" s="257">
        <f>+G28/$E$9*100</f>
        <v>1.4114285714285715</v>
      </c>
      <c r="I28" s="16"/>
      <c r="J28" s="4"/>
      <c r="K28" s="4"/>
      <c r="L28" s="4"/>
      <c r="M28" s="4"/>
      <c r="N28" s="4"/>
      <c r="O28" s="4"/>
      <c r="P28" s="4"/>
      <c r="Q28" s="4"/>
      <c r="R28" s="4"/>
      <c r="S28" s="4"/>
      <c r="T28" s="4"/>
      <c r="U28" s="4"/>
      <c r="V28" s="4"/>
      <c r="W28" s="4"/>
      <c r="X28" s="34"/>
      <c r="Y28" s="34"/>
      <c r="Z28" s="19"/>
      <c r="AA28" s="19"/>
      <c r="AB28" s="19"/>
      <c r="AC28" s="19"/>
      <c r="AD28" s="19"/>
      <c r="AE28" s="19"/>
      <c r="AF28" s="22"/>
      <c r="AG28" s="22"/>
      <c r="AH28" s="22"/>
      <c r="AI28" s="22"/>
      <c r="AJ28" s="22"/>
      <c r="AK28" s="22"/>
      <c r="AL28" s="22"/>
      <c r="AM28" s="22"/>
      <c r="AN28" s="22"/>
      <c r="AO28" s="22"/>
      <c r="AP28" s="22"/>
      <c r="AQ28" s="22"/>
      <c r="AR28" s="22"/>
      <c r="AS28" s="27"/>
      <c r="AT28" s="27"/>
      <c r="AU28" s="27"/>
      <c r="AV28" s="27"/>
    </row>
    <row r="29" spans="1:48" ht="13.5" customHeight="1" thickBot="1">
      <c r="A29" s="256" t="s">
        <v>55</v>
      </c>
      <c r="B29" s="222"/>
      <c r="C29" s="222"/>
      <c r="D29" s="215" t="s">
        <v>22</v>
      </c>
      <c r="E29" s="215">
        <v>1</v>
      </c>
      <c r="F29" s="223">
        <v>14.44</v>
      </c>
      <c r="G29" s="224">
        <f>+E29*F29</f>
        <v>14.44</v>
      </c>
      <c r="H29" s="257">
        <f>+G29/$E$9*100</f>
        <v>2.0628571428571427</v>
      </c>
      <c r="I29" s="16"/>
      <c r="J29" s="45"/>
      <c r="K29" s="45"/>
      <c r="L29" s="45"/>
      <c r="M29" s="45"/>
      <c r="N29" s="45"/>
      <c r="O29" s="45"/>
      <c r="P29" s="45"/>
      <c r="Q29" s="45"/>
      <c r="R29" s="45"/>
      <c r="S29" s="45"/>
      <c r="T29" s="45"/>
      <c r="U29" s="45"/>
      <c r="V29" s="45"/>
      <c r="W29" s="45"/>
      <c r="X29" s="34"/>
      <c r="Y29" s="34"/>
      <c r="Z29" s="19"/>
      <c r="AA29" s="19"/>
      <c r="AB29" s="19"/>
      <c r="AC29" s="19"/>
      <c r="AD29" s="19"/>
      <c r="AE29" s="19"/>
      <c r="AF29" s="22"/>
      <c r="AG29" s="22"/>
      <c r="AH29" s="22"/>
      <c r="AI29" s="22"/>
      <c r="AJ29" s="22"/>
      <c r="AK29" s="22"/>
      <c r="AL29" s="22"/>
      <c r="AM29" s="22"/>
      <c r="AN29" s="22"/>
      <c r="AO29" s="22"/>
      <c r="AP29" s="22"/>
      <c r="AQ29" s="22"/>
      <c r="AR29" s="22"/>
      <c r="AS29" s="27"/>
      <c r="AT29" s="27"/>
      <c r="AU29" s="27"/>
      <c r="AV29" s="27"/>
    </row>
    <row r="30" spans="1:48" ht="13.5" customHeight="1" thickBot="1">
      <c r="A30" s="256" t="s">
        <v>114</v>
      </c>
      <c r="B30" s="222"/>
      <c r="C30" s="222"/>
      <c r="D30" s="215" t="s">
        <v>22</v>
      </c>
      <c r="E30" s="215">
        <v>1</v>
      </c>
      <c r="F30" s="223">
        <f>13.25+12.38</f>
        <v>25.630000000000003</v>
      </c>
      <c r="G30" s="224">
        <f>+E30*F30</f>
        <v>25.630000000000003</v>
      </c>
      <c r="H30" s="257">
        <f>+G30/$E$9*100</f>
        <v>3.661428571428572</v>
      </c>
      <c r="I30" s="16"/>
      <c r="J30" s="435" t="s">
        <v>81</v>
      </c>
      <c r="K30" s="436"/>
      <c r="L30" s="706">
        <f>+F43</f>
        <v>3.68</v>
      </c>
      <c r="M30" s="441"/>
      <c r="N30" s="441"/>
      <c r="O30" s="441"/>
      <c r="P30" s="441"/>
      <c r="Q30" s="441"/>
      <c r="R30" s="441"/>
      <c r="S30" s="441"/>
      <c r="T30" s="441"/>
      <c r="U30" s="441"/>
      <c r="V30" s="441"/>
      <c r="W30" s="441"/>
      <c r="X30" s="441"/>
      <c r="Y30" s="442"/>
      <c r="Z30" s="19"/>
      <c r="AA30" s="19"/>
      <c r="AB30" s="19"/>
      <c r="AC30" s="19"/>
      <c r="AD30" s="19"/>
      <c r="AE30" s="19"/>
      <c r="AF30" s="22"/>
      <c r="AG30" s="22"/>
      <c r="AH30" s="22"/>
      <c r="AI30" s="22"/>
      <c r="AJ30" s="22"/>
      <c r="AK30" s="22"/>
      <c r="AL30" s="22"/>
      <c r="AM30" s="22"/>
      <c r="AN30" s="22"/>
      <c r="AO30" s="22"/>
      <c r="AP30" s="22"/>
      <c r="AQ30" s="22"/>
      <c r="AR30" s="22"/>
      <c r="AS30" s="27"/>
      <c r="AT30" s="27"/>
      <c r="AU30" s="27"/>
      <c r="AV30" s="27"/>
    </row>
    <row r="31" spans="1:48" ht="13.5" customHeight="1" thickBot="1">
      <c r="A31" s="256" t="s">
        <v>183</v>
      </c>
      <c r="B31" s="222"/>
      <c r="C31" s="222"/>
      <c r="D31" s="215" t="s">
        <v>22</v>
      </c>
      <c r="E31" s="215">
        <v>1</v>
      </c>
      <c r="F31" s="223">
        <v>8.19</v>
      </c>
      <c r="G31" s="224">
        <f>+E31*F31</f>
        <v>8.19</v>
      </c>
      <c r="H31" s="257">
        <f>+G31/$E$9*100</f>
        <v>1.17</v>
      </c>
      <c r="I31" s="16"/>
      <c r="J31" s="437"/>
      <c r="K31" s="202"/>
      <c r="L31" s="203" t="s">
        <v>108</v>
      </c>
      <c r="M31" s="202"/>
      <c r="N31" s="204"/>
      <c r="O31" s="726" t="s">
        <v>66</v>
      </c>
      <c r="P31" s="727"/>
      <c r="Q31" s="728"/>
      <c r="R31" s="726" t="s">
        <v>82</v>
      </c>
      <c r="S31" s="728"/>
      <c r="T31" s="726" t="s">
        <v>67</v>
      </c>
      <c r="U31" s="727"/>
      <c r="V31" s="728"/>
      <c r="W31" s="726" t="s">
        <v>83</v>
      </c>
      <c r="X31" s="727"/>
      <c r="Y31" s="765"/>
      <c r="Z31" s="19"/>
      <c r="AA31" s="19"/>
      <c r="AB31" s="19"/>
      <c r="AC31" s="19"/>
      <c r="AD31" s="19"/>
      <c r="AE31" s="19"/>
      <c r="AF31" s="22"/>
      <c r="AG31" s="22"/>
      <c r="AH31" s="22"/>
      <c r="AI31" s="22"/>
      <c r="AJ31" s="22"/>
      <c r="AK31" s="22"/>
      <c r="AL31" s="22"/>
      <c r="AM31" s="22"/>
      <c r="AN31" s="22"/>
      <c r="AO31" s="22"/>
      <c r="AP31" s="22"/>
      <c r="AQ31" s="22"/>
      <c r="AR31" s="22"/>
      <c r="AS31" s="27"/>
      <c r="AT31" s="27"/>
      <c r="AU31" s="27"/>
      <c r="AV31" s="27"/>
    </row>
    <row r="32" spans="1:48" ht="13.5" customHeight="1" thickBot="1">
      <c r="A32" s="256" t="s">
        <v>116</v>
      </c>
      <c r="B32" s="222"/>
      <c r="C32" s="222"/>
      <c r="D32" s="215" t="s">
        <v>22</v>
      </c>
      <c r="E32" s="215">
        <v>1</v>
      </c>
      <c r="F32" s="223">
        <v>15</v>
      </c>
      <c r="G32" s="224">
        <f>+E32*F32</f>
        <v>15</v>
      </c>
      <c r="H32" s="257">
        <f>+G32/$E$9*100</f>
        <v>2.142857142857143</v>
      </c>
      <c r="I32" s="16"/>
      <c r="J32" s="438" t="s">
        <v>84</v>
      </c>
      <c r="K32" s="205"/>
      <c r="L32" s="206" t="s">
        <v>109</v>
      </c>
      <c r="M32" s="206" t="s">
        <v>85</v>
      </c>
      <c r="N32" s="206" t="s">
        <v>86</v>
      </c>
      <c r="O32" s="207" t="s">
        <v>68</v>
      </c>
      <c r="P32" s="207" t="s">
        <v>69</v>
      </c>
      <c r="Q32" s="207" t="s">
        <v>70</v>
      </c>
      <c r="R32" s="207" t="s">
        <v>73</v>
      </c>
      <c r="S32" s="207" t="s">
        <v>75</v>
      </c>
      <c r="T32" s="207" t="s">
        <v>76</v>
      </c>
      <c r="U32" s="207" t="s">
        <v>146</v>
      </c>
      <c r="V32" s="207" t="s">
        <v>57</v>
      </c>
      <c r="W32" s="207" t="s">
        <v>74</v>
      </c>
      <c r="X32" s="207" t="s">
        <v>87</v>
      </c>
      <c r="Y32" s="443" t="s">
        <v>88</v>
      </c>
      <c r="Z32" s="19"/>
      <c r="AA32" s="19"/>
      <c r="AB32" s="19"/>
      <c r="AC32" s="19"/>
      <c r="AD32" s="19"/>
      <c r="AE32" s="19"/>
      <c r="AF32" s="22"/>
      <c r="AG32" s="22"/>
      <c r="AH32" s="22"/>
      <c r="AI32" s="22"/>
      <c r="AJ32" s="22"/>
      <c r="AK32" s="22"/>
      <c r="AL32" s="22"/>
      <c r="AM32" s="22"/>
      <c r="AN32" s="22"/>
      <c r="AO32" s="22"/>
      <c r="AP32" s="22"/>
      <c r="AQ32" s="22"/>
      <c r="AR32" s="22"/>
      <c r="AS32" s="27"/>
      <c r="AT32" s="27"/>
      <c r="AU32" s="27"/>
      <c r="AV32" s="27"/>
    </row>
    <row r="33" spans="1:48" ht="13.5" customHeight="1" thickBot="1">
      <c r="A33" s="256" t="s">
        <v>115</v>
      </c>
      <c r="B33" s="222"/>
      <c r="C33" s="222"/>
      <c r="D33" s="215"/>
      <c r="E33" s="215"/>
      <c r="F33" s="215"/>
      <c r="G33" s="215"/>
      <c r="H33" s="257"/>
      <c r="I33" s="16"/>
      <c r="J33" s="437"/>
      <c r="K33" s="202"/>
      <c r="L33" s="202"/>
      <c r="M33" s="202"/>
      <c r="N33" s="202"/>
      <c r="O33" s="202"/>
      <c r="P33" s="202"/>
      <c r="Q33" s="202"/>
      <c r="R33" s="202"/>
      <c r="S33" s="202"/>
      <c r="T33" s="202"/>
      <c r="U33" s="202"/>
      <c r="V33" s="202"/>
      <c r="W33" s="202"/>
      <c r="X33" s="202"/>
      <c r="Y33" s="517"/>
      <c r="Z33" s="19"/>
      <c r="AA33" s="19"/>
      <c r="AB33" s="19"/>
      <c r="AC33" s="19"/>
      <c r="AD33" s="19"/>
      <c r="AE33" s="19"/>
      <c r="AF33" s="22"/>
      <c r="AG33" s="22"/>
      <c r="AH33" s="22"/>
      <c r="AI33" s="22"/>
      <c r="AJ33" s="22"/>
      <c r="AK33" s="22"/>
      <c r="AL33" s="22"/>
      <c r="AM33" s="22"/>
      <c r="AN33" s="22"/>
      <c r="AO33" s="22"/>
      <c r="AP33" s="22"/>
      <c r="AQ33" s="22"/>
      <c r="AR33" s="22"/>
      <c r="AS33" s="27"/>
      <c r="AT33" s="27"/>
      <c r="AU33" s="27"/>
      <c r="AV33" s="27"/>
    </row>
    <row r="34" spans="1:48" ht="13.5" customHeight="1" thickBot="1">
      <c r="A34" s="256" t="s">
        <v>117</v>
      </c>
      <c r="B34" s="222"/>
      <c r="C34" s="222"/>
      <c r="D34" s="215" t="s">
        <v>22</v>
      </c>
      <c r="E34" s="215">
        <v>1</v>
      </c>
      <c r="F34" s="225">
        <v>10</v>
      </c>
      <c r="G34" s="224">
        <f aca="true" t="shared" si="2" ref="G34:G41">+E34*F34</f>
        <v>10</v>
      </c>
      <c r="H34" s="257">
        <f aca="true" t="shared" si="3" ref="H34:H41">+G34/$E$9*100</f>
        <v>1.4285714285714286</v>
      </c>
      <c r="I34" s="16"/>
      <c r="J34" s="687" t="s">
        <v>210</v>
      </c>
      <c r="K34" s="687"/>
      <c r="L34" s="447">
        <v>9300</v>
      </c>
      <c r="M34" s="447">
        <v>150</v>
      </c>
      <c r="N34" s="448">
        <v>38</v>
      </c>
      <c r="O34" s="447"/>
      <c r="P34" s="457"/>
      <c r="Q34" s="460">
        <f aca="true" t="shared" si="4" ref="Q34:Q51">+O34*P34/100</f>
        <v>0</v>
      </c>
      <c r="R34" s="450"/>
      <c r="S34" s="451">
        <f>+Q34*R34/100/L15</f>
        <v>0</v>
      </c>
      <c r="T34" s="447"/>
      <c r="U34" s="452">
        <f>+T34*R34/100</f>
        <v>0</v>
      </c>
      <c r="V34" s="451">
        <f>+U34/L15</f>
        <v>0</v>
      </c>
      <c r="W34" s="453">
        <f aca="true" t="shared" si="5" ref="W34:W51">IF(N34=0," ",1/N34)</f>
        <v>0.02631578947368421</v>
      </c>
      <c r="X34" s="451">
        <f aca="true" t="shared" si="6" ref="X34:X51">+M34*0.044</f>
        <v>6.6</v>
      </c>
      <c r="Y34" s="451">
        <f>IF(W34=" "," ",+X34*W34*1.15*L30)</f>
        <v>0.7350315789473684</v>
      </c>
      <c r="Z34" s="19"/>
      <c r="AA34" s="19"/>
      <c r="AB34" s="19"/>
      <c r="AC34" s="19"/>
      <c r="AD34" s="19"/>
      <c r="AE34" s="19"/>
      <c r="AF34" s="22"/>
      <c r="AG34" s="22"/>
      <c r="AH34" s="22"/>
      <c r="AI34" s="22"/>
      <c r="AJ34" s="22"/>
      <c r="AK34" s="22"/>
      <c r="AL34" s="22"/>
      <c r="AM34" s="22"/>
      <c r="AN34" s="22"/>
      <c r="AO34" s="22"/>
      <c r="AP34" s="22"/>
      <c r="AQ34" s="22"/>
      <c r="AR34" s="22"/>
      <c r="AS34" s="27"/>
      <c r="AT34" s="27"/>
      <c r="AU34" s="27"/>
      <c r="AV34" s="27"/>
    </row>
    <row r="35" spans="1:48" ht="13.5" customHeight="1" thickBot="1">
      <c r="A35" s="256" t="s">
        <v>204</v>
      </c>
      <c r="B35" s="222"/>
      <c r="C35" s="222"/>
      <c r="D35" s="215" t="s">
        <v>25</v>
      </c>
      <c r="E35" s="654">
        <v>0</v>
      </c>
      <c r="F35" s="225">
        <v>0</v>
      </c>
      <c r="G35" s="224">
        <f t="shared" si="2"/>
        <v>0</v>
      </c>
      <c r="H35" s="257">
        <f t="shared" si="3"/>
        <v>0</v>
      </c>
      <c r="I35" s="16"/>
      <c r="J35" s="687" t="s">
        <v>107</v>
      </c>
      <c r="K35" s="687"/>
      <c r="L35" s="447">
        <v>1800</v>
      </c>
      <c r="M35" s="447">
        <v>200</v>
      </c>
      <c r="N35" s="448">
        <v>10</v>
      </c>
      <c r="O35" s="447">
        <v>48000</v>
      </c>
      <c r="P35" s="457">
        <v>12.2</v>
      </c>
      <c r="Q35" s="460">
        <f t="shared" si="4"/>
        <v>5856</v>
      </c>
      <c r="R35" s="450">
        <v>50</v>
      </c>
      <c r="S35" s="451">
        <f>+Q35*R35/100/L15</f>
        <v>3.2533333333333334</v>
      </c>
      <c r="T35" s="447">
        <v>1450</v>
      </c>
      <c r="U35" s="452">
        <f aca="true" t="shared" si="7" ref="U35:U51">+T35*R35/100</f>
        <v>725</v>
      </c>
      <c r="V35" s="451">
        <f>+U35/L15</f>
        <v>0.8055555555555556</v>
      </c>
      <c r="W35" s="453">
        <f t="shared" si="5"/>
        <v>0.1</v>
      </c>
      <c r="X35" s="451">
        <f t="shared" si="6"/>
        <v>8.799999999999999</v>
      </c>
      <c r="Y35" s="451">
        <f>IF(W35=" "," ",+X35*W35*1.15*L30)</f>
        <v>3.7241599999999995</v>
      </c>
      <c r="Z35" s="19"/>
      <c r="AA35" s="19"/>
      <c r="AB35" s="19"/>
      <c r="AC35" s="19"/>
      <c r="AD35" s="19"/>
      <c r="AE35" s="19"/>
      <c r="AF35" s="22"/>
      <c r="AG35" s="22"/>
      <c r="AH35" s="22"/>
      <c r="AI35" s="22"/>
      <c r="AJ35" s="22"/>
      <c r="AK35" s="22"/>
      <c r="AL35" s="22"/>
      <c r="AM35" s="22"/>
      <c r="AN35" s="22"/>
      <c r="AO35" s="22"/>
      <c r="AP35" s="22"/>
      <c r="AQ35" s="22"/>
      <c r="AR35" s="22"/>
      <c r="AS35" s="27"/>
      <c r="AT35" s="27"/>
      <c r="AU35" s="27"/>
      <c r="AV35" s="27"/>
    </row>
    <row r="36" spans="1:48" ht="13.5" customHeight="1" thickBot="1">
      <c r="A36" s="256" t="s">
        <v>184</v>
      </c>
      <c r="B36" s="222"/>
      <c r="C36" s="222"/>
      <c r="D36" s="215" t="s">
        <v>197</v>
      </c>
      <c r="E36" s="654">
        <v>0</v>
      </c>
      <c r="F36" s="225">
        <v>0</v>
      </c>
      <c r="G36" s="224">
        <f t="shared" si="2"/>
        <v>0</v>
      </c>
      <c r="H36" s="257">
        <f t="shared" si="3"/>
        <v>0</v>
      </c>
      <c r="I36" s="16"/>
      <c r="J36" s="687" t="s">
        <v>194</v>
      </c>
      <c r="K36" s="687"/>
      <c r="L36" s="447">
        <v>9300</v>
      </c>
      <c r="M36" s="447">
        <v>150</v>
      </c>
      <c r="N36" s="448">
        <v>38</v>
      </c>
      <c r="O36" s="447"/>
      <c r="P36" s="457"/>
      <c r="Q36" s="460">
        <f t="shared" si="4"/>
        <v>0</v>
      </c>
      <c r="R36" s="450"/>
      <c r="S36" s="451">
        <f>+Q36*R36/100/L15</f>
        <v>0</v>
      </c>
      <c r="T36" s="447"/>
      <c r="U36" s="452">
        <f t="shared" si="7"/>
        <v>0</v>
      </c>
      <c r="V36" s="451">
        <f>+U36/L15</f>
        <v>0</v>
      </c>
      <c r="W36" s="453">
        <f t="shared" si="5"/>
        <v>0.02631578947368421</v>
      </c>
      <c r="X36" s="451">
        <f t="shared" si="6"/>
        <v>6.6</v>
      </c>
      <c r="Y36" s="451">
        <f>IF(W36=" "," ",+X36*W36*1.15*L30)</f>
        <v>0.7350315789473684</v>
      </c>
      <c r="Z36" s="19"/>
      <c r="AA36" s="19"/>
      <c r="AB36" s="19"/>
      <c r="AC36" s="19"/>
      <c r="AD36" s="19"/>
      <c r="AE36" s="19"/>
      <c r="AF36" s="22"/>
      <c r="AG36" s="22"/>
      <c r="AH36" s="22"/>
      <c r="AI36" s="22"/>
      <c r="AJ36" s="22"/>
      <c r="AK36" s="22"/>
      <c r="AL36" s="22"/>
      <c r="AM36" s="22"/>
      <c r="AN36" s="22"/>
      <c r="AO36" s="22"/>
      <c r="AP36" s="22"/>
      <c r="AQ36" s="22"/>
      <c r="AR36" s="22"/>
      <c r="AS36" s="27"/>
      <c r="AT36" s="27"/>
      <c r="AU36" s="27"/>
      <c r="AV36" s="27"/>
    </row>
    <row r="37" spans="1:48" ht="13.5" customHeight="1" thickBot="1">
      <c r="A37" s="256" t="s">
        <v>98</v>
      </c>
      <c r="B37" s="222"/>
      <c r="C37" s="222"/>
      <c r="D37" s="215" t="s">
        <v>197</v>
      </c>
      <c r="E37" s="654">
        <v>2</v>
      </c>
      <c r="F37" s="225">
        <v>4.54</v>
      </c>
      <c r="G37" s="224">
        <f t="shared" si="2"/>
        <v>9.08</v>
      </c>
      <c r="H37" s="257">
        <f t="shared" si="3"/>
        <v>1.2971428571428572</v>
      </c>
      <c r="I37" s="16"/>
      <c r="J37" s="687" t="s">
        <v>195</v>
      </c>
      <c r="K37" s="687"/>
      <c r="L37" s="447">
        <v>9300</v>
      </c>
      <c r="M37" s="447">
        <v>150</v>
      </c>
      <c r="N37" s="448">
        <v>38</v>
      </c>
      <c r="O37" s="447"/>
      <c r="P37" s="457"/>
      <c r="Q37" s="460">
        <f t="shared" si="4"/>
        <v>0</v>
      </c>
      <c r="R37" s="450"/>
      <c r="S37" s="451">
        <f>+Q37*R37/100/L15</f>
        <v>0</v>
      </c>
      <c r="T37" s="454"/>
      <c r="U37" s="452">
        <f t="shared" si="7"/>
        <v>0</v>
      </c>
      <c r="V37" s="451">
        <f>+U37/L15</f>
        <v>0</v>
      </c>
      <c r="W37" s="453">
        <f t="shared" si="5"/>
        <v>0.02631578947368421</v>
      </c>
      <c r="X37" s="451">
        <f t="shared" si="6"/>
        <v>6.6</v>
      </c>
      <c r="Y37" s="451">
        <f>IF(W37=" "," ",+X37*W37*1.15*L30)</f>
        <v>0.7350315789473684</v>
      </c>
      <c r="Z37" s="19"/>
      <c r="AA37" s="19"/>
      <c r="AB37" s="19"/>
      <c r="AC37" s="19"/>
      <c r="AD37" s="19"/>
      <c r="AE37" s="19"/>
      <c r="AF37" s="22"/>
      <c r="AG37" s="22"/>
      <c r="AH37" s="22"/>
      <c r="AI37" s="22"/>
      <c r="AJ37" s="22"/>
      <c r="AK37" s="22"/>
      <c r="AL37" s="22"/>
      <c r="AM37" s="22"/>
      <c r="AN37" s="22"/>
      <c r="AO37" s="22"/>
      <c r="AP37" s="22"/>
      <c r="AQ37" s="22"/>
      <c r="AR37" s="22"/>
      <c r="AS37" s="27"/>
      <c r="AT37" s="27"/>
      <c r="AU37" s="27"/>
      <c r="AV37" s="27"/>
    </row>
    <row r="38" spans="1:48" ht="13.5" customHeight="1" thickBot="1">
      <c r="A38" s="256" t="s">
        <v>205</v>
      </c>
      <c r="B38" s="222"/>
      <c r="C38" s="222"/>
      <c r="D38" s="215" t="s">
        <v>22</v>
      </c>
      <c r="E38" s="215">
        <v>1</v>
      </c>
      <c r="F38" s="225">
        <v>0</v>
      </c>
      <c r="G38" s="224">
        <f t="shared" si="2"/>
        <v>0</v>
      </c>
      <c r="H38" s="257">
        <f t="shared" si="3"/>
        <v>0</v>
      </c>
      <c r="I38" s="16"/>
      <c r="J38" s="687" t="s">
        <v>89</v>
      </c>
      <c r="K38" s="687"/>
      <c r="L38" s="447">
        <v>1200</v>
      </c>
      <c r="M38" s="447">
        <v>165</v>
      </c>
      <c r="N38" s="448">
        <v>12</v>
      </c>
      <c r="O38" s="447">
        <v>17000</v>
      </c>
      <c r="P38" s="457">
        <v>12.2</v>
      </c>
      <c r="Q38" s="460">
        <f t="shared" si="4"/>
        <v>2074</v>
      </c>
      <c r="R38" s="450">
        <v>75</v>
      </c>
      <c r="S38" s="451">
        <f>+Q38*R38/100/L15</f>
        <v>1.7283333333333333</v>
      </c>
      <c r="T38" s="447">
        <v>425</v>
      </c>
      <c r="U38" s="452">
        <f t="shared" si="7"/>
        <v>318.75</v>
      </c>
      <c r="V38" s="451">
        <f>+U38/L15</f>
        <v>0.3541666666666667</v>
      </c>
      <c r="W38" s="453">
        <f t="shared" si="5"/>
        <v>0.08333333333333333</v>
      </c>
      <c r="X38" s="451">
        <f t="shared" si="6"/>
        <v>7.26</v>
      </c>
      <c r="Y38" s="451">
        <f>IF(W38=" "," ",+X38*W38*1.15*L30)</f>
        <v>2.56036</v>
      </c>
      <c r="Z38" s="19"/>
      <c r="AA38" s="19"/>
      <c r="AB38" s="19"/>
      <c r="AC38" s="19"/>
      <c r="AD38" s="19"/>
      <c r="AE38" s="19"/>
      <c r="AF38" s="22"/>
      <c r="AG38" s="22"/>
      <c r="AH38" s="22"/>
      <c r="AI38" s="22"/>
      <c r="AJ38" s="22"/>
      <c r="AK38" s="22"/>
      <c r="AL38" s="22"/>
      <c r="AM38" s="22"/>
      <c r="AN38" s="22"/>
      <c r="AO38" s="22"/>
      <c r="AP38" s="22"/>
      <c r="AQ38" s="22"/>
      <c r="AR38" s="22"/>
      <c r="AS38" s="27"/>
      <c r="AT38" s="27"/>
      <c r="AU38" s="27"/>
      <c r="AV38" s="27"/>
    </row>
    <row r="39" spans="1:48" ht="13.5" customHeight="1" thickBot="1">
      <c r="A39" s="256" t="s">
        <v>206</v>
      </c>
      <c r="B39" s="213"/>
      <c r="C39" s="213"/>
      <c r="D39" s="215" t="s">
        <v>22</v>
      </c>
      <c r="E39" s="215">
        <v>1</v>
      </c>
      <c r="F39" s="225">
        <v>0</v>
      </c>
      <c r="G39" s="224">
        <f t="shared" si="2"/>
        <v>0</v>
      </c>
      <c r="H39" s="257">
        <f t="shared" si="3"/>
        <v>0</v>
      </c>
      <c r="I39" s="16"/>
      <c r="J39" s="687" t="s">
        <v>201</v>
      </c>
      <c r="K39" s="687"/>
      <c r="L39" s="447">
        <v>1200</v>
      </c>
      <c r="M39" s="447">
        <v>165</v>
      </c>
      <c r="N39" s="448">
        <v>12</v>
      </c>
      <c r="O39" s="447">
        <v>11500</v>
      </c>
      <c r="P39" s="457">
        <v>12.2</v>
      </c>
      <c r="Q39" s="460">
        <f t="shared" si="4"/>
        <v>1403</v>
      </c>
      <c r="R39" s="450">
        <v>75</v>
      </c>
      <c r="S39" s="451">
        <f>+Q39*R39/100/L15</f>
        <v>1.1691666666666667</v>
      </c>
      <c r="T39" s="447">
        <v>300</v>
      </c>
      <c r="U39" s="452">
        <f t="shared" si="7"/>
        <v>225</v>
      </c>
      <c r="V39" s="451">
        <f>+U39/L15</f>
        <v>0.25</v>
      </c>
      <c r="W39" s="453">
        <f t="shared" si="5"/>
        <v>0.08333333333333333</v>
      </c>
      <c r="X39" s="451">
        <f t="shared" si="6"/>
        <v>7.26</v>
      </c>
      <c r="Y39" s="451">
        <f>IF(W39=" "," ",+X39*W39*1.15*L30)</f>
        <v>2.56036</v>
      </c>
      <c r="Z39" s="19"/>
      <c r="AA39" s="19"/>
      <c r="AB39" s="19"/>
      <c r="AC39" s="19"/>
      <c r="AD39" s="19"/>
      <c r="AE39" s="19"/>
      <c r="AF39" s="22"/>
      <c r="AG39" s="22"/>
      <c r="AH39" s="22"/>
      <c r="AI39" s="22"/>
      <c r="AJ39" s="22"/>
      <c r="AK39" s="22"/>
      <c r="AL39" s="22"/>
      <c r="AM39" s="22"/>
      <c r="AN39" s="22"/>
      <c r="AO39" s="22"/>
      <c r="AP39" s="22"/>
      <c r="AQ39" s="22"/>
      <c r="AR39" s="22"/>
      <c r="AS39" s="27"/>
      <c r="AT39" s="27"/>
      <c r="AU39" s="27"/>
      <c r="AV39" s="27"/>
    </row>
    <row r="40" spans="1:48" ht="13.5" customHeight="1" thickBot="1">
      <c r="A40" s="256" t="s">
        <v>5</v>
      </c>
      <c r="B40" s="222"/>
      <c r="C40" s="222"/>
      <c r="D40" s="215" t="s">
        <v>50</v>
      </c>
      <c r="E40" s="654">
        <v>12</v>
      </c>
      <c r="F40" s="652">
        <v>0.09</v>
      </c>
      <c r="G40" s="224">
        <f t="shared" si="2"/>
        <v>1.08</v>
      </c>
      <c r="H40" s="257">
        <f t="shared" si="3"/>
        <v>0.1542857142857143</v>
      </c>
      <c r="I40" s="16"/>
      <c r="J40" s="687" t="s">
        <v>120</v>
      </c>
      <c r="K40" s="687"/>
      <c r="L40" s="447">
        <v>9300</v>
      </c>
      <c r="M40" s="447">
        <v>150</v>
      </c>
      <c r="N40" s="448">
        <v>38</v>
      </c>
      <c r="O40" s="447"/>
      <c r="P40" s="457"/>
      <c r="Q40" s="460">
        <f t="shared" si="4"/>
        <v>0</v>
      </c>
      <c r="R40" s="450"/>
      <c r="S40" s="451">
        <f>+Q40*R40/100/L15</f>
        <v>0</v>
      </c>
      <c r="T40" s="447"/>
      <c r="U40" s="452">
        <f t="shared" si="7"/>
        <v>0</v>
      </c>
      <c r="V40" s="451">
        <f>+U40/L15</f>
        <v>0</v>
      </c>
      <c r="W40" s="453">
        <f t="shared" si="5"/>
        <v>0.02631578947368421</v>
      </c>
      <c r="X40" s="451">
        <f t="shared" si="6"/>
        <v>6.6</v>
      </c>
      <c r="Y40" s="451">
        <f>IF(W40=" "," ",+X40*W40*1.15*L30)</f>
        <v>0.7350315789473684</v>
      </c>
      <c r="Z40" s="19"/>
      <c r="AA40" s="19"/>
      <c r="AB40" s="19"/>
      <c r="AC40" s="19"/>
      <c r="AD40" s="19"/>
      <c r="AE40" s="19"/>
      <c r="AF40" s="22"/>
      <c r="AG40" s="22"/>
      <c r="AH40" s="22"/>
      <c r="AI40" s="22"/>
      <c r="AJ40" s="22"/>
      <c r="AK40" s="22"/>
      <c r="AL40" s="22"/>
      <c r="AM40" s="22"/>
      <c r="AN40" s="22"/>
      <c r="AO40" s="22"/>
      <c r="AP40" s="22"/>
      <c r="AQ40" s="22"/>
      <c r="AR40" s="22"/>
      <c r="AS40" s="27"/>
      <c r="AT40" s="27"/>
      <c r="AU40" s="27"/>
      <c r="AV40" s="27"/>
    </row>
    <row r="41" spans="1:48" ht="13.5" customHeight="1" thickBot="1">
      <c r="A41" s="476" t="s">
        <v>188</v>
      </c>
      <c r="B41" s="477"/>
      <c r="C41" s="477"/>
      <c r="D41" s="478" t="s">
        <v>22</v>
      </c>
      <c r="E41" s="478">
        <v>1</v>
      </c>
      <c r="F41" s="653">
        <v>13</v>
      </c>
      <c r="G41" s="480">
        <f t="shared" si="2"/>
        <v>13</v>
      </c>
      <c r="H41" s="481">
        <f t="shared" si="3"/>
        <v>1.8571428571428572</v>
      </c>
      <c r="I41" s="16"/>
      <c r="J41" s="687" t="s">
        <v>122</v>
      </c>
      <c r="K41" s="687"/>
      <c r="L41" s="447">
        <v>9300</v>
      </c>
      <c r="M41" s="447">
        <v>150</v>
      </c>
      <c r="N41" s="448">
        <v>38</v>
      </c>
      <c r="O41" s="447"/>
      <c r="P41" s="457"/>
      <c r="Q41" s="460">
        <f t="shared" si="4"/>
        <v>0</v>
      </c>
      <c r="R41" s="450"/>
      <c r="S41" s="451">
        <f>+Q41*R41/100/L15</f>
        <v>0</v>
      </c>
      <c r="T41" s="447"/>
      <c r="U41" s="452">
        <f t="shared" si="7"/>
        <v>0</v>
      </c>
      <c r="V41" s="451">
        <f>+U41/L15</f>
        <v>0</v>
      </c>
      <c r="W41" s="453">
        <f t="shared" si="5"/>
        <v>0.02631578947368421</v>
      </c>
      <c r="X41" s="451">
        <f t="shared" si="6"/>
        <v>6.6</v>
      </c>
      <c r="Y41" s="451">
        <f>IF(W41=" "," ",+X41*W41*1.15*L30)</f>
        <v>0.7350315789473684</v>
      </c>
      <c r="Z41" s="19"/>
      <c r="AA41" s="19"/>
      <c r="AB41" s="19"/>
      <c r="AC41" s="19"/>
      <c r="AD41" s="19"/>
      <c r="AE41" s="19"/>
      <c r="AF41" s="22"/>
      <c r="AG41" s="22"/>
      <c r="AH41" s="22"/>
      <c r="AI41" s="22"/>
      <c r="AJ41" s="22"/>
      <c r="AK41" s="22"/>
      <c r="AL41" s="22"/>
      <c r="AM41" s="22"/>
      <c r="AN41" s="22"/>
      <c r="AO41" s="22"/>
      <c r="AP41" s="22"/>
      <c r="AQ41" s="22"/>
      <c r="AR41" s="22"/>
      <c r="AS41" s="27"/>
      <c r="AT41" s="27"/>
      <c r="AU41" s="27"/>
      <c r="AV41" s="27"/>
    </row>
    <row r="42" spans="1:48" ht="13.5" customHeight="1" thickBot="1">
      <c r="A42" s="256" t="s">
        <v>8</v>
      </c>
      <c r="B42" s="222"/>
      <c r="C42" s="222"/>
      <c r="D42" s="215"/>
      <c r="E42" s="215"/>
      <c r="F42" s="215"/>
      <c r="G42" s="215"/>
      <c r="H42" s="257"/>
      <c r="I42" s="16"/>
      <c r="J42" s="687" t="s">
        <v>122</v>
      </c>
      <c r="K42" s="687"/>
      <c r="L42" s="447">
        <v>9300</v>
      </c>
      <c r="M42" s="447">
        <v>150</v>
      </c>
      <c r="N42" s="448">
        <v>38</v>
      </c>
      <c r="O42" s="447"/>
      <c r="P42" s="457"/>
      <c r="Q42" s="460">
        <f t="shared" si="4"/>
        <v>0</v>
      </c>
      <c r="R42" s="518"/>
      <c r="S42" s="459">
        <f>+Q42*R42/100/L15</f>
        <v>0</v>
      </c>
      <c r="T42" s="455"/>
      <c r="U42" s="452">
        <f t="shared" si="7"/>
        <v>0</v>
      </c>
      <c r="V42" s="459">
        <f>+U42/L15</f>
        <v>0</v>
      </c>
      <c r="W42" s="453">
        <f t="shared" si="5"/>
        <v>0.02631578947368421</v>
      </c>
      <c r="X42" s="451">
        <f t="shared" si="6"/>
        <v>6.6</v>
      </c>
      <c r="Y42" s="459">
        <f>IF(W42=" "," ",+X42*W42*1.15*L30)</f>
        <v>0.7350315789473684</v>
      </c>
      <c r="Z42" s="19"/>
      <c r="AA42" s="19"/>
      <c r="AB42" s="19"/>
      <c r="AC42" s="19"/>
      <c r="AD42" s="19"/>
      <c r="AE42" s="19"/>
      <c r="AF42" s="22"/>
      <c r="AG42" s="22"/>
      <c r="AH42" s="22"/>
      <c r="AI42" s="22"/>
      <c r="AJ42" s="22"/>
      <c r="AK42" s="22"/>
      <c r="AL42" s="22"/>
      <c r="AM42" s="22"/>
      <c r="AN42" s="22"/>
      <c r="AO42" s="22"/>
      <c r="AP42" s="22"/>
      <c r="AQ42" s="22"/>
      <c r="AR42" s="22"/>
      <c r="AS42" s="27"/>
      <c r="AT42" s="27"/>
      <c r="AU42" s="27"/>
      <c r="AV42" s="27"/>
    </row>
    <row r="43" spans="1:48" ht="13.5" customHeight="1" thickBot="1">
      <c r="A43" s="256" t="s">
        <v>9</v>
      </c>
      <c r="B43" s="222"/>
      <c r="C43" s="222"/>
      <c r="D43" s="215" t="s">
        <v>26</v>
      </c>
      <c r="E43" s="224">
        <f>+Y53/L30</f>
        <v>10.966270639834882</v>
      </c>
      <c r="F43" s="225">
        <v>3.68</v>
      </c>
      <c r="G43" s="224">
        <f>+E43*F43</f>
        <v>40.35587595459236</v>
      </c>
      <c r="H43" s="257">
        <f aca="true" t="shared" si="8" ref="H43:H48">+G43/$E$9*100</f>
        <v>5.7651251363703375</v>
      </c>
      <c r="I43" s="16"/>
      <c r="J43" s="687" t="s">
        <v>123</v>
      </c>
      <c r="K43" s="687"/>
      <c r="L43" s="455">
        <v>9300</v>
      </c>
      <c r="M43" s="455">
        <v>150</v>
      </c>
      <c r="N43" s="519">
        <v>38</v>
      </c>
      <c r="O43" s="455"/>
      <c r="P43" s="462"/>
      <c r="Q43" s="460">
        <f t="shared" si="4"/>
        <v>0</v>
      </c>
      <c r="R43" s="454"/>
      <c r="S43" s="451">
        <f>+Q43*R43/100/L15</f>
        <v>0</v>
      </c>
      <c r="T43" s="447"/>
      <c r="U43" s="452">
        <f t="shared" si="7"/>
        <v>0</v>
      </c>
      <c r="V43" s="451">
        <f>+U43/L15</f>
        <v>0</v>
      </c>
      <c r="W43" s="453">
        <f t="shared" si="5"/>
        <v>0.02631578947368421</v>
      </c>
      <c r="X43" s="451">
        <f t="shared" si="6"/>
        <v>6.6</v>
      </c>
      <c r="Y43" s="451">
        <f>IF(W43=" "," ",+X43*W43*1.15*L30)</f>
        <v>0.7350315789473684</v>
      </c>
      <c r="Z43" s="19"/>
      <c r="AA43" s="19"/>
      <c r="AB43" s="19"/>
      <c r="AC43" s="19"/>
      <c r="AD43" s="19"/>
      <c r="AE43" s="19"/>
      <c r="AF43" s="22"/>
      <c r="AG43" s="22"/>
      <c r="AH43" s="22"/>
      <c r="AI43" s="22"/>
      <c r="AJ43" s="22"/>
      <c r="AK43" s="22"/>
      <c r="AL43" s="22"/>
      <c r="AM43" s="22"/>
      <c r="AN43" s="22"/>
      <c r="AO43" s="22"/>
      <c r="AP43" s="22"/>
      <c r="AQ43" s="22"/>
      <c r="AR43" s="22"/>
      <c r="AS43" s="27"/>
      <c r="AT43" s="27"/>
      <c r="AU43" s="27"/>
      <c r="AV43" s="27"/>
    </row>
    <row r="44" spans="1:48" ht="13.5" customHeight="1" thickBot="1">
      <c r="A44" s="256" t="s">
        <v>10</v>
      </c>
      <c r="B44" s="222"/>
      <c r="C44" s="222"/>
      <c r="D44" s="215" t="s">
        <v>22</v>
      </c>
      <c r="E44" s="215">
        <v>1</v>
      </c>
      <c r="F44" s="224">
        <f>+W27+V53</f>
        <v>20.251388888888886</v>
      </c>
      <c r="G44" s="224">
        <f>+E44*F44</f>
        <v>20.251388888888886</v>
      </c>
      <c r="H44" s="257">
        <f t="shared" si="8"/>
        <v>2.8930555555555553</v>
      </c>
      <c r="I44" s="16"/>
      <c r="J44" s="756"/>
      <c r="K44" s="757"/>
      <c r="L44" s="447"/>
      <c r="M44" s="447"/>
      <c r="N44" s="448"/>
      <c r="O44" s="447"/>
      <c r="P44" s="457"/>
      <c r="Q44" s="460">
        <f t="shared" si="4"/>
        <v>0</v>
      </c>
      <c r="R44" s="450"/>
      <c r="S44" s="451">
        <f>+Q44*R44/100/L15</f>
        <v>0</v>
      </c>
      <c r="T44" s="454"/>
      <c r="U44" s="452">
        <f t="shared" si="7"/>
        <v>0</v>
      </c>
      <c r="V44" s="451">
        <f>+U44/L15</f>
        <v>0</v>
      </c>
      <c r="W44" s="453" t="str">
        <f t="shared" si="5"/>
        <v> </v>
      </c>
      <c r="X44" s="451">
        <f t="shared" si="6"/>
        <v>0</v>
      </c>
      <c r="Y44" s="451" t="str">
        <f>IF(W44=" "," ",+X44*W44*1.15*L30)</f>
        <v> </v>
      </c>
      <c r="Z44" s="19"/>
      <c r="AA44" s="19"/>
      <c r="AB44" s="19"/>
      <c r="AC44" s="19"/>
      <c r="AD44" s="19"/>
      <c r="AE44" s="19"/>
      <c r="AF44" s="22"/>
      <c r="AG44" s="22"/>
      <c r="AH44" s="22"/>
      <c r="AI44" s="22"/>
      <c r="AJ44" s="22"/>
      <c r="AK44" s="22"/>
      <c r="AL44" s="22"/>
      <c r="AM44" s="22"/>
      <c r="AN44" s="22"/>
      <c r="AO44" s="22"/>
      <c r="AP44" s="22"/>
      <c r="AQ44" s="22"/>
      <c r="AR44" s="22"/>
      <c r="AS44" s="27"/>
      <c r="AT44" s="27"/>
      <c r="AU44" s="27"/>
      <c r="AV44" s="27"/>
    </row>
    <row r="45" spans="1:48" ht="13.5" customHeight="1" thickBot="1">
      <c r="A45" s="256" t="s">
        <v>209</v>
      </c>
      <c r="B45" s="215" t="s">
        <v>93</v>
      </c>
      <c r="C45" s="218">
        <v>1.55</v>
      </c>
      <c r="D45" s="215" t="s">
        <v>27</v>
      </c>
      <c r="E45" s="224">
        <f>+(W53-W48-W49+W47+W47)*C45</f>
        <v>2.0133204334365327</v>
      </c>
      <c r="F45" s="223">
        <v>11.25</v>
      </c>
      <c r="G45" s="224">
        <f>+E45*F45</f>
        <v>22.649854876160994</v>
      </c>
      <c r="H45" s="257">
        <f t="shared" si="8"/>
        <v>3.2356935537372853</v>
      </c>
      <c r="I45" s="16"/>
      <c r="J45" s="754"/>
      <c r="K45" s="755"/>
      <c r="L45" s="454"/>
      <c r="M45" s="454"/>
      <c r="N45" s="454"/>
      <c r="O45" s="454"/>
      <c r="P45" s="461"/>
      <c r="Q45" s="460">
        <f t="shared" si="4"/>
        <v>0</v>
      </c>
      <c r="R45" s="454"/>
      <c r="S45" s="451">
        <f>+Q45*R45/100/L15</f>
        <v>0</v>
      </c>
      <c r="T45" s="454"/>
      <c r="U45" s="452">
        <f t="shared" si="7"/>
        <v>0</v>
      </c>
      <c r="V45" s="451">
        <f>+U45/L15</f>
        <v>0</v>
      </c>
      <c r="W45" s="453" t="str">
        <f t="shared" si="5"/>
        <v> </v>
      </c>
      <c r="X45" s="451">
        <f t="shared" si="6"/>
        <v>0</v>
      </c>
      <c r="Y45" s="451" t="str">
        <f>IF(W45=" "," ",+X45*W45*1.15*L30)</f>
        <v> </v>
      </c>
      <c r="Z45" s="19"/>
      <c r="AA45" s="19"/>
      <c r="AB45" s="19"/>
      <c r="AC45" s="19"/>
      <c r="AD45" s="19"/>
      <c r="AE45" s="19"/>
      <c r="AF45" s="22"/>
      <c r="AG45" s="22"/>
      <c r="AH45" s="22"/>
      <c r="AI45" s="24"/>
      <c r="AJ45" s="25"/>
      <c r="AK45" s="26"/>
      <c r="AL45" s="22"/>
      <c r="AM45" s="22"/>
      <c r="AN45" s="22"/>
      <c r="AO45" s="22"/>
      <c r="AP45" s="22"/>
      <c r="AQ45" s="22"/>
      <c r="AR45" s="22"/>
      <c r="AS45" s="27"/>
      <c r="AT45" s="27"/>
      <c r="AU45" s="27"/>
      <c r="AV45" s="27"/>
    </row>
    <row r="46" spans="1:48" ht="13.5" customHeight="1" thickBot="1">
      <c r="A46" s="256" t="s">
        <v>185</v>
      </c>
      <c r="B46" s="222"/>
      <c r="C46" s="222"/>
      <c r="D46" s="215" t="s">
        <v>197</v>
      </c>
      <c r="E46" s="218">
        <v>0</v>
      </c>
      <c r="F46" s="223">
        <v>0</v>
      </c>
      <c r="G46" s="224">
        <f>+E46*F46</f>
        <v>0</v>
      </c>
      <c r="H46" s="257">
        <f t="shared" si="8"/>
        <v>0</v>
      </c>
      <c r="I46" s="16"/>
      <c r="J46" s="756"/>
      <c r="K46" s="757"/>
      <c r="L46" s="447"/>
      <c r="M46" s="447"/>
      <c r="N46" s="448"/>
      <c r="O46" s="447"/>
      <c r="P46" s="457"/>
      <c r="Q46" s="460">
        <f t="shared" si="4"/>
        <v>0</v>
      </c>
      <c r="R46" s="450"/>
      <c r="S46" s="451">
        <f>+Q46*R46/100/L15</f>
        <v>0</v>
      </c>
      <c r="T46" s="447"/>
      <c r="U46" s="452">
        <f t="shared" si="7"/>
        <v>0</v>
      </c>
      <c r="V46" s="451">
        <f>+U46/L15</f>
        <v>0</v>
      </c>
      <c r="W46" s="453" t="str">
        <f t="shared" si="5"/>
        <v> </v>
      </c>
      <c r="X46" s="451">
        <f t="shared" si="6"/>
        <v>0</v>
      </c>
      <c r="Y46" s="451" t="str">
        <f>IF(W46=" "," ",+X46*W46*1.15*L30)</f>
        <v> </v>
      </c>
      <c r="Z46" s="19"/>
      <c r="AA46" s="19"/>
      <c r="AB46" s="19"/>
      <c r="AC46" s="19"/>
      <c r="AD46" s="19"/>
      <c r="AE46" s="19"/>
      <c r="AF46" s="22"/>
      <c r="AG46" s="22"/>
      <c r="AH46" s="22"/>
      <c r="AI46" s="22"/>
      <c r="AJ46" s="22"/>
      <c r="AK46" s="22"/>
      <c r="AL46" s="22"/>
      <c r="AM46" s="22"/>
      <c r="AN46" s="22"/>
      <c r="AO46" s="22"/>
      <c r="AP46" s="22"/>
      <c r="AQ46" s="22"/>
      <c r="AR46" s="22"/>
      <c r="AS46" s="27"/>
      <c r="AT46" s="27"/>
      <c r="AU46" s="27"/>
      <c r="AV46" s="27"/>
    </row>
    <row r="47" spans="1:48" ht="13.5" customHeight="1" thickBot="1">
      <c r="A47" s="256" t="s">
        <v>11</v>
      </c>
      <c r="B47" s="222"/>
      <c r="C47" s="222"/>
      <c r="D47" s="215" t="s">
        <v>22</v>
      </c>
      <c r="E47" s="215">
        <v>1</v>
      </c>
      <c r="F47" s="223">
        <v>0</v>
      </c>
      <c r="G47" s="224">
        <f>+E47*F47</f>
        <v>0</v>
      </c>
      <c r="H47" s="257">
        <f t="shared" si="8"/>
        <v>0</v>
      </c>
      <c r="I47" s="16"/>
      <c r="J47" s="449" t="s">
        <v>110</v>
      </c>
      <c r="K47" s="449"/>
      <c r="L47" s="447">
        <v>900</v>
      </c>
      <c r="M47" s="447">
        <v>325</v>
      </c>
      <c r="N47" s="457">
        <v>4</v>
      </c>
      <c r="O47" s="447"/>
      <c r="P47" s="457"/>
      <c r="Q47" s="460">
        <f t="shared" si="4"/>
        <v>0</v>
      </c>
      <c r="R47" s="450"/>
      <c r="S47" s="451">
        <f>+Q47*R47/100/L15</f>
        <v>0</v>
      </c>
      <c r="T47" s="447"/>
      <c r="U47" s="452">
        <f t="shared" si="7"/>
        <v>0</v>
      </c>
      <c r="V47" s="451">
        <f>+U47/L15</f>
        <v>0</v>
      </c>
      <c r="W47" s="453">
        <f t="shared" si="5"/>
        <v>0.25</v>
      </c>
      <c r="X47" s="451">
        <f t="shared" si="6"/>
        <v>14.299999999999999</v>
      </c>
      <c r="Y47" s="451">
        <f>IF(W47=" "," ",+X47*W47*1.15*L30)</f>
        <v>15.129399999999997</v>
      </c>
      <c r="Z47" s="19"/>
      <c r="AA47" s="19"/>
      <c r="AB47" s="19"/>
      <c r="AC47" s="19"/>
      <c r="AD47" s="19"/>
      <c r="AE47" s="19"/>
      <c r="AF47" s="22"/>
      <c r="AG47" s="22"/>
      <c r="AH47" s="22"/>
      <c r="AI47" s="24"/>
      <c r="AJ47" s="22"/>
      <c r="AK47" s="22"/>
      <c r="AL47" s="22"/>
      <c r="AM47" s="22"/>
      <c r="AN47" s="22"/>
      <c r="AO47" s="22"/>
      <c r="AP47" s="22"/>
      <c r="AQ47" s="22"/>
      <c r="AR47" s="22"/>
      <c r="AS47" s="27"/>
      <c r="AT47" s="27"/>
      <c r="AU47" s="27"/>
      <c r="AV47" s="27"/>
    </row>
    <row r="48" spans="1:48" ht="13.5" customHeight="1" thickBot="1">
      <c r="A48" s="256" t="s">
        <v>62</v>
      </c>
      <c r="B48" s="215" t="s">
        <v>61</v>
      </c>
      <c r="C48" s="218">
        <v>6</v>
      </c>
      <c r="D48" s="231">
        <f>SUM(G13:G47)</f>
        <v>431.30604753549255</v>
      </c>
      <c r="E48" s="224">
        <f>+C48/12</f>
        <v>0.5</v>
      </c>
      <c r="F48" s="232">
        <v>0.065</v>
      </c>
      <c r="G48" s="224">
        <f>+D48*E48*F48</f>
        <v>14.017446544903509</v>
      </c>
      <c r="H48" s="257">
        <f t="shared" si="8"/>
        <v>2.002492363557644</v>
      </c>
      <c r="I48" s="16"/>
      <c r="J48" s="449" t="s">
        <v>90</v>
      </c>
      <c r="K48" s="449"/>
      <c r="L48" s="447">
        <v>900</v>
      </c>
      <c r="M48" s="447">
        <v>165</v>
      </c>
      <c r="N48" s="457">
        <v>6</v>
      </c>
      <c r="O48" s="447">
        <v>24000</v>
      </c>
      <c r="P48" s="457">
        <v>12.2</v>
      </c>
      <c r="Q48" s="460">
        <f t="shared" si="4"/>
        <v>2928</v>
      </c>
      <c r="R48" s="450">
        <v>100</v>
      </c>
      <c r="S48" s="451">
        <f>+Q48*R48/100/L15</f>
        <v>3.2533333333333334</v>
      </c>
      <c r="T48" s="447">
        <v>600</v>
      </c>
      <c r="U48" s="452">
        <f t="shared" si="7"/>
        <v>600</v>
      </c>
      <c r="V48" s="451">
        <f>+U48/L15</f>
        <v>0.6666666666666666</v>
      </c>
      <c r="W48" s="453">
        <f t="shared" si="5"/>
        <v>0.16666666666666666</v>
      </c>
      <c r="X48" s="451">
        <f t="shared" si="6"/>
        <v>7.26</v>
      </c>
      <c r="Y48" s="451">
        <f>IF(W48=" "," ",+X48*W48*1.15*L30)</f>
        <v>5.12072</v>
      </c>
      <c r="Z48" s="19"/>
      <c r="AA48" s="19"/>
      <c r="AB48" s="19"/>
      <c r="AC48" s="19"/>
      <c r="AD48" s="19"/>
      <c r="AE48" s="19"/>
      <c r="AF48" s="22"/>
      <c r="AG48" s="22"/>
      <c r="AH48" s="22"/>
      <c r="AI48" s="24"/>
      <c r="AJ48" s="22"/>
      <c r="AK48" s="22"/>
      <c r="AL48" s="22"/>
      <c r="AM48" s="22"/>
      <c r="AN48" s="22"/>
      <c r="AO48" s="22"/>
      <c r="AP48" s="22"/>
      <c r="AQ48" s="22"/>
      <c r="AR48" s="22"/>
      <c r="AS48" s="27"/>
      <c r="AT48" s="27"/>
      <c r="AU48" s="27"/>
      <c r="AV48" s="27"/>
    </row>
    <row r="49" spans="1:48" ht="13.5" customHeight="1" thickBot="1">
      <c r="A49" s="256" t="s">
        <v>13</v>
      </c>
      <c r="B49" s="215"/>
      <c r="C49" s="215"/>
      <c r="D49" s="215"/>
      <c r="E49" s="215"/>
      <c r="F49" s="215"/>
      <c r="G49" s="224"/>
      <c r="H49" s="257"/>
      <c r="I49" s="16"/>
      <c r="J49" s="449" t="s">
        <v>212</v>
      </c>
      <c r="K49" s="449"/>
      <c r="L49" s="447">
        <v>900</v>
      </c>
      <c r="M49" s="447">
        <v>100</v>
      </c>
      <c r="N49" s="457">
        <v>6</v>
      </c>
      <c r="O49" s="447"/>
      <c r="P49" s="457"/>
      <c r="Q49" s="460">
        <f t="shared" si="4"/>
        <v>0</v>
      </c>
      <c r="R49" s="450"/>
      <c r="S49" s="451">
        <f>+Q49*R49/100/L15</f>
        <v>0</v>
      </c>
      <c r="T49" s="447"/>
      <c r="U49" s="452">
        <f t="shared" si="7"/>
        <v>0</v>
      </c>
      <c r="V49" s="451">
        <f>+U49/L15</f>
        <v>0</v>
      </c>
      <c r="W49" s="453">
        <f t="shared" si="5"/>
        <v>0.16666666666666666</v>
      </c>
      <c r="X49" s="451">
        <f t="shared" si="6"/>
        <v>4.3999999999999995</v>
      </c>
      <c r="Y49" s="451">
        <f>IF(W49=" "," ",+X49*W49*1.15*L30)</f>
        <v>3.103466666666666</v>
      </c>
      <c r="Z49" s="19"/>
      <c r="AA49" s="19"/>
      <c r="AB49" s="19"/>
      <c r="AC49" s="19"/>
      <c r="AD49" s="19"/>
      <c r="AE49" s="19"/>
      <c r="AF49" s="22"/>
      <c r="AG49" s="22"/>
      <c r="AH49" s="22"/>
      <c r="AI49" s="22"/>
      <c r="AJ49" s="22"/>
      <c r="AK49" s="22"/>
      <c r="AL49" s="22"/>
      <c r="AM49" s="22"/>
      <c r="AN49" s="22"/>
      <c r="AO49" s="22"/>
      <c r="AP49" s="22"/>
      <c r="AQ49" s="22"/>
      <c r="AR49" s="22"/>
      <c r="AS49" s="27"/>
      <c r="AT49" s="27"/>
      <c r="AU49" s="27"/>
      <c r="AV49" s="27"/>
    </row>
    <row r="50" spans="1:48" ht="13.5" customHeight="1" thickBot="1">
      <c r="A50" s="256" t="s">
        <v>14</v>
      </c>
      <c r="B50" s="215"/>
      <c r="C50" s="215"/>
      <c r="D50" s="215" t="s">
        <v>25</v>
      </c>
      <c r="E50" s="215">
        <f>+E9</f>
        <v>700</v>
      </c>
      <c r="F50" s="219">
        <v>0.08</v>
      </c>
      <c r="G50" s="224">
        <f>+E50*F50</f>
        <v>56</v>
      </c>
      <c r="H50" s="257">
        <f>+G50/$E$9*100</f>
        <v>8</v>
      </c>
      <c r="I50" s="16"/>
      <c r="J50" s="687" t="s">
        <v>179</v>
      </c>
      <c r="K50" s="687"/>
      <c r="L50" s="447">
        <v>900</v>
      </c>
      <c r="M50" s="447">
        <v>165</v>
      </c>
      <c r="N50" s="457">
        <v>10.2</v>
      </c>
      <c r="O50" s="447">
        <v>35000</v>
      </c>
      <c r="P50" s="457">
        <v>12.2</v>
      </c>
      <c r="Q50" s="460">
        <f t="shared" si="4"/>
        <v>4270</v>
      </c>
      <c r="R50" s="450">
        <v>100</v>
      </c>
      <c r="S50" s="451">
        <f>+Q50*R50/100/L15</f>
        <v>4.7444444444444445</v>
      </c>
      <c r="T50" s="447">
        <v>875</v>
      </c>
      <c r="U50" s="452">
        <f t="shared" si="7"/>
        <v>875</v>
      </c>
      <c r="V50" s="451">
        <f>+U50/L15</f>
        <v>0.9722222222222222</v>
      </c>
      <c r="W50" s="453">
        <f t="shared" si="5"/>
        <v>0.09803921568627452</v>
      </c>
      <c r="X50" s="451">
        <f t="shared" si="6"/>
        <v>7.26</v>
      </c>
      <c r="Y50" s="451">
        <f>IF(W50=" "," ",+X50*W50*1.15*L30)</f>
        <v>3.0121882352941176</v>
      </c>
      <c r="Z50" s="19"/>
      <c r="AA50" s="19"/>
      <c r="AB50" s="19"/>
      <c r="AC50" s="19"/>
      <c r="AD50" s="19"/>
      <c r="AE50" s="19"/>
      <c r="AF50" s="22"/>
      <c r="AG50" s="22"/>
      <c r="AH50" s="22"/>
      <c r="AI50" s="22"/>
      <c r="AJ50" s="22"/>
      <c r="AK50" s="22"/>
      <c r="AL50" s="22"/>
      <c r="AM50" s="22"/>
      <c r="AN50" s="22"/>
      <c r="AO50" s="22"/>
      <c r="AP50" s="22"/>
      <c r="AQ50" s="22"/>
      <c r="AR50" s="22"/>
      <c r="AS50" s="27"/>
      <c r="AT50" s="27"/>
      <c r="AU50" s="27"/>
      <c r="AV50" s="27"/>
    </row>
    <row r="51" spans="1:48" ht="13.5" customHeight="1" thickBot="1">
      <c r="A51" s="256" t="s">
        <v>15</v>
      </c>
      <c r="B51" s="215"/>
      <c r="C51" s="215"/>
      <c r="D51" s="215" t="s">
        <v>28</v>
      </c>
      <c r="E51" s="224">
        <f>+E50/495</f>
        <v>1.4141414141414141</v>
      </c>
      <c r="F51" s="223">
        <v>10.5</v>
      </c>
      <c r="G51" s="224">
        <f>+E51*F51</f>
        <v>14.848484848484848</v>
      </c>
      <c r="H51" s="257">
        <f>+G51/$E$9*100</f>
        <v>2.121212121212121</v>
      </c>
      <c r="I51" s="16"/>
      <c r="J51" s="758"/>
      <c r="K51" s="759"/>
      <c r="L51" s="447"/>
      <c r="M51" s="447"/>
      <c r="N51" s="448"/>
      <c r="O51" s="447"/>
      <c r="P51" s="457"/>
      <c r="Q51" s="460">
        <f t="shared" si="4"/>
        <v>0</v>
      </c>
      <c r="R51" s="450"/>
      <c r="S51" s="451">
        <f>+Q51*R51/100/L15</f>
        <v>0</v>
      </c>
      <c r="T51" s="447"/>
      <c r="U51" s="452">
        <f t="shared" si="7"/>
        <v>0</v>
      </c>
      <c r="V51" s="451">
        <f>+U51/L15</f>
        <v>0</v>
      </c>
      <c r="W51" s="453" t="str">
        <f t="shared" si="5"/>
        <v> </v>
      </c>
      <c r="X51" s="451">
        <f t="shared" si="6"/>
        <v>0</v>
      </c>
      <c r="Y51" s="451" t="str">
        <f>IF(W51=" "," ",+X51*W51*1.15*L30)</f>
        <v> </v>
      </c>
      <c r="Z51" s="19"/>
      <c r="AA51" s="19"/>
      <c r="AB51" s="19"/>
      <c r="AC51" s="19"/>
      <c r="AD51" s="19"/>
      <c r="AE51" s="19"/>
      <c r="AF51" s="22"/>
      <c r="AG51" s="22"/>
      <c r="AH51" s="22"/>
      <c r="AI51" s="22"/>
      <c r="AJ51" s="22"/>
      <c r="AK51" s="22"/>
      <c r="AL51" s="22"/>
      <c r="AM51" s="22"/>
      <c r="AN51" s="22"/>
      <c r="AO51" s="22"/>
      <c r="AP51" s="22"/>
      <c r="AQ51" s="22"/>
      <c r="AR51" s="22"/>
      <c r="AS51" s="27"/>
      <c r="AT51" s="27"/>
      <c r="AU51" s="27"/>
      <c r="AV51" s="27"/>
    </row>
    <row r="52" spans="1:48" ht="13.5" customHeight="1" thickBot="1">
      <c r="A52" s="256" t="s">
        <v>16</v>
      </c>
      <c r="B52" s="215"/>
      <c r="C52" s="215"/>
      <c r="D52" s="215" t="s">
        <v>28</v>
      </c>
      <c r="E52" s="224">
        <f>+E50/495</f>
        <v>1.4141414141414141</v>
      </c>
      <c r="F52" s="224">
        <f>2.15+2+495*0.006*F9</f>
        <v>6.823</v>
      </c>
      <c r="G52" s="224">
        <f>+E52*F52</f>
        <v>9.64868686868687</v>
      </c>
      <c r="H52" s="257">
        <f>+G52/$E$9*100</f>
        <v>1.3783838383838387</v>
      </c>
      <c r="I52" s="16"/>
      <c r="J52" s="445"/>
      <c r="K52" s="205"/>
      <c r="L52" s="205"/>
      <c r="M52" s="205"/>
      <c r="N52" s="329"/>
      <c r="O52" s="205"/>
      <c r="P52" s="205"/>
      <c r="Q52" s="205"/>
      <c r="R52" s="330"/>
      <c r="S52" s="331"/>
      <c r="T52" s="205"/>
      <c r="U52" s="332"/>
      <c r="V52" s="331"/>
      <c r="W52" s="333"/>
      <c r="X52" s="329"/>
      <c r="Y52" s="514"/>
      <c r="Z52" s="19"/>
      <c r="AA52" s="19"/>
      <c r="AB52" s="19"/>
      <c r="AC52" s="19"/>
      <c r="AD52" s="19"/>
      <c r="AE52" s="19"/>
      <c r="AF52" s="22"/>
      <c r="AG52" s="22"/>
      <c r="AH52" s="22"/>
      <c r="AI52" s="22"/>
      <c r="AJ52" s="22"/>
      <c r="AK52" s="22"/>
      <c r="AL52" s="22"/>
      <c r="AM52" s="22"/>
      <c r="AN52" s="22"/>
      <c r="AO52" s="22"/>
      <c r="AP52" s="22"/>
      <c r="AQ52" s="22"/>
      <c r="AR52" s="22"/>
      <c r="AS52" s="27"/>
      <c r="AT52" s="27"/>
      <c r="AU52" s="27"/>
      <c r="AV52" s="27"/>
    </row>
    <row r="53" spans="1:48" ht="13.5" customHeight="1" thickBot="1">
      <c r="A53" s="256" t="s">
        <v>118</v>
      </c>
      <c r="B53" s="215"/>
      <c r="C53" s="233">
        <v>38</v>
      </c>
      <c r="D53" s="215" t="s">
        <v>24</v>
      </c>
      <c r="E53" s="224">
        <f>+(((100-C53)-10)/C53)*E9/2000</f>
        <v>0.4789473684210527</v>
      </c>
      <c r="F53" s="223">
        <v>180</v>
      </c>
      <c r="G53" s="224">
        <f>-E53*F53</f>
        <v>-86.21052631578948</v>
      </c>
      <c r="H53" s="257">
        <f>+G53/$E$9*100</f>
        <v>-12.315789473684212</v>
      </c>
      <c r="I53" s="16"/>
      <c r="J53" s="515" t="s">
        <v>80</v>
      </c>
      <c r="K53" s="208"/>
      <c r="L53" s="208"/>
      <c r="M53" s="208"/>
      <c r="N53" s="208"/>
      <c r="O53" s="208"/>
      <c r="P53" s="208"/>
      <c r="Q53" s="208"/>
      <c r="R53" s="209">
        <f>+R34/100*Q34+R35/100*Q35+R36/100*Q36+R37/100*Q37+R38/100*Q38+R39/100*Q39+R40/100*Q40+R41/100*Q41+R42/100*Q42+R43/100*Q43+R44/100*Q44+R45/100*Q45+R46/1100*Q46+R47/100*Q47+R48/100*Q48+R49/100*Q49+R50/100*Q50+R51/100*Q51</f>
        <v>12733.75</v>
      </c>
      <c r="S53" s="210">
        <f>SUM(S33:S52)</f>
        <v>14.148611111111112</v>
      </c>
      <c r="T53" s="209">
        <f>SUM(T33:T52)</f>
        <v>3650</v>
      </c>
      <c r="U53" s="209">
        <f>SUM(U33:U52)</f>
        <v>2743.75</v>
      </c>
      <c r="V53" s="210">
        <f>SUM(V33:V52)</f>
        <v>3.048611111111111</v>
      </c>
      <c r="W53" s="678">
        <f>SUM(W33:W52)</f>
        <v>1.1322497420020639</v>
      </c>
      <c r="X53" s="208"/>
      <c r="Y53" s="516">
        <f>SUM(Y33:Y52)</f>
        <v>40.35587595459236</v>
      </c>
      <c r="Z53" s="19"/>
      <c r="AA53" s="19"/>
      <c r="AB53" s="19"/>
      <c r="AC53" s="19"/>
      <c r="AD53" s="19"/>
      <c r="AE53" s="19"/>
      <c r="AF53" s="22"/>
      <c r="AG53" s="22"/>
      <c r="AH53" s="22"/>
      <c r="AI53" s="22"/>
      <c r="AJ53" s="22"/>
      <c r="AK53" s="22"/>
      <c r="AL53" s="22"/>
      <c r="AM53" s="22"/>
      <c r="AN53" s="22"/>
      <c r="AO53" s="22"/>
      <c r="AP53" s="22"/>
      <c r="AQ53" s="22"/>
      <c r="AR53" s="22"/>
      <c r="AS53" s="27"/>
      <c r="AT53" s="27"/>
      <c r="AU53" s="27"/>
      <c r="AV53" s="27"/>
    </row>
    <row r="54" spans="1:48" ht="13.5" customHeight="1">
      <c r="A54" s="407"/>
      <c r="B54" s="408"/>
      <c r="C54" s="408"/>
      <c r="D54" s="409"/>
      <c r="E54" s="409"/>
      <c r="F54" s="409"/>
      <c r="G54" s="409"/>
      <c r="H54" s="410"/>
      <c r="I54" s="16"/>
      <c r="J54" s="64" t="s">
        <v>113</v>
      </c>
      <c r="K54" s="19"/>
      <c r="L54" s="19"/>
      <c r="M54" s="19"/>
      <c r="N54" s="19"/>
      <c r="O54" s="19"/>
      <c r="P54" s="19"/>
      <c r="Q54" s="19"/>
      <c r="R54" s="19"/>
      <c r="S54" s="19"/>
      <c r="T54" s="19"/>
      <c r="U54" s="19"/>
      <c r="V54" s="19"/>
      <c r="W54" s="19"/>
      <c r="X54" s="19"/>
      <c r="Y54" s="19"/>
      <c r="Z54" s="34"/>
      <c r="AA54" s="19"/>
      <c r="AB54" s="19"/>
      <c r="AC54" s="19"/>
      <c r="AD54" s="19"/>
      <c r="AE54" s="19"/>
      <c r="AF54" s="22"/>
      <c r="AG54" s="22"/>
      <c r="AH54" s="22"/>
      <c r="AI54" s="22"/>
      <c r="AJ54" s="22"/>
      <c r="AK54" s="22"/>
      <c r="AL54" s="22"/>
      <c r="AM54" s="22"/>
      <c r="AN54" s="22"/>
      <c r="AO54" s="22"/>
      <c r="AP54" s="22"/>
      <c r="AQ54" s="22"/>
      <c r="AR54" s="22"/>
      <c r="AS54" s="27"/>
      <c r="AT54" s="27"/>
      <c r="AU54" s="27"/>
      <c r="AV54" s="27"/>
    </row>
    <row r="55" spans="1:48" ht="13.5" customHeight="1">
      <c r="A55" s="261" t="s">
        <v>17</v>
      </c>
      <c r="B55" s="238"/>
      <c r="C55" s="238"/>
      <c r="D55" s="239"/>
      <c r="E55" s="239"/>
      <c r="F55" s="239"/>
      <c r="G55" s="240">
        <f>SUM(G13:G53)</f>
        <v>439.61013948177833</v>
      </c>
      <c r="H55" s="263">
        <f>SUM(H13:H53)</f>
        <v>62.80144849739691</v>
      </c>
      <c r="I55" s="16"/>
      <c r="J55" s="4"/>
      <c r="K55" s="4"/>
      <c r="L55" s="4"/>
      <c r="M55" s="4"/>
      <c r="N55" s="4"/>
      <c r="O55" s="4"/>
      <c r="P55" s="4"/>
      <c r="Q55" s="4"/>
      <c r="R55" s="4"/>
      <c r="S55" s="4"/>
      <c r="T55" s="4"/>
      <c r="U55" s="4"/>
      <c r="V55" s="4"/>
      <c r="W55" s="4"/>
      <c r="X55" s="19"/>
      <c r="Y55" s="19"/>
      <c r="Z55" s="34"/>
      <c r="AA55" s="19"/>
      <c r="AB55" s="19"/>
      <c r="AC55" s="19"/>
      <c r="AD55" s="19"/>
      <c r="AE55" s="19"/>
      <c r="AF55" s="22"/>
      <c r="AG55" s="22"/>
      <c r="AH55" s="22"/>
      <c r="AI55" s="22"/>
      <c r="AJ55" s="22"/>
      <c r="AK55" s="22"/>
      <c r="AL55" s="22"/>
      <c r="AM55" s="22"/>
      <c r="AN55" s="22"/>
      <c r="AO55" s="22"/>
      <c r="AP55" s="22"/>
      <c r="AQ55" s="22"/>
      <c r="AR55" s="22"/>
      <c r="AS55" s="27"/>
      <c r="AT55" s="27"/>
      <c r="AU55" s="27"/>
      <c r="AV55" s="27"/>
    </row>
    <row r="56" spans="1:48" ht="13.5" customHeight="1">
      <c r="A56" s="261" t="s">
        <v>29</v>
      </c>
      <c r="B56" s="241"/>
      <c r="C56" s="241"/>
      <c r="D56" s="242"/>
      <c r="E56" s="242"/>
      <c r="F56" s="242"/>
      <c r="G56" s="240">
        <f>+G9-G55</f>
        <v>190.38986051822167</v>
      </c>
      <c r="H56" s="263">
        <f>+H9-H55</f>
        <v>27.198551502603088</v>
      </c>
      <c r="I56" s="16"/>
      <c r="J56" s="179" t="s">
        <v>140</v>
      </c>
      <c r="K56" s="180"/>
      <c r="L56" s="180"/>
      <c r="M56" s="180"/>
      <c r="N56" s="180"/>
      <c r="O56" s="180"/>
      <c r="P56" s="180"/>
      <c r="Q56" s="180"/>
      <c r="R56" s="180"/>
      <c r="S56" s="180"/>
      <c r="T56" s="180"/>
      <c r="U56" s="180"/>
      <c r="V56" s="180"/>
      <c r="W56" s="180"/>
      <c r="X56" s="45"/>
      <c r="Y56" s="91" t="s">
        <v>213</v>
      </c>
      <c r="Z56" s="19"/>
      <c r="AA56" s="19"/>
      <c r="AB56" s="19"/>
      <c r="AC56" s="19"/>
      <c r="AD56" s="19"/>
      <c r="AE56" s="19"/>
      <c r="AF56" s="22"/>
      <c r="AG56" s="22"/>
      <c r="AH56" s="22"/>
      <c r="AI56" s="22"/>
      <c r="AJ56" s="22"/>
      <c r="AK56" s="22"/>
      <c r="AL56" s="22"/>
      <c r="AM56" s="22"/>
      <c r="AN56" s="22"/>
      <c r="AO56" s="22"/>
      <c r="AP56" s="22"/>
      <c r="AQ56" s="22"/>
      <c r="AR56" s="22"/>
      <c r="AS56" s="27"/>
      <c r="AT56" s="27"/>
      <c r="AU56" s="27"/>
      <c r="AV56" s="27"/>
    </row>
    <row r="57" spans="1:48" ht="13.5" customHeight="1" thickBot="1">
      <c r="A57" s="504"/>
      <c r="B57" s="505"/>
      <c r="C57" s="505"/>
      <c r="D57" s="506"/>
      <c r="E57" s="506"/>
      <c r="F57" s="506"/>
      <c r="G57" s="506"/>
      <c r="H57" s="507"/>
      <c r="I57" s="9"/>
      <c r="J57" s="92"/>
      <c r="K57" s="32"/>
      <c r="L57" s="32"/>
      <c r="M57" s="32"/>
      <c r="N57" s="32"/>
      <c r="O57" s="32"/>
      <c r="P57" s="32"/>
      <c r="Q57" s="32"/>
      <c r="R57" s="32"/>
      <c r="S57" s="32"/>
      <c r="T57" s="32"/>
      <c r="U57" s="32"/>
      <c r="V57" s="32"/>
      <c r="W57" s="32"/>
      <c r="X57" s="32"/>
      <c r="Y57" s="90"/>
      <c r="Z57" s="19"/>
      <c r="AA57" s="19"/>
      <c r="AB57" s="19"/>
      <c r="AC57" s="19"/>
      <c r="AD57" s="19"/>
      <c r="AE57" s="19"/>
      <c r="AF57" s="22"/>
      <c r="AG57" s="22"/>
      <c r="AH57" s="22"/>
      <c r="AI57" s="22"/>
      <c r="AJ57" s="22"/>
      <c r="AK57" s="22"/>
      <c r="AL57" s="22"/>
      <c r="AM57" s="22"/>
      <c r="AN57" s="22"/>
      <c r="AO57" s="22"/>
      <c r="AP57" s="22"/>
      <c r="AQ57" s="22"/>
      <c r="AR57" s="22"/>
      <c r="AS57" s="27"/>
      <c r="AT57" s="27"/>
      <c r="AU57" s="27"/>
      <c r="AV57" s="27"/>
    </row>
    <row r="58" spans="1:48" ht="13.5" customHeight="1" thickBot="1" thickTop="1">
      <c r="A58" s="360" t="s">
        <v>30</v>
      </c>
      <c r="B58" s="353"/>
      <c r="C58" s="353"/>
      <c r="D58" s="359" t="s">
        <v>22</v>
      </c>
      <c r="E58" s="359">
        <v>1</v>
      </c>
      <c r="F58" s="366">
        <f>SUM(T19:T23)</f>
        <v>31.739333333333335</v>
      </c>
      <c r="G58" s="366">
        <f aca="true" t="shared" si="9" ref="G58:G63">+E58*F58</f>
        <v>31.739333333333335</v>
      </c>
      <c r="H58" s="366">
        <f aca="true" t="shared" si="10" ref="H58:H63">+G58/$E$9*100</f>
        <v>4.534190476190476</v>
      </c>
      <c r="I58" s="17"/>
      <c r="J58" s="716" t="s">
        <v>172</v>
      </c>
      <c r="K58" s="717"/>
      <c r="L58" s="717"/>
      <c r="M58" s="717"/>
      <c r="N58" s="717"/>
      <c r="O58" s="717"/>
      <c r="P58" s="717"/>
      <c r="Q58" s="717"/>
      <c r="R58" s="717"/>
      <c r="S58" s="717"/>
      <c r="T58" s="717"/>
      <c r="U58" s="717"/>
      <c r="V58" s="717"/>
      <c r="W58" s="717"/>
      <c r="X58" s="717"/>
      <c r="Y58" s="718"/>
      <c r="Z58" s="19"/>
      <c r="AA58" s="19"/>
      <c r="AB58" s="19"/>
      <c r="AC58" s="19"/>
      <c r="AD58" s="19"/>
      <c r="AE58" s="19"/>
      <c r="AF58" s="22"/>
      <c r="AG58" s="22"/>
      <c r="AH58" s="22"/>
      <c r="AI58" s="22"/>
      <c r="AJ58" s="22"/>
      <c r="AK58" s="22"/>
      <c r="AL58" s="22"/>
      <c r="AM58" s="22"/>
      <c r="AN58" s="22"/>
      <c r="AO58" s="22"/>
      <c r="AP58" s="22"/>
      <c r="AQ58" s="22"/>
      <c r="AR58" s="22"/>
      <c r="AS58" s="27"/>
      <c r="AT58" s="27"/>
      <c r="AU58" s="27"/>
      <c r="AV58" s="27"/>
    </row>
    <row r="59" spans="1:48" ht="13.5" customHeight="1" thickBot="1" thickTop="1">
      <c r="A59" s="360" t="s">
        <v>39</v>
      </c>
      <c r="B59" s="353"/>
      <c r="C59" s="353"/>
      <c r="D59" s="359" t="s">
        <v>22</v>
      </c>
      <c r="E59" s="359">
        <v>1</v>
      </c>
      <c r="F59" s="366">
        <f>+S53-S47-S48-S49</f>
        <v>10.895277777777778</v>
      </c>
      <c r="G59" s="366">
        <f t="shared" si="9"/>
        <v>10.895277777777778</v>
      </c>
      <c r="H59" s="366">
        <f t="shared" si="10"/>
        <v>1.556468253968254</v>
      </c>
      <c r="I59" s="18"/>
      <c r="J59" s="719" t="s">
        <v>143</v>
      </c>
      <c r="K59" s="720"/>
      <c r="L59" s="720"/>
      <c r="M59" s="720"/>
      <c r="N59" s="720"/>
      <c r="O59" s="720"/>
      <c r="P59" s="720"/>
      <c r="Q59" s="720"/>
      <c r="R59" s="720"/>
      <c r="S59" s="720"/>
      <c r="T59" s="720"/>
      <c r="U59" s="720"/>
      <c r="V59" s="720"/>
      <c r="W59" s="720"/>
      <c r="X59" s="720"/>
      <c r="Y59" s="721"/>
      <c r="Z59" s="19"/>
      <c r="AA59" s="19"/>
      <c r="AB59" s="19"/>
      <c r="AC59" s="19"/>
      <c r="AD59" s="19"/>
      <c r="AE59" s="19"/>
      <c r="AF59" s="22"/>
      <c r="AG59" s="22"/>
      <c r="AH59" s="22"/>
      <c r="AI59" s="22"/>
      <c r="AJ59" s="22"/>
      <c r="AK59" s="22"/>
      <c r="AL59" s="22"/>
      <c r="AM59" s="22"/>
      <c r="AN59" s="22"/>
      <c r="AO59" s="22"/>
      <c r="AP59" s="22"/>
      <c r="AQ59" s="22"/>
      <c r="AR59" s="22"/>
      <c r="AS59" s="27"/>
      <c r="AT59" s="27"/>
      <c r="AU59" s="27"/>
      <c r="AV59" s="27"/>
    </row>
    <row r="60" spans="1:48" ht="13.5" customHeight="1" thickBot="1" thickTop="1">
      <c r="A60" s="360" t="s">
        <v>92</v>
      </c>
      <c r="B60" s="353"/>
      <c r="C60" s="353"/>
      <c r="D60" s="359" t="s">
        <v>22</v>
      </c>
      <c r="E60" s="359">
        <v>1</v>
      </c>
      <c r="F60" s="366">
        <f>+T25+S48+S49</f>
        <v>55.794999999999995</v>
      </c>
      <c r="G60" s="366">
        <f t="shared" si="9"/>
        <v>55.794999999999995</v>
      </c>
      <c r="H60" s="366">
        <f t="shared" si="10"/>
        <v>7.970714285714285</v>
      </c>
      <c r="I60" s="9"/>
      <c r="J60" s="4"/>
      <c r="K60" s="4"/>
      <c r="L60" s="4"/>
      <c r="M60" s="4"/>
      <c r="N60" s="4"/>
      <c r="O60" s="4"/>
      <c r="P60" s="4"/>
      <c r="Q60" s="4"/>
      <c r="R60" s="4"/>
      <c r="S60" s="4"/>
      <c r="T60" s="4"/>
      <c r="U60" s="4"/>
      <c r="V60" s="4"/>
      <c r="W60" s="4"/>
      <c r="X60" s="181"/>
      <c r="Y60" s="181"/>
      <c r="Z60" s="19"/>
      <c r="AA60" s="19"/>
      <c r="AB60" s="19"/>
      <c r="AC60" s="19"/>
      <c r="AD60" s="19"/>
      <c r="AE60" s="19"/>
      <c r="AF60" s="22"/>
      <c r="AG60" s="22"/>
      <c r="AH60" s="22"/>
      <c r="AI60" s="22"/>
      <c r="AJ60" s="22"/>
      <c r="AK60" s="22"/>
      <c r="AL60" s="22"/>
      <c r="AM60" s="22"/>
      <c r="AN60" s="22"/>
      <c r="AO60" s="22"/>
      <c r="AP60" s="22"/>
      <c r="AQ60" s="22"/>
      <c r="AR60" s="22"/>
      <c r="AS60" s="27"/>
      <c r="AT60" s="27"/>
      <c r="AU60" s="27"/>
      <c r="AV60" s="27"/>
    </row>
    <row r="61" spans="1:48" ht="13.5" customHeight="1" thickBot="1" thickTop="1">
      <c r="A61" s="360" t="s">
        <v>31</v>
      </c>
      <c r="B61" s="353"/>
      <c r="C61" s="353"/>
      <c r="D61" s="359" t="s">
        <v>22</v>
      </c>
      <c r="E61" s="359">
        <v>1</v>
      </c>
      <c r="F61" s="366">
        <v>0</v>
      </c>
      <c r="G61" s="366">
        <f t="shared" si="9"/>
        <v>0</v>
      </c>
      <c r="H61" s="366">
        <f t="shared" si="10"/>
        <v>0</v>
      </c>
      <c r="I61" s="16"/>
      <c r="J61" s="36"/>
      <c r="K61" s="36"/>
      <c r="L61" s="37"/>
      <c r="M61" s="38"/>
      <c r="N61" s="38"/>
      <c r="O61" s="36"/>
      <c r="P61" s="36"/>
      <c r="Q61" s="36"/>
      <c r="R61" s="36"/>
      <c r="S61" s="36"/>
      <c r="T61" s="36"/>
      <c r="U61" s="36"/>
      <c r="V61" s="19"/>
      <c r="W61" s="19"/>
      <c r="X61" s="19"/>
      <c r="Y61" s="19"/>
      <c r="Z61" s="19"/>
      <c r="AA61" s="19"/>
      <c r="AB61" s="19"/>
      <c r="AC61" s="19"/>
      <c r="AD61" s="19"/>
      <c r="AE61" s="19"/>
      <c r="AF61" s="22"/>
      <c r="AG61" s="22"/>
      <c r="AH61" s="22"/>
      <c r="AI61" s="22"/>
      <c r="AJ61" s="22"/>
      <c r="AK61" s="22"/>
      <c r="AL61" s="22"/>
      <c r="AM61" s="22"/>
      <c r="AN61" s="22"/>
      <c r="AO61" s="22"/>
      <c r="AP61" s="22"/>
      <c r="AQ61" s="22"/>
      <c r="AR61" s="22"/>
      <c r="AS61" s="27"/>
      <c r="AT61" s="27"/>
      <c r="AU61" s="27"/>
      <c r="AV61" s="27"/>
    </row>
    <row r="62" spans="1:48" ht="13.5" customHeight="1" thickBot="1" thickTop="1">
      <c r="A62" s="360" t="s">
        <v>32</v>
      </c>
      <c r="B62" s="353"/>
      <c r="C62" s="353"/>
      <c r="D62" s="359" t="s">
        <v>60</v>
      </c>
      <c r="E62" s="497">
        <f>+G55</f>
        <v>439.61013948177833</v>
      </c>
      <c r="F62" s="498">
        <v>0.05</v>
      </c>
      <c r="G62" s="366">
        <f t="shared" si="9"/>
        <v>21.980506974088918</v>
      </c>
      <c r="H62" s="366">
        <f t="shared" si="10"/>
        <v>3.1400724248698455</v>
      </c>
      <c r="I62" s="16"/>
      <c r="J62" s="36"/>
      <c r="K62" s="36"/>
      <c r="L62" s="36"/>
      <c r="M62" s="36"/>
      <c r="N62" s="36"/>
      <c r="O62" s="38"/>
      <c r="P62" s="38"/>
      <c r="Q62" s="38"/>
      <c r="R62" s="39"/>
      <c r="S62" s="38"/>
      <c r="T62" s="36"/>
      <c r="U62" s="36"/>
      <c r="V62" s="19"/>
      <c r="W62" s="19"/>
      <c r="X62" s="19"/>
      <c r="Y62" s="19"/>
      <c r="Z62" s="19"/>
      <c r="AA62" s="19"/>
      <c r="AB62" s="19"/>
      <c r="AC62" s="19"/>
      <c r="AD62" s="19"/>
      <c r="AE62" s="19"/>
      <c r="AF62" s="22"/>
      <c r="AG62" s="22"/>
      <c r="AH62" s="22"/>
      <c r="AI62" s="22"/>
      <c r="AJ62" s="22"/>
      <c r="AK62" s="22"/>
      <c r="AL62" s="22"/>
      <c r="AM62" s="22"/>
      <c r="AN62" s="22"/>
      <c r="AO62" s="22"/>
      <c r="AP62" s="22"/>
      <c r="AQ62" s="22"/>
      <c r="AR62" s="22"/>
      <c r="AS62" s="27"/>
      <c r="AT62" s="27"/>
      <c r="AU62" s="27"/>
      <c r="AV62" s="27"/>
    </row>
    <row r="63" spans="1:48" ht="13.5" customHeight="1" thickBot="1" thickTop="1">
      <c r="A63" s="360" t="s">
        <v>33</v>
      </c>
      <c r="B63" s="353"/>
      <c r="C63" s="353"/>
      <c r="D63" s="359" t="s">
        <v>60</v>
      </c>
      <c r="E63" s="497">
        <f>+G55</f>
        <v>439.61013948177833</v>
      </c>
      <c r="F63" s="498">
        <v>0.05</v>
      </c>
      <c r="G63" s="366">
        <f t="shared" si="9"/>
        <v>21.980506974088918</v>
      </c>
      <c r="H63" s="366">
        <f t="shared" si="10"/>
        <v>3.1400724248698455</v>
      </c>
      <c r="I63" s="16"/>
      <c r="J63" s="4"/>
      <c r="K63" s="4"/>
      <c r="L63" s="4"/>
      <c r="M63" s="4"/>
      <c r="N63" s="4"/>
      <c r="O63" s="4"/>
      <c r="P63" s="4"/>
      <c r="Q63" s="4"/>
      <c r="R63" s="4"/>
      <c r="S63" s="4"/>
      <c r="T63" s="4"/>
      <c r="U63" s="4"/>
      <c r="V63" s="4"/>
      <c r="W63" s="4"/>
      <c r="X63" s="4"/>
      <c r="Y63" s="4"/>
      <c r="Z63" s="19"/>
      <c r="AA63" s="19"/>
      <c r="AB63" s="19"/>
      <c r="AC63" s="19"/>
      <c r="AD63" s="19"/>
      <c r="AE63" s="19"/>
      <c r="AF63" s="22"/>
      <c r="AG63" s="22"/>
      <c r="AH63" s="22"/>
      <c r="AI63" s="22"/>
      <c r="AJ63" s="22"/>
      <c r="AK63" s="22"/>
      <c r="AL63" s="22"/>
      <c r="AM63" s="22"/>
      <c r="AN63" s="22"/>
      <c r="AO63" s="22"/>
      <c r="AP63" s="22"/>
      <c r="AQ63" s="22"/>
      <c r="AR63" s="22"/>
      <c r="AS63" s="27"/>
      <c r="AT63" s="27"/>
      <c r="AU63" s="27"/>
      <c r="AV63" s="27"/>
    </row>
    <row r="64" spans="1:48" ht="13.5" customHeight="1" thickTop="1">
      <c r="A64" s="589"/>
      <c r="B64" s="590"/>
      <c r="C64" s="590"/>
      <c r="D64" s="591"/>
      <c r="E64" s="591"/>
      <c r="F64" s="592"/>
      <c r="G64" s="592"/>
      <c r="H64" s="593"/>
      <c r="I64" s="16"/>
      <c r="J64" s="93"/>
      <c r="K64" s="93"/>
      <c r="L64" s="93"/>
      <c r="M64" s="93"/>
      <c r="N64" s="93"/>
      <c r="O64" s="93"/>
      <c r="P64" s="93"/>
      <c r="Q64" s="93"/>
      <c r="R64" s="93"/>
      <c r="S64" s="93"/>
      <c r="T64" s="93"/>
      <c r="U64" s="93"/>
      <c r="V64" s="93"/>
      <c r="W64" s="93"/>
      <c r="X64" s="19"/>
      <c r="Y64" s="19"/>
      <c r="Z64" s="19"/>
      <c r="AA64" s="19"/>
      <c r="AB64" s="19"/>
      <c r="AC64" s="19"/>
      <c r="AD64" s="19"/>
      <c r="AE64" s="19"/>
      <c r="AF64" s="22"/>
      <c r="AG64" s="22"/>
      <c r="AH64" s="22"/>
      <c r="AI64" s="22"/>
      <c r="AJ64" s="22"/>
      <c r="AK64" s="22"/>
      <c r="AL64" s="22"/>
      <c r="AM64" s="22"/>
      <c r="AN64" s="22"/>
      <c r="AO64" s="22"/>
      <c r="AP64" s="22"/>
      <c r="AQ64" s="22"/>
      <c r="AR64" s="22"/>
      <c r="AS64" s="27"/>
      <c r="AT64" s="27"/>
      <c r="AU64" s="27"/>
      <c r="AV64" s="27"/>
    </row>
    <row r="65" spans="1:48" ht="13.5" customHeight="1">
      <c r="A65" s="594" t="s">
        <v>34</v>
      </c>
      <c r="B65" s="595"/>
      <c r="C65" s="595"/>
      <c r="D65" s="596"/>
      <c r="E65" s="596"/>
      <c r="F65" s="596"/>
      <c r="G65" s="597">
        <f>SUM(G58:G63)</f>
        <v>142.39062505928894</v>
      </c>
      <c r="H65" s="598">
        <f>SUM(H58:H63)</f>
        <v>20.34151786561271</v>
      </c>
      <c r="I65" s="16"/>
      <c r="J65" s="93"/>
      <c r="K65" s="156"/>
      <c r="L65" s="156"/>
      <c r="M65" s="156"/>
      <c r="N65" s="156"/>
      <c r="O65" s="156"/>
      <c r="P65" s="156"/>
      <c r="Q65" s="156"/>
      <c r="R65" s="156"/>
      <c r="S65" s="156"/>
      <c r="T65" s="156"/>
      <c r="U65" s="156"/>
      <c r="V65" s="156"/>
      <c r="W65" s="156"/>
      <c r="X65" s="19"/>
      <c r="Y65" s="19"/>
      <c r="Z65" s="19"/>
      <c r="AA65" s="19"/>
      <c r="AB65" s="19"/>
      <c r="AC65" s="19"/>
      <c r="AD65" s="19"/>
      <c r="AE65" s="19"/>
      <c r="AF65" s="22"/>
      <c r="AG65" s="22"/>
      <c r="AH65" s="22"/>
      <c r="AI65" s="22"/>
      <c r="AJ65" s="22"/>
      <c r="AK65" s="22"/>
      <c r="AL65" s="22"/>
      <c r="AM65" s="22"/>
      <c r="AN65" s="22"/>
      <c r="AO65" s="22"/>
      <c r="AP65" s="22"/>
      <c r="AQ65" s="22"/>
      <c r="AR65" s="22"/>
      <c r="AS65" s="27"/>
      <c r="AT65" s="27"/>
      <c r="AU65" s="27"/>
      <c r="AV65" s="27"/>
    </row>
    <row r="66" spans="1:48" ht="13.5" customHeight="1">
      <c r="A66" s="261" t="s">
        <v>35</v>
      </c>
      <c r="B66" s="241"/>
      <c r="C66" s="241"/>
      <c r="D66" s="242"/>
      <c r="E66" s="242"/>
      <c r="F66" s="242"/>
      <c r="G66" s="485">
        <f>+G55+G65</f>
        <v>582.0007645410673</v>
      </c>
      <c r="H66" s="263">
        <f>H65+H55</f>
        <v>83.14296636300962</v>
      </c>
      <c r="I66" s="16"/>
      <c r="J66" s="36"/>
      <c r="K66" s="33"/>
      <c r="L66" s="36"/>
      <c r="M66" s="36"/>
      <c r="N66" s="36"/>
      <c r="O66" s="36"/>
      <c r="P66" s="36"/>
      <c r="Q66" s="36"/>
      <c r="R66" s="36"/>
      <c r="S66" s="36"/>
      <c r="T66" s="36"/>
      <c r="U66" s="36"/>
      <c r="V66" s="19"/>
      <c r="W66" s="19"/>
      <c r="X66" s="19"/>
      <c r="Y66" s="19"/>
      <c r="Z66" s="19"/>
      <c r="AA66" s="19"/>
      <c r="AB66" s="19"/>
      <c r="AC66" s="19"/>
      <c r="AD66" s="19"/>
      <c r="AE66" s="19"/>
      <c r="AF66" s="22"/>
      <c r="AG66" s="22"/>
      <c r="AH66" s="22"/>
      <c r="AI66" s="22"/>
      <c r="AJ66" s="22"/>
      <c r="AK66" s="22"/>
      <c r="AL66" s="22"/>
      <c r="AM66" s="22"/>
      <c r="AN66" s="22"/>
      <c r="AO66" s="22"/>
      <c r="AP66" s="22"/>
      <c r="AQ66" s="22"/>
      <c r="AR66" s="22"/>
      <c r="AS66" s="27"/>
      <c r="AT66" s="27"/>
      <c r="AU66" s="27"/>
      <c r="AV66" s="27"/>
    </row>
    <row r="67" spans="1:48" ht="13.5" customHeight="1" thickBot="1">
      <c r="A67" s="499" t="s">
        <v>36</v>
      </c>
      <c r="B67" s="500"/>
      <c r="C67" s="500"/>
      <c r="D67" s="501"/>
      <c r="E67" s="501"/>
      <c r="F67" s="501"/>
      <c r="G67" s="502">
        <f>+G9-G66</f>
        <v>47.99923545893273</v>
      </c>
      <c r="H67" s="503">
        <f>+H9-H66</f>
        <v>6.85703363699038</v>
      </c>
      <c r="I67" s="16"/>
      <c r="J67" s="19"/>
      <c r="K67" s="19"/>
      <c r="L67" s="19"/>
      <c r="M67" s="19"/>
      <c r="N67" s="19"/>
      <c r="O67" s="19"/>
      <c r="P67" s="19"/>
      <c r="Q67" s="19"/>
      <c r="R67" s="19"/>
      <c r="S67" s="19"/>
      <c r="T67" s="19"/>
      <c r="U67" s="19"/>
      <c r="V67" s="19"/>
      <c r="W67" s="19"/>
      <c r="X67" s="19"/>
      <c r="Y67" s="19"/>
      <c r="Z67" s="19"/>
      <c r="AA67" s="19"/>
      <c r="AB67" s="19"/>
      <c r="AC67" s="19"/>
      <c r="AD67" s="19"/>
      <c r="AE67" s="19"/>
      <c r="AF67" s="22"/>
      <c r="AG67" s="22"/>
      <c r="AH67" s="22"/>
      <c r="AI67" s="22"/>
      <c r="AJ67" s="22"/>
      <c r="AK67" s="22"/>
      <c r="AL67" s="22"/>
      <c r="AM67" s="22"/>
      <c r="AN67" s="22"/>
      <c r="AO67" s="22"/>
      <c r="AP67" s="22"/>
      <c r="AQ67" s="22"/>
      <c r="AR67" s="22"/>
      <c r="AS67" s="27"/>
      <c r="AT67" s="27"/>
      <c r="AU67" s="27"/>
      <c r="AV67" s="27"/>
    </row>
    <row r="68" spans="1:48" ht="13.5" customHeight="1">
      <c r="A68" s="488"/>
      <c r="B68" s="482"/>
      <c r="C68" s="482"/>
      <c r="D68" s="482"/>
      <c r="E68" s="482"/>
      <c r="F68" s="487"/>
      <c r="G68" s="486"/>
      <c r="H68" s="489"/>
      <c r="I68" s="18"/>
      <c r="J68" s="753"/>
      <c r="K68" s="753"/>
      <c r="L68" s="753"/>
      <c r="M68" s="753"/>
      <c r="N68" s="753"/>
      <c r="O68" s="753"/>
      <c r="P68" s="753"/>
      <c r="Q68" s="753"/>
      <c r="R68" s="753"/>
      <c r="S68" s="753"/>
      <c r="T68" s="753"/>
      <c r="U68" s="753"/>
      <c r="V68" s="19"/>
      <c r="W68" s="19"/>
      <c r="X68" s="19"/>
      <c r="Y68" s="19"/>
      <c r="Z68" s="19"/>
      <c r="AA68" s="19"/>
      <c r="AB68" s="19"/>
      <c r="AC68" s="19"/>
      <c r="AD68" s="19"/>
      <c r="AE68" s="19"/>
      <c r="AF68" s="22"/>
      <c r="AG68" s="22"/>
      <c r="AH68" s="22"/>
      <c r="AI68" s="22"/>
      <c r="AJ68" s="22"/>
      <c r="AK68" s="22"/>
      <c r="AL68" s="22"/>
      <c r="AM68" s="22"/>
      <c r="AN68" s="22"/>
      <c r="AO68" s="22"/>
      <c r="AP68" s="22"/>
      <c r="AQ68" s="22"/>
      <c r="AR68" s="22"/>
      <c r="AS68" s="27"/>
      <c r="AT68" s="27"/>
      <c r="AU68" s="27"/>
      <c r="AV68" s="27"/>
    </row>
    <row r="69" spans="1:48" ht="13.5" customHeight="1">
      <c r="A69" s="490" t="s">
        <v>142</v>
      </c>
      <c r="B69" s="483"/>
      <c r="C69" s="483"/>
      <c r="D69" s="484"/>
      <c r="E69" s="484"/>
      <c r="F69" s="487"/>
      <c r="G69" s="486"/>
      <c r="H69" s="489"/>
      <c r="I69" s="18"/>
      <c r="J69" s="752"/>
      <c r="K69" s="752"/>
      <c r="L69" s="752"/>
      <c r="M69" s="752"/>
      <c r="N69" s="752"/>
      <c r="O69" s="752"/>
      <c r="P69" s="752"/>
      <c r="Q69" s="752"/>
      <c r="R69" s="752"/>
      <c r="S69" s="752"/>
      <c r="T69" s="752"/>
      <c r="U69" s="752"/>
      <c r="V69" s="19"/>
      <c r="W69" s="19"/>
      <c r="X69" s="19"/>
      <c r="Y69" s="19"/>
      <c r="Z69" s="19"/>
      <c r="AA69" s="19"/>
      <c r="AB69" s="19"/>
      <c r="AC69" s="19"/>
      <c r="AD69" s="19"/>
      <c r="AE69" s="19"/>
      <c r="AF69" s="22"/>
      <c r="AG69" s="22"/>
      <c r="AH69" s="22"/>
      <c r="AI69" s="22"/>
      <c r="AJ69" s="22"/>
      <c r="AK69" s="22"/>
      <c r="AL69" s="22"/>
      <c r="AM69" s="22"/>
      <c r="AN69" s="22"/>
      <c r="AO69" s="22"/>
      <c r="AP69" s="22"/>
      <c r="AQ69" s="22"/>
      <c r="AR69" s="22"/>
      <c r="AS69" s="27"/>
      <c r="AT69" s="27"/>
      <c r="AU69" s="27"/>
      <c r="AV69" s="27"/>
    </row>
    <row r="70" spans="1:48" ht="13.5" customHeight="1">
      <c r="A70" s="490" t="s">
        <v>141</v>
      </c>
      <c r="B70" s="483"/>
      <c r="C70" s="483"/>
      <c r="D70" s="484"/>
      <c r="E70" s="484"/>
      <c r="F70" s="487"/>
      <c r="G70" s="486"/>
      <c r="H70" s="489"/>
      <c r="I70" s="6"/>
      <c r="J70" s="752"/>
      <c r="K70" s="752"/>
      <c r="L70" s="752"/>
      <c r="M70" s="752"/>
      <c r="N70" s="752"/>
      <c r="O70" s="752"/>
      <c r="P70" s="752"/>
      <c r="Q70" s="752"/>
      <c r="R70" s="752"/>
      <c r="S70" s="752"/>
      <c r="T70" s="752"/>
      <c r="U70" s="752"/>
      <c r="V70" s="19"/>
      <c r="W70" s="19"/>
      <c r="X70" s="19"/>
      <c r="Y70" s="19"/>
      <c r="Z70" s="19"/>
      <c r="AA70" s="19"/>
      <c r="AB70" s="19"/>
      <c r="AC70" s="19"/>
      <c r="AD70" s="19"/>
      <c r="AE70" s="19"/>
      <c r="AF70" s="22"/>
      <c r="AG70" s="22"/>
      <c r="AH70" s="22"/>
      <c r="AI70" s="22"/>
      <c r="AJ70" s="22"/>
      <c r="AK70" s="22"/>
      <c r="AL70" s="22"/>
      <c r="AM70" s="22"/>
      <c r="AN70" s="22"/>
      <c r="AO70" s="22"/>
      <c r="AP70" s="22"/>
      <c r="AQ70" s="22"/>
      <c r="AR70" s="22"/>
      <c r="AS70" s="27"/>
      <c r="AT70" s="27"/>
      <c r="AU70" s="27"/>
      <c r="AV70" s="27"/>
    </row>
    <row r="71" spans="1:48" ht="13.5" customHeight="1" thickBot="1">
      <c r="A71" s="491" t="s">
        <v>213</v>
      </c>
      <c r="B71" s="492"/>
      <c r="C71" s="492"/>
      <c r="D71" s="493"/>
      <c r="E71" s="493"/>
      <c r="F71" s="494"/>
      <c r="G71" s="495"/>
      <c r="H71" s="496"/>
      <c r="I71" s="18"/>
      <c r="J71" s="752"/>
      <c r="K71" s="752"/>
      <c r="L71" s="752"/>
      <c r="M71" s="752"/>
      <c r="N71" s="752"/>
      <c r="O71" s="752"/>
      <c r="P71" s="752"/>
      <c r="Q71" s="752"/>
      <c r="R71" s="752"/>
      <c r="S71" s="752"/>
      <c r="T71" s="752"/>
      <c r="U71" s="752"/>
      <c r="V71" s="19"/>
      <c r="W71" s="19"/>
      <c r="X71" s="19"/>
      <c r="Y71" s="19"/>
      <c r="Z71" s="19"/>
      <c r="AA71" s="19"/>
      <c r="AB71" s="19"/>
      <c r="AC71" s="19"/>
      <c r="AD71" s="19"/>
      <c r="AE71" s="19"/>
      <c r="AF71" s="22"/>
      <c r="AG71" s="22"/>
      <c r="AH71" s="22"/>
      <c r="AI71" s="22"/>
      <c r="AJ71" s="22"/>
      <c r="AK71" s="22"/>
      <c r="AL71" s="22"/>
      <c r="AM71" s="22"/>
      <c r="AN71" s="22"/>
      <c r="AO71" s="22"/>
      <c r="AP71" s="22"/>
      <c r="AQ71" s="22"/>
      <c r="AR71" s="22"/>
      <c r="AS71" s="27"/>
      <c r="AT71" s="27"/>
      <c r="AU71" s="27"/>
      <c r="AV71" s="27"/>
    </row>
    <row r="72" spans="1:48" ht="15" customHeight="1" thickTop="1">
      <c r="A72" s="181"/>
      <c r="B72" s="181"/>
      <c r="C72" s="181"/>
      <c r="D72" s="181"/>
      <c r="E72" s="181"/>
      <c r="F72" s="181"/>
      <c r="G72" s="181"/>
      <c r="H72" s="181"/>
      <c r="I72" s="9"/>
      <c r="J72" s="752"/>
      <c r="K72" s="752"/>
      <c r="L72" s="752"/>
      <c r="M72" s="752"/>
      <c r="N72" s="752"/>
      <c r="O72" s="752"/>
      <c r="P72" s="752"/>
      <c r="Q72" s="752"/>
      <c r="R72" s="752"/>
      <c r="S72" s="752"/>
      <c r="T72" s="752"/>
      <c r="U72" s="752"/>
      <c r="V72" s="19"/>
      <c r="W72" s="19"/>
      <c r="X72" s="19"/>
      <c r="Y72" s="19"/>
      <c r="Z72" s="19"/>
      <c r="AA72" s="19"/>
      <c r="AB72" s="19"/>
      <c r="AC72" s="19"/>
      <c r="AD72" s="19"/>
      <c r="AE72" s="19"/>
      <c r="AF72" s="22"/>
      <c r="AG72" s="22"/>
      <c r="AH72" s="22"/>
      <c r="AI72" s="22"/>
      <c r="AJ72" s="22"/>
      <c r="AK72" s="22"/>
      <c r="AL72" s="22"/>
      <c r="AM72" s="22"/>
      <c r="AN72" s="22"/>
      <c r="AO72" s="22"/>
      <c r="AP72" s="22"/>
      <c r="AQ72" s="22"/>
      <c r="AR72" s="22"/>
      <c r="AS72" s="27"/>
      <c r="AT72" s="27"/>
      <c r="AU72" s="27"/>
      <c r="AV72" s="27"/>
    </row>
    <row r="73" spans="1:48" ht="16.5" customHeight="1">
      <c r="A73" s="178"/>
      <c r="B73" s="178"/>
      <c r="C73" s="178"/>
      <c r="D73" s="178"/>
      <c r="E73" s="178"/>
      <c r="F73" s="178"/>
      <c r="G73" s="178"/>
      <c r="H73" s="178"/>
      <c r="I73" s="9"/>
      <c r="J73" s="19"/>
      <c r="K73" s="19"/>
      <c r="L73" s="19"/>
      <c r="M73" s="19"/>
      <c r="N73" s="19"/>
      <c r="O73" s="19"/>
      <c r="P73" s="19"/>
      <c r="Q73" s="19"/>
      <c r="R73" s="19"/>
      <c r="S73" s="19"/>
      <c r="T73" s="19"/>
      <c r="U73" s="19"/>
      <c r="V73" s="19"/>
      <c r="W73" s="19"/>
      <c r="X73" s="19"/>
      <c r="Y73" s="19"/>
      <c r="Z73" s="22"/>
      <c r="AA73" s="22"/>
      <c r="AB73" s="22"/>
      <c r="AC73" s="22"/>
      <c r="AD73" s="22"/>
      <c r="AE73" s="22"/>
      <c r="AF73" s="22"/>
      <c r="AG73" s="22"/>
      <c r="AH73" s="22"/>
      <c r="AI73" s="22"/>
      <c r="AJ73" s="22"/>
      <c r="AK73" s="22"/>
      <c r="AL73" s="22"/>
      <c r="AM73" s="22"/>
      <c r="AN73" s="22"/>
      <c r="AO73" s="22"/>
      <c r="AP73" s="22"/>
      <c r="AQ73" s="22"/>
      <c r="AR73" s="22"/>
      <c r="AS73" s="27"/>
      <c r="AT73" s="27"/>
      <c r="AU73" s="27"/>
      <c r="AV73" s="27"/>
    </row>
    <row r="74" spans="1:44" ht="13.5" customHeight="1">
      <c r="A74" s="178"/>
      <c r="B74" s="178"/>
      <c r="C74" s="178"/>
      <c r="D74" s="178"/>
      <c r="E74" s="178"/>
      <c r="F74" s="178"/>
      <c r="G74" s="178"/>
      <c r="H74" s="178"/>
      <c r="I74" s="9"/>
      <c r="J74" s="6"/>
      <c r="K74" s="19"/>
      <c r="L74" s="19"/>
      <c r="M74" s="19"/>
      <c r="N74" s="19"/>
      <c r="O74" s="19"/>
      <c r="P74" s="19"/>
      <c r="Q74" s="19"/>
      <c r="R74" s="19"/>
      <c r="S74" s="19"/>
      <c r="T74" s="19"/>
      <c r="U74" s="19"/>
      <c r="V74" s="4"/>
      <c r="W74" s="4"/>
      <c r="X74" s="4"/>
      <c r="Y74" s="4"/>
      <c r="Z74" s="5"/>
      <c r="AA74" s="5"/>
      <c r="AB74" s="5"/>
      <c r="AC74" s="5"/>
      <c r="AD74" s="5"/>
      <c r="AE74" s="5"/>
      <c r="AF74" s="5"/>
      <c r="AG74" s="5"/>
      <c r="AH74" s="5"/>
      <c r="AI74" s="5"/>
      <c r="AJ74" s="5"/>
      <c r="AK74" s="5"/>
      <c r="AL74" s="5"/>
      <c r="AM74" s="22"/>
      <c r="AN74" s="5"/>
      <c r="AO74" s="5"/>
      <c r="AP74" s="5"/>
      <c r="AQ74" s="5"/>
      <c r="AR74" s="5"/>
    </row>
    <row r="75" spans="1:44" ht="13.5" customHeight="1">
      <c r="A75" s="178"/>
      <c r="B75" s="178"/>
      <c r="C75" s="178"/>
      <c r="D75" s="178"/>
      <c r="E75" s="178"/>
      <c r="F75" s="178"/>
      <c r="G75" s="178"/>
      <c r="H75" s="178"/>
      <c r="I75" s="9"/>
      <c r="J75" s="6"/>
      <c r="K75" s="19"/>
      <c r="L75" s="19"/>
      <c r="M75" s="19"/>
      <c r="N75" s="19"/>
      <c r="O75" s="19"/>
      <c r="P75" s="19"/>
      <c r="Q75" s="19"/>
      <c r="R75" s="19"/>
      <c r="S75" s="19"/>
      <c r="T75" s="19"/>
      <c r="U75" s="19"/>
      <c r="V75" s="4"/>
      <c r="W75" s="4"/>
      <c r="X75" s="4"/>
      <c r="Y75" s="4"/>
      <c r="Z75" s="5"/>
      <c r="AA75" s="5"/>
      <c r="AB75" s="5"/>
      <c r="AC75" s="5"/>
      <c r="AD75" s="5"/>
      <c r="AE75" s="5"/>
      <c r="AF75" s="5"/>
      <c r="AG75" s="5"/>
      <c r="AH75" s="5"/>
      <c r="AI75" s="5"/>
      <c r="AJ75" s="5"/>
      <c r="AK75" s="5"/>
      <c r="AL75" s="5"/>
      <c r="AM75" s="22"/>
      <c r="AN75" s="5"/>
      <c r="AO75" s="5"/>
      <c r="AP75" s="5"/>
      <c r="AQ75" s="5"/>
      <c r="AR75" s="5"/>
    </row>
    <row r="76" spans="1:44" ht="13.5" customHeight="1">
      <c r="A76" s="178"/>
      <c r="B76" s="178"/>
      <c r="C76" s="178"/>
      <c r="D76" s="178"/>
      <c r="E76" s="178"/>
      <c r="F76" s="178"/>
      <c r="G76" s="178"/>
      <c r="H76" s="178"/>
      <c r="I76" s="9"/>
      <c r="J76" s="6"/>
      <c r="K76" s="19"/>
      <c r="L76" s="19"/>
      <c r="M76" s="19"/>
      <c r="N76" s="19"/>
      <c r="O76" s="19"/>
      <c r="P76" s="19"/>
      <c r="Q76" s="19"/>
      <c r="R76" s="19"/>
      <c r="S76" s="19"/>
      <c r="T76" s="19"/>
      <c r="U76" s="19"/>
      <c r="V76" s="4"/>
      <c r="W76" s="4"/>
      <c r="X76" s="4"/>
      <c r="Y76" s="4"/>
      <c r="Z76" s="5"/>
      <c r="AA76" s="5"/>
      <c r="AB76" s="5"/>
      <c r="AC76" s="5"/>
      <c r="AD76" s="5"/>
      <c r="AE76" s="5"/>
      <c r="AF76" s="5"/>
      <c r="AG76" s="5"/>
      <c r="AH76" s="5"/>
      <c r="AI76" s="5"/>
      <c r="AJ76" s="5"/>
      <c r="AK76" s="5"/>
      <c r="AL76" s="5"/>
      <c r="AM76" s="22"/>
      <c r="AN76" s="5"/>
      <c r="AO76" s="5"/>
      <c r="AP76" s="5"/>
      <c r="AQ76" s="5"/>
      <c r="AR76" s="5"/>
    </row>
    <row r="77" spans="1:44" ht="13.5" customHeight="1">
      <c r="A77" s="178"/>
      <c r="B77" s="178"/>
      <c r="C77" s="178"/>
      <c r="D77" s="178"/>
      <c r="E77" s="178"/>
      <c r="F77" s="178"/>
      <c r="G77" s="178"/>
      <c r="H77" s="178"/>
      <c r="I77" s="9"/>
      <c r="J77" s="6"/>
      <c r="K77" s="19"/>
      <c r="L77" s="19"/>
      <c r="M77" s="19"/>
      <c r="N77" s="19"/>
      <c r="O77" s="19"/>
      <c r="P77" s="19"/>
      <c r="Q77" s="19"/>
      <c r="R77" s="19"/>
      <c r="S77" s="19"/>
      <c r="T77" s="19"/>
      <c r="U77" s="19"/>
      <c r="V77" s="4"/>
      <c r="W77" s="4"/>
      <c r="X77" s="4"/>
      <c r="Y77" s="4"/>
      <c r="Z77" s="5"/>
      <c r="AA77" s="5"/>
      <c r="AB77" s="5"/>
      <c r="AC77" s="5"/>
      <c r="AD77" s="5"/>
      <c r="AE77" s="5"/>
      <c r="AF77" s="5"/>
      <c r="AG77" s="5"/>
      <c r="AH77" s="5"/>
      <c r="AI77" s="5"/>
      <c r="AJ77" s="5"/>
      <c r="AK77" s="5"/>
      <c r="AL77" s="5"/>
      <c r="AM77" s="22"/>
      <c r="AN77" s="5"/>
      <c r="AO77" s="5"/>
      <c r="AP77" s="5"/>
      <c r="AQ77" s="5"/>
      <c r="AR77" s="5"/>
    </row>
    <row r="78" spans="1:44" ht="13.5" customHeight="1">
      <c r="A78" s="178"/>
      <c r="B78" s="178"/>
      <c r="C78" s="178"/>
      <c r="D78" s="178"/>
      <c r="E78" s="178"/>
      <c r="F78" s="178"/>
      <c r="G78" s="178"/>
      <c r="H78" s="178"/>
      <c r="I78" s="9"/>
      <c r="J78" s="6"/>
      <c r="K78" s="19"/>
      <c r="L78" s="19"/>
      <c r="M78" s="19"/>
      <c r="N78" s="19"/>
      <c r="O78" s="19"/>
      <c r="P78" s="19"/>
      <c r="Q78" s="19"/>
      <c r="R78" s="19"/>
      <c r="S78" s="19"/>
      <c r="T78" s="19"/>
      <c r="U78" s="19"/>
      <c r="V78" s="4"/>
      <c r="W78" s="4"/>
      <c r="X78" s="4"/>
      <c r="Y78" s="4"/>
      <c r="Z78" s="5"/>
      <c r="AA78" s="5"/>
      <c r="AB78" s="5"/>
      <c r="AC78" s="5"/>
      <c r="AD78" s="5"/>
      <c r="AE78" s="5"/>
      <c r="AF78" s="5"/>
      <c r="AG78" s="5"/>
      <c r="AH78" s="5"/>
      <c r="AI78" s="5"/>
      <c r="AJ78" s="5"/>
      <c r="AK78" s="5"/>
      <c r="AL78" s="5"/>
      <c r="AM78" s="22"/>
      <c r="AN78" s="5"/>
      <c r="AO78" s="5"/>
      <c r="AP78" s="5"/>
      <c r="AQ78" s="5"/>
      <c r="AR78" s="5"/>
    </row>
    <row r="79" spans="1:44" ht="13.5" customHeight="1">
      <c r="A79" s="178"/>
      <c r="B79" s="178"/>
      <c r="C79" s="178"/>
      <c r="D79" s="178"/>
      <c r="E79" s="178"/>
      <c r="F79" s="178"/>
      <c r="G79" s="178"/>
      <c r="H79" s="178"/>
      <c r="I79" s="9"/>
      <c r="J79" s="6"/>
      <c r="K79" s="19"/>
      <c r="L79" s="19"/>
      <c r="M79" s="19"/>
      <c r="N79" s="19"/>
      <c r="O79" s="19"/>
      <c r="P79" s="19"/>
      <c r="Q79" s="19"/>
      <c r="R79" s="19"/>
      <c r="S79" s="19"/>
      <c r="T79" s="19"/>
      <c r="U79" s="19"/>
      <c r="V79" s="4"/>
      <c r="W79" s="4"/>
      <c r="X79" s="4"/>
      <c r="Y79" s="4"/>
      <c r="Z79" s="5"/>
      <c r="AA79" s="5"/>
      <c r="AB79" s="5"/>
      <c r="AC79" s="5"/>
      <c r="AD79" s="5"/>
      <c r="AE79" s="5"/>
      <c r="AF79" s="5"/>
      <c r="AG79" s="5"/>
      <c r="AH79" s="5"/>
      <c r="AI79" s="5"/>
      <c r="AJ79" s="5"/>
      <c r="AK79" s="5"/>
      <c r="AL79" s="5"/>
      <c r="AM79" s="22"/>
      <c r="AN79" s="5"/>
      <c r="AO79" s="5"/>
      <c r="AP79" s="5"/>
      <c r="AQ79" s="5"/>
      <c r="AR79" s="5"/>
    </row>
    <row r="80" spans="1:44" ht="12" customHeight="1">
      <c r="A80" s="157"/>
      <c r="B80" s="154"/>
      <c r="C80" s="154"/>
      <c r="D80" s="158"/>
      <c r="E80" s="158"/>
      <c r="F80" s="158"/>
      <c r="G80" s="159"/>
      <c r="H80" s="159"/>
      <c r="I80" s="9"/>
      <c r="J80" s="6"/>
      <c r="K80" s="19"/>
      <c r="L80" s="19"/>
      <c r="M80" s="19"/>
      <c r="N80" s="19"/>
      <c r="O80" s="19"/>
      <c r="P80" s="19"/>
      <c r="Q80" s="19"/>
      <c r="R80" s="19"/>
      <c r="S80" s="19"/>
      <c r="T80" s="19"/>
      <c r="U80" s="19"/>
      <c r="V80" s="4"/>
      <c r="W80" s="4"/>
      <c r="X80" s="4"/>
      <c r="Y80" s="4"/>
      <c r="Z80" s="5"/>
      <c r="AA80" s="5"/>
      <c r="AB80" s="5"/>
      <c r="AC80" s="5"/>
      <c r="AD80" s="5"/>
      <c r="AE80" s="5"/>
      <c r="AF80" s="5"/>
      <c r="AG80" s="5"/>
      <c r="AH80" s="5"/>
      <c r="AI80" s="5"/>
      <c r="AJ80" s="5"/>
      <c r="AK80" s="5"/>
      <c r="AL80" s="5"/>
      <c r="AM80" s="22"/>
      <c r="AN80" s="5"/>
      <c r="AO80" s="5"/>
      <c r="AP80" s="5"/>
      <c r="AQ80" s="5"/>
      <c r="AR80" s="5"/>
    </row>
    <row r="81" spans="1:44" ht="15" customHeight="1">
      <c r="A81" s="160"/>
      <c r="B81" s="154"/>
      <c r="C81" s="154"/>
      <c r="D81" s="158"/>
      <c r="E81" s="158"/>
      <c r="F81" s="158"/>
      <c r="G81" s="161"/>
      <c r="H81" s="162"/>
      <c r="I81" s="20"/>
      <c r="J81" s="21"/>
      <c r="K81" s="19"/>
      <c r="L81" s="19"/>
      <c r="M81" s="19"/>
      <c r="N81" s="19"/>
      <c r="O81" s="19"/>
      <c r="P81" s="19"/>
      <c r="Q81" s="19"/>
      <c r="R81" s="19"/>
      <c r="S81" s="19"/>
      <c r="T81" s="19"/>
      <c r="U81" s="19"/>
      <c r="V81" s="4"/>
      <c r="W81" s="4"/>
      <c r="X81" s="4"/>
      <c r="Y81" s="4"/>
      <c r="Z81" s="5"/>
      <c r="AA81" s="5"/>
      <c r="AB81" s="5"/>
      <c r="AC81" s="5"/>
      <c r="AD81" s="5"/>
      <c r="AE81" s="5"/>
      <c r="AF81" s="5"/>
      <c r="AG81" s="5"/>
      <c r="AH81" s="5"/>
      <c r="AI81" s="5"/>
      <c r="AJ81" s="5"/>
      <c r="AK81" s="5"/>
      <c r="AL81" s="5"/>
      <c r="AM81" s="5"/>
      <c r="AN81" s="5"/>
      <c r="AO81" s="5"/>
      <c r="AP81" s="5"/>
      <c r="AQ81" s="5"/>
      <c r="AR81" s="5"/>
    </row>
    <row r="82" spans="1:39" ht="12.75">
      <c r="A82" s="160"/>
      <c r="B82" s="154"/>
      <c r="C82" s="154"/>
      <c r="D82" s="158"/>
      <c r="E82" s="158"/>
      <c r="F82" s="158"/>
      <c r="G82" s="161"/>
      <c r="H82" s="163"/>
      <c r="X82" s="3"/>
      <c r="Y82" s="3"/>
      <c r="AM82" s="5"/>
    </row>
    <row r="83" spans="1:25" ht="12.75">
      <c r="A83" s="3"/>
      <c r="B83" s="3"/>
      <c r="C83" s="3"/>
      <c r="D83" s="3"/>
      <c r="E83" s="3"/>
      <c r="F83" s="3"/>
      <c r="G83" s="3"/>
      <c r="H83" s="3"/>
      <c r="X83" s="3"/>
      <c r="Y83" s="3"/>
    </row>
    <row r="84" spans="1:25" ht="12.75">
      <c r="A84" s="3"/>
      <c r="B84" s="3"/>
      <c r="C84" s="3"/>
      <c r="D84" s="3"/>
      <c r="E84" s="3"/>
      <c r="F84" s="3"/>
      <c r="G84" s="3"/>
      <c r="H84" s="3"/>
      <c r="X84" s="3"/>
      <c r="Y84" s="3"/>
    </row>
    <row r="85" spans="1:25" ht="12.75">
      <c r="A85" s="3"/>
      <c r="B85" s="3"/>
      <c r="C85" s="3"/>
      <c r="D85" s="3"/>
      <c r="E85" s="3"/>
      <c r="F85" s="3"/>
      <c r="G85" s="3"/>
      <c r="H85" s="3"/>
      <c r="X85" s="3"/>
      <c r="Y85" s="3"/>
    </row>
    <row r="86" spans="1:25" ht="12.75">
      <c r="A86" s="3"/>
      <c r="B86" s="3"/>
      <c r="C86" s="3"/>
      <c r="D86" s="3"/>
      <c r="E86" s="3"/>
      <c r="F86" s="3"/>
      <c r="G86" s="3"/>
      <c r="H86" s="3"/>
      <c r="X86" s="3"/>
      <c r="Y86" s="3"/>
    </row>
    <row r="87" spans="1:25" ht="12.75">
      <c r="A87" s="3"/>
      <c r="B87" s="3"/>
      <c r="C87" s="3"/>
      <c r="D87" s="3"/>
      <c r="E87" s="3"/>
      <c r="F87" s="3"/>
      <c r="G87" s="3"/>
      <c r="H87" s="3"/>
      <c r="X87" s="3"/>
      <c r="Y87" s="3"/>
    </row>
    <row r="88" spans="1:25" ht="12.75">
      <c r="A88" s="3"/>
      <c r="B88" s="3"/>
      <c r="C88" s="3"/>
      <c r="D88" s="3"/>
      <c r="E88" s="3"/>
      <c r="F88" s="3"/>
      <c r="G88" s="3"/>
      <c r="H88" s="3"/>
      <c r="X88" s="3"/>
      <c r="Y88" s="3"/>
    </row>
    <row r="89" spans="1:25" ht="12.75">
      <c r="A89" s="3"/>
      <c r="B89" s="3"/>
      <c r="C89" s="3"/>
      <c r="D89" s="3"/>
      <c r="E89" s="3"/>
      <c r="F89" s="3"/>
      <c r="G89" s="3"/>
      <c r="H89" s="3"/>
      <c r="X89" s="3"/>
      <c r="Y89" s="3"/>
    </row>
    <row r="90" spans="1:25" ht="12.75">
      <c r="A90" s="3"/>
      <c r="B90" s="3"/>
      <c r="C90" s="3"/>
      <c r="D90" s="3"/>
      <c r="E90" s="3"/>
      <c r="F90" s="3"/>
      <c r="G90" s="3"/>
      <c r="H90" s="3"/>
      <c r="X90" s="3"/>
      <c r="Y90" s="3"/>
    </row>
    <row r="91" spans="1:25" ht="12.75">
      <c r="A91" s="3"/>
      <c r="B91" s="3"/>
      <c r="C91" s="3"/>
      <c r="D91" s="3"/>
      <c r="E91" s="3"/>
      <c r="F91" s="3"/>
      <c r="G91" s="3"/>
      <c r="H91" s="3"/>
      <c r="X91" s="3"/>
      <c r="Y91" s="3"/>
    </row>
    <row r="92" spans="1:25" ht="12.75">
      <c r="A92" s="3"/>
      <c r="B92" s="3"/>
      <c r="C92" s="3"/>
      <c r="D92" s="3"/>
      <c r="E92" s="3"/>
      <c r="F92" s="3"/>
      <c r="G92" s="3"/>
      <c r="H92" s="3"/>
      <c r="X92" s="3"/>
      <c r="Y92" s="3"/>
    </row>
    <row r="93" spans="1:25" ht="12.75">
      <c r="A93" s="3"/>
      <c r="B93" s="3"/>
      <c r="C93" s="3"/>
      <c r="D93" s="3"/>
      <c r="E93" s="3"/>
      <c r="F93" s="3"/>
      <c r="G93" s="3"/>
      <c r="H93" s="3"/>
      <c r="X93" s="3"/>
      <c r="Y93" s="3"/>
    </row>
    <row r="94" spans="1:25" ht="12.75">
      <c r="A94" s="3"/>
      <c r="B94" s="3"/>
      <c r="C94" s="3"/>
      <c r="D94" s="3"/>
      <c r="E94" s="3"/>
      <c r="F94" s="3"/>
      <c r="G94" s="3"/>
      <c r="H94" s="3"/>
      <c r="X94" s="3"/>
      <c r="Y94" s="3"/>
    </row>
    <row r="95" spans="1:25" ht="12.75">
      <c r="A95" s="3"/>
      <c r="B95" s="3"/>
      <c r="C95" s="3"/>
      <c r="D95" s="3"/>
      <c r="E95" s="3"/>
      <c r="F95" s="3"/>
      <c r="G95" s="3"/>
      <c r="H95" s="3"/>
      <c r="X95" s="3"/>
      <c r="Y95" s="3"/>
    </row>
    <row r="96" spans="1:25" ht="12.75">
      <c r="A96" s="3"/>
      <c r="B96" s="3"/>
      <c r="C96" s="3"/>
      <c r="D96" s="3"/>
      <c r="E96" s="3"/>
      <c r="F96" s="3"/>
      <c r="G96" s="3"/>
      <c r="H96" s="3"/>
      <c r="X96" s="3"/>
      <c r="Y96" s="3"/>
    </row>
    <row r="97" spans="24:25" ht="12.75">
      <c r="X97" s="3"/>
      <c r="Y97" s="3"/>
    </row>
    <row r="98" spans="24:25" ht="12.75">
      <c r="X98" s="3"/>
      <c r="Y98" s="3"/>
    </row>
    <row r="99" spans="24:25" ht="12.75">
      <c r="X99" s="3"/>
      <c r="Y99" s="3"/>
    </row>
    <row r="100" spans="24:25" ht="12.75">
      <c r="X100" s="3"/>
      <c r="Y100" s="3"/>
    </row>
    <row r="101" spans="24:25" ht="12.75">
      <c r="X101" s="3"/>
      <c r="Y101" s="3"/>
    </row>
    <row r="102" spans="24:25" ht="12.75">
      <c r="X102" s="3"/>
      <c r="Y102" s="3"/>
    </row>
  </sheetData>
  <sheetProtection sheet="1"/>
  <mergeCells count="31">
    <mergeCell ref="W31:Y31"/>
    <mergeCell ref="J20:K20"/>
    <mergeCell ref="J21:K21"/>
    <mergeCell ref="M16:P16"/>
    <mergeCell ref="Q16:T16"/>
    <mergeCell ref="A1:H1"/>
    <mergeCell ref="A2:H2"/>
    <mergeCell ref="B5:C5"/>
    <mergeCell ref="B6:C6"/>
    <mergeCell ref="J44:K44"/>
    <mergeCell ref="J1:Y1"/>
    <mergeCell ref="J2:Y2"/>
    <mergeCell ref="L4:U4"/>
    <mergeCell ref="M5:O5"/>
    <mergeCell ref="P5:R5"/>
    <mergeCell ref="J58:Y58"/>
    <mergeCell ref="J45:K45"/>
    <mergeCell ref="J46:K46"/>
    <mergeCell ref="J51:K51"/>
    <mergeCell ref="O31:Q31"/>
    <mergeCell ref="S5:U5"/>
    <mergeCell ref="J19:K19"/>
    <mergeCell ref="R31:S31"/>
    <mergeCell ref="T31:V31"/>
    <mergeCell ref="U16:W16"/>
    <mergeCell ref="J72:U72"/>
    <mergeCell ref="J68:U68"/>
    <mergeCell ref="J69:U69"/>
    <mergeCell ref="J70:U70"/>
    <mergeCell ref="J71:U71"/>
    <mergeCell ref="J59:Y59"/>
  </mergeCells>
  <dataValidations count="1">
    <dataValidation type="list" allowBlank="1" showInputMessage="1" showErrorMessage="1" sqref="I4">
      <formula1>$AP$4:$AP$6</formula1>
    </dataValidation>
  </dataValidations>
  <printOptions horizontalCentered="1" verticalCentered="1"/>
  <pageMargins left="0.25" right="0.25" top="0.375" bottom="0.375" header="0.375" footer="0.375"/>
  <pageSetup fitToHeight="1" fitToWidth="1" horizontalDpi="600" verticalDpi="600" orientation="landscape" scale="46" r:id="rId2"/>
  <colBreaks count="1" manualBreakCount="1">
    <brk id="9" max="73" man="1"/>
  </colBreaks>
  <ignoredErrors>
    <ignoredError sqref="F30 L30 V19:V21 N27 Q27 T27:W27" unlockedFormula="1"/>
    <ignoredError sqref="E43 D48 E45 G43:H43 G45:H45 G48:H48 G55:H57 G62:H62 E62" evalErro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T96"/>
  <sheetViews>
    <sheetView zoomScale="130" zoomScaleNormal="130" zoomScalePageLayoutView="0" workbookViewId="0" topLeftCell="A1">
      <selection activeCell="A1" sqref="A1:H1"/>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6.7109375" style="3" customWidth="1"/>
    <col min="10" max="10" width="9.7109375" style="3" customWidth="1"/>
    <col min="11" max="11" width="15.7109375" style="3" customWidth="1"/>
    <col min="12" max="20" width="9.7109375" style="3" customWidth="1"/>
    <col min="21" max="22" width="10.7109375" style="3" customWidth="1"/>
    <col min="23" max="25" width="9.7109375" style="0" customWidth="1"/>
  </cols>
  <sheetData>
    <row r="1" spans="1:46" ht="16.5" customHeight="1" thickTop="1">
      <c r="A1" s="766" t="s">
        <v>147</v>
      </c>
      <c r="B1" s="767"/>
      <c r="C1" s="767"/>
      <c r="D1" s="767"/>
      <c r="E1" s="767"/>
      <c r="F1" s="767"/>
      <c r="G1" s="767"/>
      <c r="H1" s="768"/>
      <c r="I1" s="701"/>
      <c r="J1" s="750" t="s">
        <v>147</v>
      </c>
      <c r="K1" s="750"/>
      <c r="L1" s="750"/>
      <c r="M1" s="750"/>
      <c r="N1" s="750"/>
      <c r="O1" s="750"/>
      <c r="P1" s="750"/>
      <c r="Q1" s="750"/>
      <c r="R1" s="750"/>
      <c r="S1" s="750"/>
      <c r="T1" s="750"/>
      <c r="U1" s="750"/>
      <c r="V1" s="750"/>
      <c r="W1" s="750"/>
      <c r="X1" s="750"/>
      <c r="Y1" s="750"/>
      <c r="Z1" s="19"/>
      <c r="AA1" s="19"/>
      <c r="AB1" s="22"/>
      <c r="AC1" s="22"/>
      <c r="AD1" s="22"/>
      <c r="AE1" s="22"/>
      <c r="AF1" s="22"/>
      <c r="AG1" s="22"/>
      <c r="AH1" s="22"/>
      <c r="AI1" s="22"/>
      <c r="AJ1" s="22"/>
      <c r="AK1" s="22"/>
      <c r="AL1" s="22"/>
      <c r="AM1" s="22"/>
      <c r="AN1" s="22"/>
      <c r="AO1" s="22"/>
      <c r="AP1" s="22"/>
      <c r="AQ1" s="22"/>
      <c r="AR1" s="22"/>
      <c r="AS1" s="27"/>
      <c r="AT1" s="27"/>
    </row>
    <row r="2" spans="1:46" ht="16.5" customHeight="1" thickBot="1">
      <c r="A2" s="769" t="s">
        <v>178</v>
      </c>
      <c r="B2" s="770"/>
      <c r="C2" s="770"/>
      <c r="D2" s="770"/>
      <c r="E2" s="770"/>
      <c r="F2" s="770"/>
      <c r="G2" s="770"/>
      <c r="H2" s="771"/>
      <c r="I2" s="701"/>
      <c r="J2" s="751" t="s">
        <v>178</v>
      </c>
      <c r="K2" s="751"/>
      <c r="L2" s="751"/>
      <c r="M2" s="751"/>
      <c r="N2" s="751"/>
      <c r="O2" s="751"/>
      <c r="P2" s="751"/>
      <c r="Q2" s="751"/>
      <c r="R2" s="751"/>
      <c r="S2" s="751"/>
      <c r="T2" s="751"/>
      <c r="U2" s="751"/>
      <c r="V2" s="751"/>
      <c r="W2" s="751"/>
      <c r="X2" s="751"/>
      <c r="Y2" s="751"/>
      <c r="Z2" s="19"/>
      <c r="AA2" s="19"/>
      <c r="AB2" s="22"/>
      <c r="AC2" s="22"/>
      <c r="AD2" s="22"/>
      <c r="AE2" s="22"/>
      <c r="AF2" s="22"/>
      <c r="AG2" s="22"/>
      <c r="AH2" s="22"/>
      <c r="AI2" s="22"/>
      <c r="AJ2" s="22"/>
      <c r="AK2" s="22"/>
      <c r="AL2" s="22"/>
      <c r="AM2" s="22"/>
      <c r="AN2" s="22"/>
      <c r="AO2" s="22"/>
      <c r="AP2" s="22"/>
      <c r="AQ2" s="22"/>
      <c r="AR2" s="22"/>
      <c r="AS2" s="27"/>
      <c r="AT2" s="27"/>
    </row>
    <row r="3" spans="1:46" ht="13.5" customHeight="1" thickBot="1">
      <c r="A3" s="340"/>
      <c r="B3" s="341"/>
      <c r="C3" s="341"/>
      <c r="D3" s="341"/>
      <c r="E3" s="341"/>
      <c r="F3" s="341"/>
      <c r="G3" s="341"/>
      <c r="H3" s="342"/>
      <c r="I3" s="8"/>
      <c r="J3" s="4"/>
      <c r="K3" s="4"/>
      <c r="L3" s="4"/>
      <c r="M3" s="4"/>
      <c r="N3" s="4"/>
      <c r="O3" s="4"/>
      <c r="P3" s="4"/>
      <c r="Q3" s="4"/>
      <c r="R3" s="4"/>
      <c r="S3" s="4"/>
      <c r="T3" s="4"/>
      <c r="U3" s="4"/>
      <c r="V3" s="4"/>
      <c r="W3" s="181"/>
      <c r="X3" s="181"/>
      <c r="Y3" s="181"/>
      <c r="Z3" s="19"/>
      <c r="AA3" s="19"/>
      <c r="AB3" s="22"/>
      <c r="AC3" s="22"/>
      <c r="AD3" s="22"/>
      <c r="AE3" s="22"/>
      <c r="AF3" s="22"/>
      <c r="AG3" s="22"/>
      <c r="AH3" s="22"/>
      <c r="AI3" s="22"/>
      <c r="AJ3" s="22"/>
      <c r="AK3" s="22"/>
      <c r="AL3" s="22"/>
      <c r="AM3" s="22"/>
      <c r="AN3" s="22"/>
      <c r="AO3" s="22"/>
      <c r="AP3" s="22"/>
      <c r="AQ3" s="22"/>
      <c r="AR3" s="22"/>
      <c r="AS3" s="27"/>
      <c r="AT3" s="27"/>
    </row>
    <row r="4" spans="1:46" ht="13.5" customHeight="1" thickBot="1" thickTop="1">
      <c r="A4" s="697" t="s">
        <v>44</v>
      </c>
      <c r="B4" s="697" t="s">
        <v>181</v>
      </c>
      <c r="C4" s="335"/>
      <c r="D4" s="697"/>
      <c r="E4" s="336"/>
      <c r="F4" s="697" t="s">
        <v>51</v>
      </c>
      <c r="G4" s="368"/>
      <c r="H4" s="369">
        <v>36</v>
      </c>
      <c r="I4" s="19"/>
      <c r="J4" s="4"/>
      <c r="K4" s="4"/>
      <c r="L4" s="720" t="s">
        <v>111</v>
      </c>
      <c r="M4" s="720"/>
      <c r="N4" s="720"/>
      <c r="O4" s="720"/>
      <c r="P4" s="720"/>
      <c r="Q4" s="720"/>
      <c r="R4" s="720"/>
      <c r="S4" s="720"/>
      <c r="T4" s="720"/>
      <c r="U4" s="720"/>
      <c r="V4" s="34"/>
      <c r="W4" s="34"/>
      <c r="X4" s="34"/>
      <c r="Y4" s="34"/>
      <c r="Z4" s="19"/>
      <c r="AA4" s="19"/>
      <c r="AB4" s="22"/>
      <c r="AC4" s="22"/>
      <c r="AD4" s="22"/>
      <c r="AE4" s="22"/>
      <c r="AF4" s="22"/>
      <c r="AG4" s="22"/>
      <c r="AH4" s="22"/>
      <c r="AI4" s="22"/>
      <c r="AJ4" s="22"/>
      <c r="AK4" s="22"/>
      <c r="AL4" s="22"/>
      <c r="AM4" s="22"/>
      <c r="AN4" s="22"/>
      <c r="AO4" s="22"/>
      <c r="AP4" s="22"/>
      <c r="AQ4" s="22"/>
      <c r="AR4" s="22"/>
      <c r="AS4" s="27"/>
      <c r="AT4" s="27"/>
    </row>
    <row r="5" spans="1:46" ht="13.5" customHeight="1" thickBot="1" thickTop="1">
      <c r="A5" s="697" t="s">
        <v>43</v>
      </c>
      <c r="B5" s="772" t="s">
        <v>41</v>
      </c>
      <c r="C5" s="772"/>
      <c r="D5" s="337"/>
      <c r="E5" s="336"/>
      <c r="F5" s="697" t="s">
        <v>52</v>
      </c>
      <c r="G5" s="368"/>
      <c r="H5" s="370">
        <v>2.5</v>
      </c>
      <c r="I5" s="19"/>
      <c r="J5" s="184" t="s">
        <v>174</v>
      </c>
      <c r="K5" s="186">
        <f>+G14+SUM(G17:G47)</f>
        <v>554.396216877812</v>
      </c>
      <c r="L5" s="275"/>
      <c r="M5" s="738">
        <f>+P5-0.1</f>
        <v>0.8</v>
      </c>
      <c r="N5" s="738"/>
      <c r="O5" s="738"/>
      <c r="P5" s="738">
        <f>+F9</f>
        <v>0.9</v>
      </c>
      <c r="Q5" s="738"/>
      <c r="R5" s="738"/>
      <c r="S5" s="738">
        <f>+P5+0.1</f>
        <v>1</v>
      </c>
      <c r="T5" s="738"/>
      <c r="U5" s="774"/>
      <c r="V5" s="4"/>
      <c r="W5" s="4"/>
      <c r="X5" s="4"/>
      <c r="Y5" s="4"/>
      <c r="Z5" s="19"/>
      <c r="AA5" s="19"/>
      <c r="AB5" s="22"/>
      <c r="AC5" s="22"/>
      <c r="AD5" s="22"/>
      <c r="AE5" s="22"/>
      <c r="AF5" s="22"/>
      <c r="AG5" s="22"/>
      <c r="AH5" s="22"/>
      <c r="AI5" s="22"/>
      <c r="AJ5" s="22"/>
      <c r="AK5" s="22"/>
      <c r="AL5" s="22"/>
      <c r="AM5" s="22"/>
      <c r="AN5" s="22"/>
      <c r="AO5" s="22"/>
      <c r="AP5" s="22"/>
      <c r="AQ5" s="22"/>
      <c r="AR5" s="22"/>
      <c r="AS5" s="27"/>
      <c r="AT5" s="27"/>
    </row>
    <row r="6" spans="1:46" ht="13.5" customHeight="1" thickTop="1">
      <c r="A6" s="343" t="s">
        <v>40</v>
      </c>
      <c r="B6" s="773" t="s">
        <v>46</v>
      </c>
      <c r="C6" s="773"/>
      <c r="D6" s="344"/>
      <c r="E6" s="345"/>
      <c r="F6" s="698" t="s">
        <v>182</v>
      </c>
      <c r="G6" s="346"/>
      <c r="H6" s="347">
        <v>233333</v>
      </c>
      <c r="I6" s="19"/>
      <c r="J6" s="184" t="s">
        <v>7</v>
      </c>
      <c r="K6" s="187">
        <f>+H15/100</f>
        <v>0.0013131313131313133</v>
      </c>
      <c r="L6" s="276"/>
      <c r="M6" s="188">
        <f>+N6-200</f>
        <v>1000</v>
      </c>
      <c r="N6" s="188">
        <f>+E9</f>
        <v>1200</v>
      </c>
      <c r="O6" s="188">
        <f>+N6+200</f>
        <v>1400</v>
      </c>
      <c r="P6" s="188">
        <f aca="true" t="shared" si="0" ref="P6:U6">+M6</f>
        <v>1000</v>
      </c>
      <c r="Q6" s="188">
        <f t="shared" si="0"/>
        <v>1200</v>
      </c>
      <c r="R6" s="188">
        <f t="shared" si="0"/>
        <v>1400</v>
      </c>
      <c r="S6" s="188">
        <f t="shared" si="0"/>
        <v>1000</v>
      </c>
      <c r="T6" s="188">
        <f t="shared" si="0"/>
        <v>1200</v>
      </c>
      <c r="U6" s="277">
        <f t="shared" si="0"/>
        <v>1400</v>
      </c>
      <c r="V6" s="4"/>
      <c r="W6" s="4"/>
      <c r="X6" s="4"/>
      <c r="Y6" s="4"/>
      <c r="Z6" s="19"/>
      <c r="AA6" s="19"/>
      <c r="AB6" s="22"/>
      <c r="AC6" s="22"/>
      <c r="AD6" s="22"/>
      <c r="AE6" s="22"/>
      <c r="AF6" s="22"/>
      <c r="AG6" s="22"/>
      <c r="AH6" s="22"/>
      <c r="AI6" s="22"/>
      <c r="AJ6" s="22"/>
      <c r="AK6" s="22"/>
      <c r="AL6" s="22"/>
      <c r="AM6" s="22" t="s">
        <v>42</v>
      </c>
      <c r="AN6" s="22"/>
      <c r="AO6" s="22"/>
      <c r="AP6" s="22"/>
      <c r="AQ6" s="22"/>
      <c r="AR6" s="22"/>
      <c r="AS6" s="27"/>
      <c r="AT6" s="27"/>
    </row>
    <row r="7" spans="1:46" ht="15.75" customHeight="1" thickBot="1">
      <c r="A7" s="348"/>
      <c r="B7" s="349"/>
      <c r="C7" s="349"/>
      <c r="D7" s="349"/>
      <c r="E7" s="349"/>
      <c r="F7" s="350"/>
      <c r="G7" s="351"/>
      <c r="H7" s="352"/>
      <c r="I7" s="4"/>
      <c r="J7" s="184" t="s">
        <v>175</v>
      </c>
      <c r="K7" s="187">
        <f>1+F48*E48</f>
        <v>1.0325</v>
      </c>
      <c r="L7" s="414">
        <v>120</v>
      </c>
      <c r="M7" s="191">
        <f>+P7-$M$6*($P$5-$M$5)</f>
        <v>110.4920331337336</v>
      </c>
      <c r="N7" s="190">
        <f>+Q7-$N$6*($P$5-$M$5)</f>
        <v>271.8532585457484</v>
      </c>
      <c r="O7" s="190">
        <f>+R7-$O$6*($P$5-$M$5)</f>
        <v>433.2144839577634</v>
      </c>
      <c r="P7" s="192">
        <f>+P6*P5-(L7+K5+K6*P6)*K7-K8*P6</f>
        <v>210.49203313373357</v>
      </c>
      <c r="Q7" s="190">
        <f>+$Q$6*$P$5-(L7+$K$5+$K$6*$Q$6)*$K$7-$K$8*$Q$6</f>
        <v>391.8532585457484</v>
      </c>
      <c r="R7" s="190">
        <f>+$R$6*$P$5-(L7+$K$5+$K$6*$R$6)*$K$7-$K$8*$R$6</f>
        <v>573.2144839577634</v>
      </c>
      <c r="S7" s="190">
        <f>+P7+$S$6*($S$5-$P$5)</f>
        <v>310.49203313373357</v>
      </c>
      <c r="T7" s="190">
        <f>+Q7+$T$6*($S$5-$P$5)</f>
        <v>511.8532585457484</v>
      </c>
      <c r="U7" s="411">
        <f>+R7+$U$6*($S$5-$P$5)</f>
        <v>713.2144839577634</v>
      </c>
      <c r="V7" s="4"/>
      <c r="W7" s="4"/>
      <c r="X7" s="4"/>
      <c r="Y7" s="4"/>
      <c r="Z7" s="19"/>
      <c r="AA7" s="19"/>
      <c r="AB7" s="22"/>
      <c r="AC7" s="22"/>
      <c r="AD7" s="22"/>
      <c r="AE7" s="22"/>
      <c r="AF7" s="22"/>
      <c r="AG7" s="22"/>
      <c r="AH7" s="22"/>
      <c r="AI7" s="22"/>
      <c r="AJ7" s="22"/>
      <c r="AK7" s="22"/>
      <c r="AL7" s="22"/>
      <c r="AM7" s="22"/>
      <c r="AN7" s="22"/>
      <c r="AO7" s="22"/>
      <c r="AP7" s="22"/>
      <c r="AQ7" s="22"/>
      <c r="AR7" s="22"/>
      <c r="AS7" s="27"/>
      <c r="AT7" s="27"/>
    </row>
    <row r="8" spans="1:46" ht="13.5" customHeight="1" thickBot="1" thickTop="1">
      <c r="A8" s="339"/>
      <c r="B8" s="353"/>
      <c r="C8" s="338"/>
      <c r="D8" s="354"/>
      <c r="E8" s="355" t="s">
        <v>48</v>
      </c>
      <c r="F8" s="355" t="s">
        <v>192</v>
      </c>
      <c r="G8" s="355" t="s">
        <v>49</v>
      </c>
      <c r="H8" s="355" t="s">
        <v>56</v>
      </c>
      <c r="I8" s="4"/>
      <c r="J8" s="184" t="s">
        <v>176</v>
      </c>
      <c r="K8" s="187">
        <f>SUM(H50:H53)/100</f>
        <v>-0.008161935140882513</v>
      </c>
      <c r="L8" s="415">
        <v>140</v>
      </c>
      <c r="M8" s="191">
        <f>+P8-$M$6*($P$5-$M$5)</f>
        <v>89.84203313373362</v>
      </c>
      <c r="N8" s="192">
        <f>+Q8-$N$6*($P$5-$M$5)</f>
        <v>251.20325854574847</v>
      </c>
      <c r="O8" s="192">
        <f>+R8-$O$6*($P$5-$M$5)</f>
        <v>412.5644839577633</v>
      </c>
      <c r="P8" s="192">
        <f>+P6*P5-(L8+K5+K6*P6)*K7-K8*P6</f>
        <v>189.8420331337336</v>
      </c>
      <c r="Q8" s="192">
        <f>+$Q$6*$P$5-(L8+$K$5+$K$6*$Q$6)*$K$7-$K$8*$Q$6</f>
        <v>371.20325854574844</v>
      </c>
      <c r="R8" s="192">
        <f>+$R$6*$P$5-(L8+$K$5+$K$6*$R$6)*$K$7-$K$8*$R$6</f>
        <v>552.5644839577633</v>
      </c>
      <c r="S8" s="192">
        <f>+P8+$S$6*($S$5-$P$5)</f>
        <v>289.8420331337336</v>
      </c>
      <c r="T8" s="192">
        <f>+Q8+$T$6*($S$5-$P$5)</f>
        <v>491.20325854574844</v>
      </c>
      <c r="U8" s="411">
        <f>+R8+$U$6*($S$5-$P$5)</f>
        <v>692.5644839577633</v>
      </c>
      <c r="V8" s="4"/>
      <c r="W8" s="4"/>
      <c r="X8" s="4"/>
      <c r="Y8" s="4"/>
      <c r="Z8" s="19"/>
      <c r="AA8" s="19"/>
      <c r="AB8" s="22"/>
      <c r="AC8" s="22"/>
      <c r="AD8" s="22"/>
      <c r="AE8" s="22"/>
      <c r="AF8" s="22"/>
      <c r="AG8" s="22"/>
      <c r="AH8" s="22"/>
      <c r="AI8" s="22"/>
      <c r="AJ8" s="22"/>
      <c r="AK8" s="22"/>
      <c r="AL8" s="22"/>
      <c r="AM8" s="22" t="s">
        <v>95</v>
      </c>
      <c r="AN8" s="22"/>
      <c r="AO8" s="22"/>
      <c r="AP8" s="22"/>
      <c r="AQ8" s="22"/>
      <c r="AR8" s="22"/>
      <c r="AS8" s="27"/>
      <c r="AT8" s="27"/>
    </row>
    <row r="9" spans="1:46" ht="13.5" customHeight="1" thickBot="1" thickTop="1">
      <c r="A9" s="697" t="s">
        <v>173</v>
      </c>
      <c r="B9" s="338"/>
      <c r="C9" s="338"/>
      <c r="D9" s="354"/>
      <c r="E9" s="356">
        <v>1200</v>
      </c>
      <c r="F9" s="361">
        <v>0.9</v>
      </c>
      <c r="G9" s="364">
        <f>+E9*F9</f>
        <v>1080</v>
      </c>
      <c r="H9" s="365">
        <f>+G9/$E$9*100</f>
        <v>90</v>
      </c>
      <c r="I9" s="4"/>
      <c r="J9" s="4"/>
      <c r="K9" s="4"/>
      <c r="L9" s="415">
        <v>160</v>
      </c>
      <c r="M9" s="191">
        <f>+P9-$M$6*($P$5-$M$5)</f>
        <v>69.19203313373364</v>
      </c>
      <c r="N9" s="192">
        <f>+Q9-$N$6*($P$5-$M$5)</f>
        <v>230.5532585457485</v>
      </c>
      <c r="O9" s="192">
        <f>+R9-$O$6*($P$5-$M$5)</f>
        <v>391.9144839577633</v>
      </c>
      <c r="P9" s="192">
        <f>+P6*P5-(L9+K5+K6*P6)*K7-K8*P6</f>
        <v>169.19203313373362</v>
      </c>
      <c r="Q9" s="192">
        <f>+$Q$6*$P$5-(L9+$K$5+$K$6*$Q$6)*$K$7-$K$8*$Q$6</f>
        <v>350.55325854574846</v>
      </c>
      <c r="R9" s="192">
        <f>+$R$6*$P$5-(L9+$K$5+$K$6*$R$6)*$K$7-$K$8*$R$6</f>
        <v>531.9144839577633</v>
      </c>
      <c r="S9" s="192">
        <f>+P9+$S$6*($S$5-$P$5)</f>
        <v>269.1920331337336</v>
      </c>
      <c r="T9" s="192">
        <f>+Q9+$T$6*($S$5-$P$5)</f>
        <v>470.55325854574846</v>
      </c>
      <c r="U9" s="411">
        <f>+R9+$U$6*($S$5-$P$5)</f>
        <v>671.9144839577633</v>
      </c>
      <c r="V9" s="4"/>
      <c r="W9" s="4"/>
      <c r="X9" s="4"/>
      <c r="Y9" s="4"/>
      <c r="Z9" s="19"/>
      <c r="AA9" s="19"/>
      <c r="AB9" s="22"/>
      <c r="AC9" s="22"/>
      <c r="AD9" s="22"/>
      <c r="AE9" s="22"/>
      <c r="AF9" s="22"/>
      <c r="AG9" s="22"/>
      <c r="AH9" s="22"/>
      <c r="AI9" s="22"/>
      <c r="AJ9" s="22"/>
      <c r="AK9" s="25"/>
      <c r="AL9" s="25"/>
      <c r="AM9" s="22" t="s">
        <v>104</v>
      </c>
      <c r="AN9" s="22"/>
      <c r="AO9" s="22"/>
      <c r="AP9" s="22"/>
      <c r="AQ9" s="22"/>
      <c r="AR9" s="22"/>
      <c r="AS9" s="27"/>
      <c r="AT9" s="27"/>
    </row>
    <row r="10" spans="1:46" ht="13.5" customHeight="1" thickBot="1" thickTop="1">
      <c r="A10" s="357"/>
      <c r="B10" s="358"/>
      <c r="C10" s="358"/>
      <c r="D10" s="359"/>
      <c r="E10" s="336"/>
      <c r="F10" s="336"/>
      <c r="G10" s="336"/>
      <c r="H10" s="336"/>
      <c r="I10" s="4"/>
      <c r="J10" s="4"/>
      <c r="K10" s="4"/>
      <c r="L10" s="415">
        <v>180</v>
      </c>
      <c r="M10" s="191">
        <f>+P10-$M$6*($P$5-$M$5)</f>
        <v>48.54203313373367</v>
      </c>
      <c r="N10" s="192">
        <f>+Q10-$N$6*($P$5-$M$5)</f>
        <v>209.9032585457484</v>
      </c>
      <c r="O10" s="192">
        <f>+R10-$O$6*($P$5-$M$5)</f>
        <v>371.26448395776345</v>
      </c>
      <c r="P10" s="192">
        <f>+P6*P5-(L10+K5+K6*P6)*K7-K8*P6</f>
        <v>148.54203313373364</v>
      </c>
      <c r="Q10" s="192">
        <f>+$Q$6*$P$5-(L10+$K$5+$K$6*$Q$6)*$K$7-$K$8*$Q$6</f>
        <v>329.9032585457484</v>
      </c>
      <c r="R10" s="192">
        <f>+$R$6*$P$5-(L10+$K$5+$K$6*$R$6)*$K$7-$K$8*$R$6</f>
        <v>511.2644839577634</v>
      </c>
      <c r="S10" s="192">
        <f>+P10+$S$6*($S$5-$P$5)</f>
        <v>248.5420331337336</v>
      </c>
      <c r="T10" s="192">
        <f>+Q10+$T$6*($S$5-$P$5)</f>
        <v>449.9032585457484</v>
      </c>
      <c r="U10" s="411">
        <f>+R10+$U$6*($S$5-$P$5)</f>
        <v>651.2644839577633</v>
      </c>
      <c r="V10" s="4"/>
      <c r="W10" s="4"/>
      <c r="X10" s="4"/>
      <c r="Y10" s="4"/>
      <c r="Z10" s="19"/>
      <c r="AA10" s="19"/>
      <c r="AB10" s="22"/>
      <c r="AC10" s="22"/>
      <c r="AD10" s="22"/>
      <c r="AE10" s="22"/>
      <c r="AF10" s="22"/>
      <c r="AG10" s="22"/>
      <c r="AH10" s="22"/>
      <c r="AI10" s="22"/>
      <c r="AJ10" s="22"/>
      <c r="AK10" s="25"/>
      <c r="AL10" s="25"/>
      <c r="AM10" s="22" t="s">
        <v>103</v>
      </c>
      <c r="AN10" s="22"/>
      <c r="AO10" s="22"/>
      <c r="AP10" s="22"/>
      <c r="AQ10" s="22"/>
      <c r="AR10" s="22"/>
      <c r="AS10" s="27"/>
      <c r="AT10" s="27"/>
    </row>
    <row r="11" spans="1:46" ht="13.5" customHeight="1" thickBot="1" thickTop="1">
      <c r="A11" s="697" t="s">
        <v>193</v>
      </c>
      <c r="B11" s="353"/>
      <c r="C11" s="353"/>
      <c r="D11" s="355" t="s">
        <v>18</v>
      </c>
      <c r="E11" s="355" t="s">
        <v>19</v>
      </c>
      <c r="F11" s="355" t="s">
        <v>20</v>
      </c>
      <c r="G11" s="355" t="s">
        <v>21</v>
      </c>
      <c r="H11" s="355" t="s">
        <v>56</v>
      </c>
      <c r="I11" s="4"/>
      <c r="J11" s="4"/>
      <c r="K11" s="4"/>
      <c r="L11" s="413">
        <v>200</v>
      </c>
      <c r="M11" s="193">
        <f>+P11-$M$6*($P$5-$M$5)</f>
        <v>27.89203313373369</v>
      </c>
      <c r="N11" s="194">
        <f>+Q11-$N$6*($P$5-$M$5)</f>
        <v>189.25325854574842</v>
      </c>
      <c r="O11" s="194">
        <f>+R11-$O$6*($P$5-$M$5)</f>
        <v>350.61448395776347</v>
      </c>
      <c r="P11" s="194">
        <f>+P6*P5-(L11+K5+K6*P6)*K7-K8*P6</f>
        <v>127.89203313373366</v>
      </c>
      <c r="Q11" s="194">
        <f>+$Q$6*$P$5-(L11+$K$5+$K$6*$Q$6)*$K$7-$K$8*$Q$6</f>
        <v>309.2532585457484</v>
      </c>
      <c r="R11" s="194">
        <f>+$R$6*$P$5-(L11+$K$5+$K$6*$R$6)*$K$7-$K$8*$R$6</f>
        <v>490.6144839577634</v>
      </c>
      <c r="S11" s="194">
        <f>+P11+$S$6*($S$5-$P$5)</f>
        <v>227.89203313373363</v>
      </c>
      <c r="T11" s="194">
        <f>+Q11+$T$6*($S$5-$P$5)</f>
        <v>429.2532585457484</v>
      </c>
      <c r="U11" s="412">
        <f>+R11+$U$6*($S$5-$P$5)</f>
        <v>630.6144839577634</v>
      </c>
      <c r="V11" s="4"/>
      <c r="W11" s="4"/>
      <c r="X11" s="4"/>
      <c r="Y11" s="4"/>
      <c r="Z11" s="19"/>
      <c r="AA11" s="19"/>
      <c r="AB11" s="22"/>
      <c r="AC11" s="22"/>
      <c r="AD11" s="22"/>
      <c r="AE11" s="22"/>
      <c r="AF11" s="22"/>
      <c r="AG11" s="22"/>
      <c r="AH11" s="22"/>
      <c r="AI11" s="22"/>
      <c r="AJ11" s="22"/>
      <c r="AK11" s="25"/>
      <c r="AL11" s="25"/>
      <c r="AM11" s="22" t="s">
        <v>105</v>
      </c>
      <c r="AN11" s="22"/>
      <c r="AO11" s="22"/>
      <c r="AP11" s="22"/>
      <c r="AQ11" s="22"/>
      <c r="AR11" s="22"/>
      <c r="AS11" s="27"/>
      <c r="AT11" s="27"/>
    </row>
    <row r="12" spans="1:46" ht="13.5" customHeight="1" thickBot="1" thickTop="1">
      <c r="A12" s="360"/>
      <c r="B12" s="353"/>
      <c r="C12" s="353"/>
      <c r="D12" s="359"/>
      <c r="E12" s="359"/>
      <c r="F12" s="359"/>
      <c r="G12" s="359"/>
      <c r="H12" s="359"/>
      <c r="I12" s="4"/>
      <c r="J12" s="4"/>
      <c r="K12" s="4"/>
      <c r="L12" s="63" t="s">
        <v>177</v>
      </c>
      <c r="M12" s="175"/>
      <c r="N12" s="175"/>
      <c r="O12" s="175"/>
      <c r="P12" s="175"/>
      <c r="Q12" s="175"/>
      <c r="R12" s="175"/>
      <c r="S12" s="175"/>
      <c r="T12" s="175"/>
      <c r="U12" s="175"/>
      <c r="V12" s="4"/>
      <c r="W12" s="4"/>
      <c r="X12" s="4"/>
      <c r="Y12" s="4"/>
      <c r="Z12" s="19"/>
      <c r="AA12" s="19"/>
      <c r="AB12" s="22"/>
      <c r="AC12" s="22"/>
      <c r="AD12" s="22"/>
      <c r="AE12" s="22"/>
      <c r="AF12" s="22"/>
      <c r="AG12" s="22"/>
      <c r="AH12" s="22"/>
      <c r="AI12" s="22"/>
      <c r="AJ12" s="22"/>
      <c r="AK12" s="22"/>
      <c r="AL12" s="22"/>
      <c r="AM12" s="22"/>
      <c r="AN12" s="22"/>
      <c r="AO12" s="22"/>
      <c r="AP12" s="22"/>
      <c r="AQ12" s="22"/>
      <c r="AR12" s="22"/>
      <c r="AS12" s="27"/>
      <c r="AT12" s="27"/>
    </row>
    <row r="13" spans="1:46" ht="13.5" customHeight="1" thickBot="1" thickTop="1">
      <c r="A13" s="360" t="s">
        <v>0</v>
      </c>
      <c r="B13" s="353"/>
      <c r="C13" s="353"/>
      <c r="D13" s="359" t="s">
        <v>22</v>
      </c>
      <c r="E13" s="359">
        <v>1</v>
      </c>
      <c r="F13" s="361">
        <v>0</v>
      </c>
      <c r="G13" s="366">
        <f>+E13*F13</f>
        <v>0</v>
      </c>
      <c r="H13" s="366">
        <f>+G13/$E$9*100</f>
        <v>0</v>
      </c>
      <c r="I13" s="4"/>
      <c r="J13" s="4"/>
      <c r="K13" s="4"/>
      <c r="L13" s="63"/>
      <c r="M13" s="175"/>
      <c r="N13" s="175"/>
      <c r="O13" s="175"/>
      <c r="P13" s="175"/>
      <c r="Q13" s="175"/>
      <c r="R13" s="175"/>
      <c r="S13" s="175"/>
      <c r="T13" s="175"/>
      <c r="U13" s="175"/>
      <c r="V13" s="4"/>
      <c r="W13" s="4"/>
      <c r="X13" s="4"/>
      <c r="Y13" s="4"/>
      <c r="Z13" s="19"/>
      <c r="AA13" s="19"/>
      <c r="AB13" s="22"/>
      <c r="AC13" s="22"/>
      <c r="AD13" s="22"/>
      <c r="AE13" s="22"/>
      <c r="AF13" s="22"/>
      <c r="AG13" s="22"/>
      <c r="AH13" s="22"/>
      <c r="AI13" s="22"/>
      <c r="AJ13" s="22"/>
      <c r="AK13" s="22"/>
      <c r="AL13" s="22"/>
      <c r="AM13" s="22"/>
      <c r="AN13" s="22"/>
      <c r="AO13" s="22"/>
      <c r="AP13" s="22"/>
      <c r="AQ13" s="22"/>
      <c r="AR13" s="22"/>
      <c r="AS13" s="27"/>
      <c r="AT13" s="27"/>
    </row>
    <row r="14" spans="1:46" ht="13.5" customHeight="1" thickBot="1" thickTop="1">
      <c r="A14" s="360" t="s">
        <v>12</v>
      </c>
      <c r="B14" s="353"/>
      <c r="C14" s="353"/>
      <c r="D14" s="359" t="s">
        <v>22</v>
      </c>
      <c r="E14" s="359">
        <v>1</v>
      </c>
      <c r="F14" s="361">
        <v>22</v>
      </c>
      <c r="G14" s="366">
        <f>+E14*F14</f>
        <v>22</v>
      </c>
      <c r="H14" s="366">
        <f>+G14/$E$9*100</f>
        <v>1.8333333333333333</v>
      </c>
      <c r="I14" s="4"/>
      <c r="J14" s="4"/>
      <c r="K14" s="4"/>
      <c r="L14" s="63"/>
      <c r="M14" s="61"/>
      <c r="N14" s="61"/>
      <c r="O14" s="61"/>
      <c r="P14" s="61"/>
      <c r="Q14" s="61"/>
      <c r="R14" s="61"/>
      <c r="S14" s="61"/>
      <c r="T14" s="61"/>
      <c r="U14" s="61"/>
      <c r="V14" s="4"/>
      <c r="W14" s="4"/>
      <c r="X14" s="4"/>
      <c r="Y14" s="4"/>
      <c r="Z14" s="19"/>
      <c r="AA14" s="19"/>
      <c r="AB14" s="22"/>
      <c r="AC14" s="22"/>
      <c r="AD14" s="22"/>
      <c r="AE14" s="22"/>
      <c r="AF14" s="22"/>
      <c r="AG14" s="22"/>
      <c r="AH14" s="29"/>
      <c r="AI14" s="22"/>
      <c r="AJ14" s="22"/>
      <c r="AK14" s="22"/>
      <c r="AL14" s="22"/>
      <c r="AM14" s="22"/>
      <c r="AN14" s="22"/>
      <c r="AO14" s="22"/>
      <c r="AP14" s="22"/>
      <c r="AQ14" s="22"/>
      <c r="AR14" s="22"/>
      <c r="AS14" s="27"/>
      <c r="AT14" s="27"/>
    </row>
    <row r="15" spans="1:46" ht="13.5" customHeight="1" thickBot="1" thickTop="1">
      <c r="A15" s="360" t="s">
        <v>7</v>
      </c>
      <c r="B15" s="353"/>
      <c r="C15" s="353"/>
      <c r="D15" s="359" t="s">
        <v>28</v>
      </c>
      <c r="E15" s="366">
        <f>+E9/495</f>
        <v>2.4242424242424243</v>
      </c>
      <c r="F15" s="361">
        <v>0.65</v>
      </c>
      <c r="G15" s="366">
        <f>+E15*F15</f>
        <v>1.575757575757576</v>
      </c>
      <c r="H15" s="366">
        <f>+G15/$E$9*100</f>
        <v>0.13131313131313133</v>
      </c>
      <c r="I15" s="4"/>
      <c r="J15" s="417" t="s">
        <v>65</v>
      </c>
      <c r="K15" s="418"/>
      <c r="L15" s="419">
        <v>900</v>
      </c>
      <c r="M15" s="420"/>
      <c r="N15" s="420"/>
      <c r="O15" s="420"/>
      <c r="P15" s="420"/>
      <c r="Q15" s="420"/>
      <c r="R15" s="420"/>
      <c r="S15" s="420"/>
      <c r="T15" s="420"/>
      <c r="U15" s="420"/>
      <c r="V15" s="420"/>
      <c r="W15" s="421"/>
      <c r="X15" s="4"/>
      <c r="Y15" s="4"/>
      <c r="Z15" s="19"/>
      <c r="AA15" s="19"/>
      <c r="AB15" s="22"/>
      <c r="AC15" s="22"/>
      <c r="AD15" s="22"/>
      <c r="AE15" s="22"/>
      <c r="AF15" s="22"/>
      <c r="AG15" s="22"/>
      <c r="AH15" s="22"/>
      <c r="AI15" s="22"/>
      <c r="AJ15" s="22"/>
      <c r="AK15" s="22"/>
      <c r="AL15" s="22"/>
      <c r="AM15" s="22"/>
      <c r="AN15" s="22"/>
      <c r="AO15" s="22"/>
      <c r="AP15" s="22"/>
      <c r="AQ15" s="22"/>
      <c r="AR15" s="22"/>
      <c r="AS15" s="27"/>
      <c r="AT15" s="27"/>
    </row>
    <row r="16" spans="1:46" ht="13.5" customHeight="1" thickBot="1" thickTop="1">
      <c r="A16" s="256" t="s">
        <v>208</v>
      </c>
      <c r="B16" s="353"/>
      <c r="C16" s="353"/>
      <c r="D16" s="359"/>
      <c r="E16" s="359"/>
      <c r="F16" s="359"/>
      <c r="G16" s="359"/>
      <c r="H16" s="366"/>
      <c r="I16" s="4"/>
      <c r="J16" s="422"/>
      <c r="K16" s="195"/>
      <c r="L16" s="195"/>
      <c r="M16" s="690" t="s">
        <v>66</v>
      </c>
      <c r="N16" s="691"/>
      <c r="O16" s="691"/>
      <c r="P16" s="692"/>
      <c r="Q16" s="690" t="s">
        <v>91</v>
      </c>
      <c r="R16" s="691"/>
      <c r="S16" s="691"/>
      <c r="T16" s="692"/>
      <c r="U16" s="690" t="s">
        <v>67</v>
      </c>
      <c r="V16" s="691"/>
      <c r="W16" s="695"/>
      <c r="X16" s="34"/>
      <c r="Y16" s="34"/>
      <c r="Z16" s="19"/>
      <c r="AA16" s="19"/>
      <c r="AB16" s="22"/>
      <c r="AC16" s="22"/>
      <c r="AD16" s="22"/>
      <c r="AE16" s="22"/>
      <c r="AF16" s="22"/>
      <c r="AG16" s="22"/>
      <c r="AH16" s="22"/>
      <c r="AI16" s="22"/>
      <c r="AJ16" s="22"/>
      <c r="AK16" s="22"/>
      <c r="AL16" s="22"/>
      <c r="AM16" s="22"/>
      <c r="AN16" s="22"/>
      <c r="AO16" s="22"/>
      <c r="AP16" s="22"/>
      <c r="AQ16" s="22"/>
      <c r="AR16" s="22"/>
      <c r="AS16" s="27"/>
      <c r="AT16" s="27"/>
    </row>
    <row r="17" spans="1:46" ht="13.5" customHeight="1" thickBot="1" thickTop="1">
      <c r="A17" s="360" t="s">
        <v>53</v>
      </c>
      <c r="B17" s="362">
        <f>208.71*H5*(208.71/(H4/12))</f>
        <v>36299.886750000005</v>
      </c>
      <c r="C17" s="363"/>
      <c r="D17" s="359" t="s">
        <v>23</v>
      </c>
      <c r="E17" s="367">
        <f>IF(H6&gt;10000,+B17/H6,B17/(H6*50))</f>
        <v>0.1555711654588078</v>
      </c>
      <c r="F17" s="361">
        <v>567</v>
      </c>
      <c r="G17" s="366">
        <f>+E17*F17</f>
        <v>88.20885081514403</v>
      </c>
      <c r="H17" s="366">
        <f>+G17/$E$9*100</f>
        <v>7.35073756792867</v>
      </c>
      <c r="I17" s="4"/>
      <c r="J17" s="423"/>
      <c r="K17" s="196"/>
      <c r="L17" s="416" t="s">
        <v>68</v>
      </c>
      <c r="M17" s="197" t="s">
        <v>69</v>
      </c>
      <c r="N17" s="197" t="s">
        <v>70</v>
      </c>
      <c r="O17" s="197" t="s">
        <v>71</v>
      </c>
      <c r="P17" s="197" t="s">
        <v>72</v>
      </c>
      <c r="Q17" s="197" t="s">
        <v>73</v>
      </c>
      <c r="R17" s="197" t="s">
        <v>71</v>
      </c>
      <c r="S17" s="197" t="s">
        <v>74</v>
      </c>
      <c r="T17" s="197" t="s">
        <v>75</v>
      </c>
      <c r="U17" s="197" t="s">
        <v>76</v>
      </c>
      <c r="V17" s="197" t="s">
        <v>146</v>
      </c>
      <c r="W17" s="424" t="s">
        <v>57</v>
      </c>
      <c r="X17" s="34"/>
      <c r="Y17" s="34"/>
      <c r="Z17" s="19"/>
      <c r="AA17" s="19"/>
      <c r="AB17" s="22"/>
      <c r="AC17" s="22"/>
      <c r="AD17" s="22"/>
      <c r="AE17" s="22"/>
      <c r="AF17" s="22"/>
      <c r="AG17" s="22"/>
      <c r="AH17" s="22"/>
      <c r="AI17" s="22"/>
      <c r="AJ17" s="22"/>
      <c r="AK17" s="22"/>
      <c r="AL17" s="22"/>
      <c r="AM17" s="22"/>
      <c r="AN17" s="22"/>
      <c r="AO17" s="22"/>
      <c r="AP17" s="22"/>
      <c r="AQ17" s="22"/>
      <c r="AR17" s="22"/>
      <c r="AS17" s="27"/>
      <c r="AT17" s="27"/>
    </row>
    <row r="18" spans="1:46" ht="13.5" customHeight="1" thickBot="1" thickTop="1">
      <c r="A18" s="360" t="s">
        <v>54</v>
      </c>
      <c r="B18" s="353"/>
      <c r="C18" s="353"/>
      <c r="D18" s="359" t="s">
        <v>24</v>
      </c>
      <c r="E18" s="356">
        <v>0.33</v>
      </c>
      <c r="F18" s="361">
        <v>35</v>
      </c>
      <c r="G18" s="366">
        <f>+E18*F18</f>
        <v>11.55</v>
      </c>
      <c r="H18" s="366">
        <f>+G18/$E$9*100</f>
        <v>0.9625</v>
      </c>
      <c r="I18" s="4"/>
      <c r="J18" s="427" t="s">
        <v>77</v>
      </c>
      <c r="K18" s="195"/>
      <c r="L18" s="195"/>
      <c r="M18" s="195"/>
      <c r="N18" s="195"/>
      <c r="O18" s="195"/>
      <c r="P18" s="195"/>
      <c r="Q18" s="195"/>
      <c r="R18" s="195"/>
      <c r="S18" s="195"/>
      <c r="T18" s="195"/>
      <c r="U18" s="195"/>
      <c r="V18" s="195"/>
      <c r="W18" s="428"/>
      <c r="X18" s="34"/>
      <c r="Y18" s="34"/>
      <c r="Z18" s="19"/>
      <c r="AA18" s="19"/>
      <c r="AB18" s="22"/>
      <c r="AC18" s="22"/>
      <c r="AD18" s="22"/>
      <c r="AE18" s="22"/>
      <c r="AF18" s="22"/>
      <c r="AG18" s="22"/>
      <c r="AH18" s="22"/>
      <c r="AI18" s="22"/>
      <c r="AJ18" s="22"/>
      <c r="AK18" s="22"/>
      <c r="AL18" s="22"/>
      <c r="AM18" s="22"/>
      <c r="AN18" s="22"/>
      <c r="AO18" s="22"/>
      <c r="AP18" s="22"/>
      <c r="AQ18" s="22"/>
      <c r="AR18" s="22"/>
      <c r="AS18" s="27"/>
      <c r="AT18" s="27"/>
    </row>
    <row r="19" spans="1:46" ht="13.5" customHeight="1" thickBot="1" thickTop="1">
      <c r="A19" s="375" t="s">
        <v>58</v>
      </c>
      <c r="B19" s="376"/>
      <c r="C19" s="376"/>
      <c r="D19" s="377"/>
      <c r="E19" s="377"/>
      <c r="F19" s="378"/>
      <c r="G19" s="378"/>
      <c r="H19" s="379"/>
      <c r="I19" s="4"/>
      <c r="J19" s="760" t="s">
        <v>99</v>
      </c>
      <c r="K19" s="761"/>
      <c r="L19" s="430">
        <v>150000</v>
      </c>
      <c r="M19" s="431">
        <v>11.55</v>
      </c>
      <c r="N19" s="433">
        <f>+L19*M19/100</f>
        <v>17325</v>
      </c>
      <c r="O19" s="430">
        <v>400</v>
      </c>
      <c r="P19" s="432">
        <f>IF(O19=0," ",+N19/O19)</f>
        <v>43.3125</v>
      </c>
      <c r="Q19" s="430">
        <v>50</v>
      </c>
      <c r="R19" s="235">
        <f>+O19*Q19/100</f>
        <v>200</v>
      </c>
      <c r="S19" s="432">
        <f>IF(R19=0," ",+R19/L15)</f>
        <v>0.2222222222222222</v>
      </c>
      <c r="T19" s="432">
        <f>+N19*Q19/100/L15</f>
        <v>9.625</v>
      </c>
      <c r="U19" s="430">
        <v>3750</v>
      </c>
      <c r="V19" s="433">
        <f>+U19*Q19/100</f>
        <v>1875</v>
      </c>
      <c r="W19" s="432">
        <f>+V19/L15</f>
        <v>2.0833333333333335</v>
      </c>
      <c r="X19" s="34"/>
      <c r="Y19" s="34"/>
      <c r="Z19" s="19"/>
      <c r="AA19" s="19"/>
      <c r="AB19" s="22"/>
      <c r="AC19" s="22"/>
      <c r="AD19" s="22"/>
      <c r="AE19" s="22"/>
      <c r="AF19" s="22"/>
      <c r="AG19" s="22"/>
      <c r="AH19" s="22"/>
      <c r="AI19" s="22"/>
      <c r="AJ19" s="22"/>
      <c r="AK19" s="22"/>
      <c r="AL19" s="22"/>
      <c r="AM19" s="22"/>
      <c r="AN19" s="22"/>
      <c r="AO19" s="22"/>
      <c r="AP19" s="22"/>
      <c r="AQ19" s="22"/>
      <c r="AR19" s="22"/>
      <c r="AS19" s="27"/>
      <c r="AT19" s="27"/>
    </row>
    <row r="20" spans="1:46" ht="13.5" customHeight="1" thickBot="1">
      <c r="A20" s="256" t="s">
        <v>1</v>
      </c>
      <c r="B20" s="222"/>
      <c r="C20" s="222"/>
      <c r="D20" s="215" t="s">
        <v>25</v>
      </c>
      <c r="E20" s="218">
        <v>90</v>
      </c>
      <c r="F20" s="223">
        <v>0.68</v>
      </c>
      <c r="G20" s="224">
        <f aca="true" t="shared" si="1" ref="G20:G25">+E20*F20</f>
        <v>61.2</v>
      </c>
      <c r="H20" s="257">
        <f aca="true" t="shared" si="2" ref="H20:H25">+G20/$E$9*100</f>
        <v>5.1000000000000005</v>
      </c>
      <c r="I20" s="4"/>
      <c r="J20" s="760" t="s">
        <v>100</v>
      </c>
      <c r="K20" s="761"/>
      <c r="L20" s="430">
        <v>130000</v>
      </c>
      <c r="M20" s="431">
        <v>11.55</v>
      </c>
      <c r="N20" s="433">
        <f>+L20*M20/100</f>
        <v>15015</v>
      </c>
      <c r="O20" s="430">
        <v>600</v>
      </c>
      <c r="P20" s="432">
        <f>IF(O20=0," ",+N20/O20)</f>
        <v>25.025</v>
      </c>
      <c r="Q20" s="430">
        <v>75</v>
      </c>
      <c r="R20" s="235">
        <f>+O20*Q20/100</f>
        <v>450</v>
      </c>
      <c r="S20" s="432">
        <f>IF(R20=0," ",+R20/L15)</f>
        <v>0.5</v>
      </c>
      <c r="T20" s="432">
        <f>+N20*Q20/100/L15</f>
        <v>12.5125</v>
      </c>
      <c r="U20" s="430">
        <v>3250</v>
      </c>
      <c r="V20" s="433">
        <f>+U20*Q20/100</f>
        <v>2437.5</v>
      </c>
      <c r="W20" s="432">
        <f>+V20/L15</f>
        <v>2.7083333333333335</v>
      </c>
      <c r="X20" s="34"/>
      <c r="Y20" s="34"/>
      <c r="Z20" s="19"/>
      <c r="AA20" s="19"/>
      <c r="AB20" s="22"/>
      <c r="AC20" s="22"/>
      <c r="AD20" s="22"/>
      <c r="AE20" s="22"/>
      <c r="AF20" s="22"/>
      <c r="AG20" s="22"/>
      <c r="AH20" s="22"/>
      <c r="AI20" s="22"/>
      <c r="AJ20" s="22"/>
      <c r="AK20" s="22"/>
      <c r="AL20" s="22"/>
      <c r="AM20" s="22"/>
      <c r="AN20" s="22"/>
      <c r="AO20" s="22"/>
      <c r="AP20" s="22"/>
      <c r="AQ20" s="22"/>
      <c r="AR20" s="22"/>
      <c r="AS20" s="27"/>
      <c r="AT20" s="27"/>
    </row>
    <row r="21" spans="1:46" ht="13.5" customHeight="1" thickBot="1">
      <c r="A21" s="256" t="s">
        <v>2</v>
      </c>
      <c r="B21" s="222"/>
      <c r="C21" s="222"/>
      <c r="D21" s="215" t="s">
        <v>25</v>
      </c>
      <c r="E21" s="218">
        <v>70</v>
      </c>
      <c r="F21" s="223">
        <v>0.5</v>
      </c>
      <c r="G21" s="224">
        <f t="shared" si="1"/>
        <v>35</v>
      </c>
      <c r="H21" s="257">
        <f t="shared" si="2"/>
        <v>2.9166666666666665</v>
      </c>
      <c r="I21" s="4"/>
      <c r="J21" s="760" t="s">
        <v>119</v>
      </c>
      <c r="K21" s="761"/>
      <c r="L21" s="430">
        <v>66000</v>
      </c>
      <c r="M21" s="431">
        <v>11.55</v>
      </c>
      <c r="N21" s="433">
        <f>+L21*M21/100</f>
        <v>7623</v>
      </c>
      <c r="O21" s="430">
        <v>500</v>
      </c>
      <c r="P21" s="432">
        <f>IF(O21=0," ",+N21/O21)</f>
        <v>15.246</v>
      </c>
      <c r="Q21" s="430">
        <v>30</v>
      </c>
      <c r="R21" s="235">
        <f>+O21*Q21/100</f>
        <v>150</v>
      </c>
      <c r="S21" s="432">
        <f>IF(R21=0," ",+R21/L15)</f>
        <v>0.16666666666666666</v>
      </c>
      <c r="T21" s="432">
        <f>+N21*Q21/100/L15</f>
        <v>2.541</v>
      </c>
      <c r="U21" s="430">
        <v>1650</v>
      </c>
      <c r="V21" s="433">
        <f>+U21*Q21/100</f>
        <v>495</v>
      </c>
      <c r="W21" s="432">
        <f>+V21/L15</f>
        <v>0.55</v>
      </c>
      <c r="X21" s="34"/>
      <c r="Y21" s="34"/>
      <c r="Z21" s="19"/>
      <c r="AA21" s="19"/>
      <c r="AB21" s="22"/>
      <c r="AC21" s="22"/>
      <c r="AD21" s="22"/>
      <c r="AE21" s="22"/>
      <c r="AF21" s="22"/>
      <c r="AG21" s="22"/>
      <c r="AH21" s="22"/>
      <c r="AI21" s="22"/>
      <c r="AJ21" s="22"/>
      <c r="AK21" s="22"/>
      <c r="AL21" s="22"/>
      <c r="AM21" s="22"/>
      <c r="AN21" s="22"/>
      <c r="AO21" s="22"/>
      <c r="AP21" s="22"/>
      <c r="AQ21" s="22"/>
      <c r="AR21" s="22"/>
      <c r="AS21" s="27"/>
      <c r="AT21" s="27"/>
    </row>
    <row r="22" spans="1:46" ht="13.5" customHeight="1" thickBot="1">
      <c r="A22" s="256" t="s">
        <v>3</v>
      </c>
      <c r="B22" s="222"/>
      <c r="C22" s="222"/>
      <c r="D22" s="215" t="s">
        <v>25</v>
      </c>
      <c r="E22" s="218">
        <v>70</v>
      </c>
      <c r="F22" s="223">
        <v>0.58</v>
      </c>
      <c r="G22" s="224">
        <f t="shared" si="1"/>
        <v>40.599999999999994</v>
      </c>
      <c r="H22" s="257">
        <f t="shared" si="2"/>
        <v>3.383333333333333</v>
      </c>
      <c r="I22" s="4"/>
      <c r="J22" s="235"/>
      <c r="K22" s="235"/>
      <c r="L22" s="235"/>
      <c r="M22" s="432"/>
      <c r="N22" s="433"/>
      <c r="O22" s="235"/>
      <c r="P22" s="235"/>
      <c r="Q22" s="235"/>
      <c r="R22" s="235"/>
      <c r="S22" s="235"/>
      <c r="T22" s="235"/>
      <c r="U22" s="235"/>
      <c r="V22" s="433"/>
      <c r="W22" s="432"/>
      <c r="X22" s="34"/>
      <c r="Y22" s="34"/>
      <c r="Z22" s="19"/>
      <c r="AA22" s="19"/>
      <c r="AB22" s="22"/>
      <c r="AC22" s="22"/>
      <c r="AD22" s="22"/>
      <c r="AE22" s="22"/>
      <c r="AF22" s="22"/>
      <c r="AG22" s="22"/>
      <c r="AH22" s="22"/>
      <c r="AI22" s="22"/>
      <c r="AJ22" s="22"/>
      <c r="AK22" s="22"/>
      <c r="AL22" s="22"/>
      <c r="AM22" s="22"/>
      <c r="AN22" s="22"/>
      <c r="AO22" s="22"/>
      <c r="AP22" s="22"/>
      <c r="AQ22" s="22"/>
      <c r="AR22" s="22"/>
      <c r="AS22" s="27"/>
      <c r="AT22" s="27"/>
    </row>
    <row r="23" spans="1:46" ht="13.5" customHeight="1" thickBot="1">
      <c r="A23" s="256" t="s">
        <v>106</v>
      </c>
      <c r="B23" s="213"/>
      <c r="C23" s="213"/>
      <c r="D23" s="215" t="s">
        <v>64</v>
      </c>
      <c r="E23" s="218">
        <v>0</v>
      </c>
      <c r="F23" s="223">
        <v>30</v>
      </c>
      <c r="G23" s="224">
        <f t="shared" si="1"/>
        <v>0</v>
      </c>
      <c r="H23" s="257">
        <f t="shared" si="2"/>
        <v>0</v>
      </c>
      <c r="I23" s="4"/>
      <c r="J23" s="434" t="s">
        <v>78</v>
      </c>
      <c r="K23" s="235"/>
      <c r="L23" s="430">
        <v>125000</v>
      </c>
      <c r="M23" s="431">
        <v>15</v>
      </c>
      <c r="N23" s="433">
        <f>+L23*M23/100</f>
        <v>18750</v>
      </c>
      <c r="O23" s="430">
        <v>225</v>
      </c>
      <c r="P23" s="432">
        <f>IF(O23=0," ",+N23/O23)</f>
        <v>83.33333333333333</v>
      </c>
      <c r="Q23" s="430">
        <v>60</v>
      </c>
      <c r="R23" s="433">
        <f>+O23*Q23/100</f>
        <v>135</v>
      </c>
      <c r="S23" s="432">
        <f>IF(R23=0," ",+R23/L15)</f>
        <v>0.15</v>
      </c>
      <c r="T23" s="432">
        <f>+N23*Q23/100/L15</f>
        <v>12.5</v>
      </c>
      <c r="U23" s="430">
        <v>3500</v>
      </c>
      <c r="V23" s="433">
        <f>+U23*Q23/100</f>
        <v>2100</v>
      </c>
      <c r="W23" s="432">
        <f>+V23/L15</f>
        <v>2.3333333333333335</v>
      </c>
      <c r="X23" s="34"/>
      <c r="Y23" s="34"/>
      <c r="Z23" s="19"/>
      <c r="AA23" s="19"/>
      <c r="AB23" s="22"/>
      <c r="AC23" s="22"/>
      <c r="AD23" s="22"/>
      <c r="AE23" s="22"/>
      <c r="AF23" s="22"/>
      <c r="AG23" s="22"/>
      <c r="AH23" s="22"/>
      <c r="AI23" s="22"/>
      <c r="AJ23" s="22"/>
      <c r="AK23" s="22"/>
      <c r="AL23" s="22"/>
      <c r="AM23" s="22"/>
      <c r="AN23" s="22"/>
      <c r="AO23" s="22"/>
      <c r="AP23" s="22"/>
      <c r="AQ23" s="22"/>
      <c r="AR23" s="22"/>
      <c r="AS23" s="27"/>
      <c r="AT23" s="27"/>
    </row>
    <row r="24" spans="1:46" ht="13.5" customHeight="1" thickBot="1">
      <c r="A24" s="256" t="s">
        <v>4</v>
      </c>
      <c r="B24" s="222"/>
      <c r="C24" s="222"/>
      <c r="D24" s="215" t="s">
        <v>25</v>
      </c>
      <c r="E24" s="218">
        <v>0.5</v>
      </c>
      <c r="F24" s="223">
        <v>5.3</v>
      </c>
      <c r="G24" s="224">
        <f t="shared" si="1"/>
        <v>2.65</v>
      </c>
      <c r="H24" s="257">
        <f t="shared" si="2"/>
        <v>0.22083333333333335</v>
      </c>
      <c r="I24" s="4"/>
      <c r="J24" s="235"/>
      <c r="K24" s="235"/>
      <c r="L24" s="235"/>
      <c r="M24" s="432"/>
      <c r="N24" s="433"/>
      <c r="O24" s="235"/>
      <c r="P24" s="235"/>
      <c r="Q24" s="235"/>
      <c r="R24" s="235"/>
      <c r="S24" s="235"/>
      <c r="T24" s="235"/>
      <c r="U24" s="235"/>
      <c r="V24" s="433"/>
      <c r="W24" s="432"/>
      <c r="X24" s="34"/>
      <c r="Y24" s="34"/>
      <c r="Z24" s="19"/>
      <c r="AA24" s="19"/>
      <c r="AB24" s="22"/>
      <c r="AC24" s="22"/>
      <c r="AD24" s="22"/>
      <c r="AE24" s="22"/>
      <c r="AF24" s="22"/>
      <c r="AG24" s="22"/>
      <c r="AH24" s="22"/>
      <c r="AI24" s="22"/>
      <c r="AJ24" s="22"/>
      <c r="AK24" s="22"/>
      <c r="AL24" s="22"/>
      <c r="AM24" s="22"/>
      <c r="AN24" s="22"/>
      <c r="AO24" s="22"/>
      <c r="AP24" s="22"/>
      <c r="AQ24" s="22"/>
      <c r="AR24" s="22"/>
      <c r="AS24" s="27"/>
      <c r="AT24" s="27"/>
    </row>
    <row r="25" spans="1:46" ht="13.5" customHeight="1" thickBot="1">
      <c r="A25" s="256" t="s">
        <v>38</v>
      </c>
      <c r="B25" s="222"/>
      <c r="C25" s="222"/>
      <c r="D25" s="215" t="s">
        <v>22</v>
      </c>
      <c r="E25" s="215">
        <v>1</v>
      </c>
      <c r="F25" s="223">
        <v>0</v>
      </c>
      <c r="G25" s="224">
        <f t="shared" si="1"/>
        <v>0</v>
      </c>
      <c r="H25" s="257">
        <f t="shared" si="2"/>
        <v>0</v>
      </c>
      <c r="I25" s="4"/>
      <c r="J25" s="434" t="s">
        <v>79</v>
      </c>
      <c r="K25" s="235"/>
      <c r="L25" s="430">
        <v>325000</v>
      </c>
      <c r="M25" s="431">
        <v>14.55</v>
      </c>
      <c r="N25" s="433">
        <f>+L25*M25/100</f>
        <v>47287.5</v>
      </c>
      <c r="O25" s="430">
        <v>240</v>
      </c>
      <c r="P25" s="432">
        <f>IF(O25=0," ",+N25/O25)</f>
        <v>197.03125</v>
      </c>
      <c r="Q25" s="430">
        <v>100</v>
      </c>
      <c r="R25" s="235">
        <f>+O25*Q25/100</f>
        <v>240</v>
      </c>
      <c r="S25" s="432">
        <f>IF(R25=0," ",+R25/L15)</f>
        <v>0.26666666666666666</v>
      </c>
      <c r="T25" s="432">
        <f>+N25*Q25/100/L15</f>
        <v>52.541666666666664</v>
      </c>
      <c r="U25" s="430">
        <v>9500</v>
      </c>
      <c r="V25" s="433">
        <f>+U25*Q25/100</f>
        <v>9500</v>
      </c>
      <c r="W25" s="432">
        <f>+V25/L15</f>
        <v>10.555555555555555</v>
      </c>
      <c r="X25" s="34"/>
      <c r="Y25" s="34"/>
      <c r="Z25" s="19"/>
      <c r="AA25" s="19"/>
      <c r="AB25" s="22"/>
      <c r="AC25" s="22"/>
      <c r="AD25" s="22"/>
      <c r="AE25" s="22"/>
      <c r="AF25" s="22"/>
      <c r="AG25" s="22"/>
      <c r="AH25" s="22"/>
      <c r="AI25" s="22"/>
      <c r="AJ25" s="22"/>
      <c r="AK25" s="22"/>
      <c r="AL25" s="22"/>
      <c r="AM25" s="22"/>
      <c r="AN25" s="22"/>
      <c r="AO25" s="22"/>
      <c r="AP25" s="22"/>
      <c r="AQ25" s="22"/>
      <c r="AR25" s="22"/>
      <c r="AS25" s="27"/>
      <c r="AT25" s="27"/>
    </row>
    <row r="26" spans="1:46" ht="13.5" customHeight="1" thickBot="1">
      <c r="A26" s="256" t="s">
        <v>190</v>
      </c>
      <c r="B26" s="222"/>
      <c r="C26" s="222"/>
      <c r="D26" s="215"/>
      <c r="E26" s="215"/>
      <c r="F26" s="224"/>
      <c r="G26" s="224"/>
      <c r="H26" s="257"/>
      <c r="I26" s="4"/>
      <c r="J26" s="423"/>
      <c r="K26" s="196"/>
      <c r="L26" s="196"/>
      <c r="M26" s="303"/>
      <c r="N26" s="196"/>
      <c r="O26" s="196"/>
      <c r="P26" s="304"/>
      <c r="Q26" s="196"/>
      <c r="R26" s="196"/>
      <c r="S26" s="304"/>
      <c r="T26" s="304"/>
      <c r="U26" s="196"/>
      <c r="V26" s="196"/>
      <c r="W26" s="429"/>
      <c r="X26" s="34"/>
      <c r="Y26" s="34"/>
      <c r="Z26" s="19"/>
      <c r="AA26" s="19"/>
      <c r="AB26" s="22"/>
      <c r="AC26" s="22"/>
      <c r="AD26" s="22"/>
      <c r="AE26" s="22"/>
      <c r="AF26" s="22"/>
      <c r="AG26" s="22"/>
      <c r="AH26" s="22"/>
      <c r="AI26" s="22"/>
      <c r="AJ26" s="22"/>
      <c r="AK26" s="22"/>
      <c r="AL26" s="22"/>
      <c r="AM26" s="22"/>
      <c r="AN26" s="22"/>
      <c r="AO26" s="22"/>
      <c r="AP26" s="22"/>
      <c r="AQ26" s="22"/>
      <c r="AR26" s="22"/>
      <c r="AS26" s="27"/>
      <c r="AT26" s="27"/>
    </row>
    <row r="27" spans="1:46" ht="13.5" customHeight="1" thickBot="1">
      <c r="A27" s="256" t="s">
        <v>124</v>
      </c>
      <c r="B27" s="222"/>
      <c r="C27" s="222"/>
      <c r="D27" s="215" t="s">
        <v>22</v>
      </c>
      <c r="E27" s="215">
        <v>1</v>
      </c>
      <c r="F27" s="223">
        <v>0</v>
      </c>
      <c r="G27" s="224">
        <f>+E27*F27</f>
        <v>0</v>
      </c>
      <c r="H27" s="257">
        <f>+G27/$E$9*100</f>
        <v>0</v>
      </c>
      <c r="I27" s="4"/>
      <c r="J27" s="425" t="s">
        <v>80</v>
      </c>
      <c r="K27" s="199"/>
      <c r="L27" s="199"/>
      <c r="M27" s="201"/>
      <c r="N27" s="198">
        <f>SUM(N18:N26)</f>
        <v>106000.5</v>
      </c>
      <c r="O27" s="199"/>
      <c r="P27" s="200"/>
      <c r="Q27" s="198">
        <f>+Q19/100*N19+Q20/100*N20+Q21/100*N21+Q23/100*N23+Q25/100*N25</f>
        <v>80748.15</v>
      </c>
      <c r="R27" s="199"/>
      <c r="S27" s="200"/>
      <c r="T27" s="200">
        <f>SUM(T19:T26)</f>
        <v>89.72016666666667</v>
      </c>
      <c r="U27" s="198">
        <f>SUM(U19:U26)</f>
        <v>21650</v>
      </c>
      <c r="V27" s="198">
        <f>SUM(V19:V26)</f>
        <v>16407.5</v>
      </c>
      <c r="W27" s="426">
        <f>SUM(W19:W26)</f>
        <v>18.230555555555554</v>
      </c>
      <c r="X27" s="34"/>
      <c r="Y27" s="34"/>
      <c r="Z27" s="19"/>
      <c r="AA27" s="19"/>
      <c r="AB27" s="22"/>
      <c r="AC27" s="22"/>
      <c r="AD27" s="22"/>
      <c r="AE27" s="22"/>
      <c r="AF27" s="22"/>
      <c r="AG27" s="22"/>
      <c r="AH27" s="22"/>
      <c r="AI27" s="22"/>
      <c r="AJ27" s="22"/>
      <c r="AK27" s="22"/>
      <c r="AL27" s="22"/>
      <c r="AM27" s="22"/>
      <c r="AN27" s="22"/>
      <c r="AO27" s="22"/>
      <c r="AP27" s="22"/>
      <c r="AQ27" s="22"/>
      <c r="AR27" s="22"/>
      <c r="AS27" s="27"/>
      <c r="AT27" s="27"/>
    </row>
    <row r="28" spans="1:46" ht="13.5" customHeight="1" thickBot="1">
      <c r="A28" s="256" t="s">
        <v>55</v>
      </c>
      <c r="B28" s="213"/>
      <c r="C28" s="213"/>
      <c r="D28" s="215" t="s">
        <v>22</v>
      </c>
      <c r="E28" s="229">
        <v>1</v>
      </c>
      <c r="F28" s="223">
        <v>14.44</v>
      </c>
      <c r="G28" s="224">
        <f>+E28*F28</f>
        <v>14.44</v>
      </c>
      <c r="H28" s="257">
        <f>+G28/$E$9*100</f>
        <v>1.2033333333333334</v>
      </c>
      <c r="I28" s="4"/>
      <c r="J28" s="4"/>
      <c r="K28" s="4"/>
      <c r="L28" s="4"/>
      <c r="M28" s="4"/>
      <c r="N28" s="4"/>
      <c r="O28" s="4"/>
      <c r="P28" s="4"/>
      <c r="Q28" s="4"/>
      <c r="R28" s="4"/>
      <c r="S28" s="4"/>
      <c r="T28" s="4"/>
      <c r="U28" s="4"/>
      <c r="V28" s="4"/>
      <c r="W28" s="5"/>
      <c r="X28" s="34"/>
      <c r="Y28" s="34"/>
      <c r="Z28" s="19"/>
      <c r="AA28" s="19"/>
      <c r="AB28" s="22"/>
      <c r="AC28" s="22"/>
      <c r="AD28" s="22"/>
      <c r="AE28" s="22"/>
      <c r="AF28" s="22"/>
      <c r="AG28" s="22"/>
      <c r="AH28" s="22"/>
      <c r="AI28" s="22"/>
      <c r="AJ28" s="22"/>
      <c r="AK28" s="22"/>
      <c r="AL28" s="22"/>
      <c r="AM28" s="22"/>
      <c r="AN28" s="22"/>
      <c r="AO28" s="22"/>
      <c r="AP28" s="22"/>
      <c r="AQ28" s="22"/>
      <c r="AR28" s="22"/>
      <c r="AS28" s="27"/>
      <c r="AT28" s="27"/>
    </row>
    <row r="29" spans="1:46" ht="13.5" customHeight="1" thickBot="1">
      <c r="A29" s="256" t="s">
        <v>114</v>
      </c>
      <c r="B29" s="222"/>
      <c r="C29" s="222"/>
      <c r="D29" s="215" t="s">
        <v>22</v>
      </c>
      <c r="E29" s="215">
        <v>1</v>
      </c>
      <c r="F29" s="223">
        <f>13.25+12.38</f>
        <v>25.630000000000003</v>
      </c>
      <c r="G29" s="224">
        <f>+E29*F29</f>
        <v>25.630000000000003</v>
      </c>
      <c r="H29" s="257">
        <f>+G29/$E$9*100</f>
        <v>2.1358333333333337</v>
      </c>
      <c r="I29" s="4"/>
      <c r="J29" s="45"/>
      <c r="K29" s="45"/>
      <c r="L29" s="45"/>
      <c r="M29" s="45"/>
      <c r="N29" s="45"/>
      <c r="O29" s="45"/>
      <c r="P29" s="45"/>
      <c r="Q29" s="45"/>
      <c r="R29" s="45"/>
      <c r="S29" s="45"/>
      <c r="T29" s="45"/>
      <c r="U29" s="45"/>
      <c r="V29" s="45"/>
      <c r="W29" s="45"/>
      <c r="X29" s="34"/>
      <c r="Y29" s="34"/>
      <c r="Z29" s="19"/>
      <c r="AA29" s="19"/>
      <c r="AB29" s="22"/>
      <c r="AC29" s="22"/>
      <c r="AD29" s="22"/>
      <c r="AE29" s="22"/>
      <c r="AF29" s="22"/>
      <c r="AG29" s="22"/>
      <c r="AH29" s="22"/>
      <c r="AI29" s="22"/>
      <c r="AJ29" s="22"/>
      <c r="AK29" s="22"/>
      <c r="AL29" s="22"/>
      <c r="AM29" s="22"/>
      <c r="AN29" s="22"/>
      <c r="AO29" s="22"/>
      <c r="AP29" s="22"/>
      <c r="AQ29" s="22"/>
      <c r="AR29" s="22"/>
      <c r="AS29" s="27"/>
      <c r="AT29" s="27"/>
    </row>
    <row r="30" spans="1:46" ht="13.5" customHeight="1" thickBot="1">
      <c r="A30" s="256" t="s">
        <v>183</v>
      </c>
      <c r="B30" s="222"/>
      <c r="C30" s="222"/>
      <c r="D30" s="215" t="s">
        <v>22</v>
      </c>
      <c r="E30" s="215">
        <v>1</v>
      </c>
      <c r="F30" s="223">
        <v>8.19</v>
      </c>
      <c r="G30" s="224">
        <f>+E30*F30</f>
        <v>8.19</v>
      </c>
      <c r="H30" s="257">
        <f>+G30/$E$9*100</f>
        <v>0.6825</v>
      </c>
      <c r="I30" s="4"/>
      <c r="J30" s="435" t="s">
        <v>81</v>
      </c>
      <c r="K30" s="436"/>
      <c r="L30" s="706">
        <f>+F43</f>
        <v>3.68</v>
      </c>
      <c r="M30" s="441"/>
      <c r="N30" s="441"/>
      <c r="O30" s="441"/>
      <c r="P30" s="441"/>
      <c r="Q30" s="441"/>
      <c r="R30" s="441"/>
      <c r="S30" s="441"/>
      <c r="T30" s="441"/>
      <c r="U30" s="441"/>
      <c r="V30" s="441"/>
      <c r="W30" s="441"/>
      <c r="X30" s="441"/>
      <c r="Y30" s="442"/>
      <c r="Z30" s="19"/>
      <c r="AA30" s="19"/>
      <c r="AB30" s="22"/>
      <c r="AC30" s="22"/>
      <c r="AD30" s="22"/>
      <c r="AE30" s="22"/>
      <c r="AF30" s="22"/>
      <c r="AG30" s="22"/>
      <c r="AH30" s="22"/>
      <c r="AI30" s="22"/>
      <c r="AJ30" s="22"/>
      <c r="AK30" s="22"/>
      <c r="AL30" s="22"/>
      <c r="AM30" s="22"/>
      <c r="AN30" s="22"/>
      <c r="AO30" s="22"/>
      <c r="AP30" s="22"/>
      <c r="AQ30" s="22"/>
      <c r="AR30" s="22"/>
      <c r="AS30" s="27"/>
      <c r="AT30" s="27"/>
    </row>
    <row r="31" spans="1:46" ht="13.5" customHeight="1" thickBot="1">
      <c r="A31" s="256" t="s">
        <v>116</v>
      </c>
      <c r="B31" s="222"/>
      <c r="C31" s="222"/>
      <c r="D31" s="215" t="s">
        <v>22</v>
      </c>
      <c r="E31" s="215">
        <v>1</v>
      </c>
      <c r="F31" s="223">
        <v>15</v>
      </c>
      <c r="G31" s="224">
        <f>+E31*F31</f>
        <v>15</v>
      </c>
      <c r="H31" s="257">
        <f>+G31/$E$9*100</f>
        <v>1.25</v>
      </c>
      <c r="I31" s="4"/>
      <c r="J31" s="437"/>
      <c r="K31" s="202"/>
      <c r="L31" s="203" t="s">
        <v>108</v>
      </c>
      <c r="M31" s="202"/>
      <c r="N31" s="204"/>
      <c r="O31" s="726" t="s">
        <v>66</v>
      </c>
      <c r="P31" s="727"/>
      <c r="Q31" s="728"/>
      <c r="R31" s="726" t="s">
        <v>82</v>
      </c>
      <c r="S31" s="728"/>
      <c r="T31" s="726" t="s">
        <v>67</v>
      </c>
      <c r="U31" s="727"/>
      <c r="V31" s="728"/>
      <c r="W31" s="726" t="s">
        <v>83</v>
      </c>
      <c r="X31" s="727"/>
      <c r="Y31" s="765"/>
      <c r="Z31" s="19"/>
      <c r="AA31" s="19"/>
      <c r="AB31" s="22"/>
      <c r="AC31" s="22"/>
      <c r="AD31" s="22"/>
      <c r="AE31" s="22"/>
      <c r="AF31" s="22"/>
      <c r="AG31" s="22"/>
      <c r="AH31" s="22"/>
      <c r="AI31" s="22"/>
      <c r="AJ31" s="22"/>
      <c r="AK31" s="22"/>
      <c r="AL31" s="22"/>
      <c r="AM31" s="22"/>
      <c r="AN31" s="22"/>
      <c r="AO31" s="22"/>
      <c r="AP31" s="22"/>
      <c r="AQ31" s="22"/>
      <c r="AR31" s="22"/>
      <c r="AS31" s="27"/>
      <c r="AT31" s="27"/>
    </row>
    <row r="32" spans="1:46" ht="13.5" customHeight="1" thickBot="1">
      <c r="A32" s="256" t="s">
        <v>115</v>
      </c>
      <c r="B32" s="222"/>
      <c r="C32" s="222"/>
      <c r="D32" s="215"/>
      <c r="E32" s="215"/>
      <c r="F32" s="215"/>
      <c r="G32" s="215"/>
      <c r="H32" s="257"/>
      <c r="I32" s="4"/>
      <c r="J32" s="438" t="s">
        <v>84</v>
      </c>
      <c r="K32" s="205"/>
      <c r="L32" s="206" t="s">
        <v>112</v>
      </c>
      <c r="M32" s="206" t="s">
        <v>85</v>
      </c>
      <c r="N32" s="206" t="s">
        <v>86</v>
      </c>
      <c r="O32" s="207" t="s">
        <v>68</v>
      </c>
      <c r="P32" s="207" t="s">
        <v>69</v>
      </c>
      <c r="Q32" s="207" t="s">
        <v>70</v>
      </c>
      <c r="R32" s="207" t="s">
        <v>73</v>
      </c>
      <c r="S32" s="207" t="s">
        <v>75</v>
      </c>
      <c r="T32" s="207" t="s">
        <v>76</v>
      </c>
      <c r="U32" s="207" t="s">
        <v>146</v>
      </c>
      <c r="V32" s="207" t="s">
        <v>57</v>
      </c>
      <c r="W32" s="207" t="s">
        <v>74</v>
      </c>
      <c r="X32" s="207" t="s">
        <v>87</v>
      </c>
      <c r="Y32" s="443" t="s">
        <v>88</v>
      </c>
      <c r="Z32" s="19"/>
      <c r="AA32" s="19"/>
      <c r="AB32" s="22"/>
      <c r="AC32" s="22"/>
      <c r="AD32" s="22"/>
      <c r="AE32" s="22"/>
      <c r="AF32" s="22"/>
      <c r="AG32" s="22"/>
      <c r="AH32" s="22"/>
      <c r="AI32" s="22"/>
      <c r="AJ32" s="22"/>
      <c r="AK32" s="22"/>
      <c r="AL32" s="22"/>
      <c r="AM32" s="22"/>
      <c r="AN32" s="22"/>
      <c r="AO32" s="22"/>
      <c r="AP32" s="22"/>
      <c r="AQ32" s="22"/>
      <c r="AR32" s="22"/>
      <c r="AS32" s="27"/>
      <c r="AT32" s="27"/>
    </row>
    <row r="33" spans="1:46" ht="13.5" customHeight="1" thickBot="1">
      <c r="A33" s="256" t="s">
        <v>117</v>
      </c>
      <c r="B33" s="222"/>
      <c r="C33" s="222"/>
      <c r="D33" s="215" t="s">
        <v>22</v>
      </c>
      <c r="E33" s="215">
        <v>1</v>
      </c>
      <c r="F33" s="223">
        <v>10</v>
      </c>
      <c r="G33" s="224">
        <f aca="true" t="shared" si="3" ref="G33:G41">+E33*F33</f>
        <v>10</v>
      </c>
      <c r="H33" s="257">
        <f aca="true" t="shared" si="4" ref="H33:H40">+G33/$E$9*100</f>
        <v>0.8333333333333334</v>
      </c>
      <c r="I33" s="4"/>
      <c r="J33" s="439"/>
      <c r="K33" s="440"/>
      <c r="L33" s="440"/>
      <c r="M33" s="440"/>
      <c r="N33" s="440"/>
      <c r="O33" s="440"/>
      <c r="P33" s="440"/>
      <c r="Q33" s="440"/>
      <c r="R33" s="440"/>
      <c r="S33" s="440"/>
      <c r="T33" s="440"/>
      <c r="U33" s="440"/>
      <c r="V33" s="440"/>
      <c r="W33" s="440"/>
      <c r="X33" s="440"/>
      <c r="Y33" s="444"/>
      <c r="Z33" s="19"/>
      <c r="AA33" s="19"/>
      <c r="AB33" s="22"/>
      <c r="AC33" s="22"/>
      <c r="AD33" s="22"/>
      <c r="AE33" s="22"/>
      <c r="AF33" s="22"/>
      <c r="AG33" s="22"/>
      <c r="AH33" s="22"/>
      <c r="AI33" s="22"/>
      <c r="AJ33" s="22"/>
      <c r="AK33" s="22"/>
      <c r="AL33" s="22"/>
      <c r="AM33" s="22"/>
      <c r="AN33" s="22"/>
      <c r="AO33" s="22"/>
      <c r="AP33" s="22"/>
      <c r="AQ33" s="22"/>
      <c r="AR33" s="22"/>
      <c r="AS33" s="27"/>
      <c r="AT33" s="27"/>
    </row>
    <row r="34" spans="1:46" ht="13.5" customHeight="1" thickBot="1">
      <c r="A34" s="256" t="s">
        <v>191</v>
      </c>
      <c r="B34" s="222"/>
      <c r="C34" s="222"/>
      <c r="D34" s="215" t="s">
        <v>25</v>
      </c>
      <c r="E34" s="654">
        <v>0</v>
      </c>
      <c r="F34" s="223">
        <v>0</v>
      </c>
      <c r="G34" s="224">
        <f t="shared" si="3"/>
        <v>0</v>
      </c>
      <c r="H34" s="257">
        <f t="shared" si="4"/>
        <v>0</v>
      </c>
      <c r="I34" s="4"/>
      <c r="J34" s="758" t="s">
        <v>102</v>
      </c>
      <c r="K34" s="759"/>
      <c r="L34" s="447">
        <v>3600</v>
      </c>
      <c r="M34" s="447">
        <v>200</v>
      </c>
      <c r="N34" s="448">
        <v>17</v>
      </c>
      <c r="O34" s="447">
        <v>42500</v>
      </c>
      <c r="P34" s="457">
        <v>12.2</v>
      </c>
      <c r="Q34" s="460">
        <f aca="true" t="shared" si="5" ref="Q34:Q44">+O34*P34/100</f>
        <v>5184.999999999999</v>
      </c>
      <c r="R34" s="450">
        <v>50</v>
      </c>
      <c r="S34" s="451">
        <f>+Q34*R34/100/L15</f>
        <v>2.880555555555555</v>
      </c>
      <c r="T34" s="447">
        <v>1000</v>
      </c>
      <c r="U34" s="452">
        <f>+T34*R34/100</f>
        <v>500</v>
      </c>
      <c r="V34" s="451">
        <f>+U34/L15</f>
        <v>0.5555555555555556</v>
      </c>
      <c r="W34" s="453">
        <f aca="true" t="shared" si="6" ref="W34:W41">IF(N34=0," ",1/N34)</f>
        <v>0.058823529411764705</v>
      </c>
      <c r="X34" s="451">
        <f aca="true" t="shared" si="7" ref="X34:X52">+M34*0.044</f>
        <v>8.799999999999999</v>
      </c>
      <c r="Y34" s="451">
        <f>IF(W34=" "," ",+X34*W34*1.15*L30)</f>
        <v>2.190682352941176</v>
      </c>
      <c r="Z34" s="19"/>
      <c r="AA34" s="19"/>
      <c r="AB34" s="22"/>
      <c r="AC34" s="22"/>
      <c r="AD34" s="22"/>
      <c r="AE34" s="22"/>
      <c r="AF34" s="22"/>
      <c r="AG34" s="22"/>
      <c r="AH34" s="22"/>
      <c r="AI34" s="22"/>
      <c r="AJ34" s="22"/>
      <c r="AK34" s="22"/>
      <c r="AL34" s="22"/>
      <c r="AM34" s="22"/>
      <c r="AN34" s="22"/>
      <c r="AO34" s="22"/>
      <c r="AP34" s="22"/>
      <c r="AQ34" s="22"/>
      <c r="AR34" s="22"/>
      <c r="AS34" s="27"/>
      <c r="AT34" s="27"/>
    </row>
    <row r="35" spans="1:46" ht="13.5" customHeight="1" thickBot="1">
      <c r="A35" s="256" t="s">
        <v>184</v>
      </c>
      <c r="B35" s="222"/>
      <c r="C35" s="222"/>
      <c r="D35" s="215" t="s">
        <v>197</v>
      </c>
      <c r="E35" s="218">
        <v>0</v>
      </c>
      <c r="F35" s="223">
        <v>0</v>
      </c>
      <c r="G35" s="224">
        <f t="shared" si="3"/>
        <v>0</v>
      </c>
      <c r="H35" s="257">
        <f t="shared" si="4"/>
        <v>0</v>
      </c>
      <c r="I35" s="4"/>
      <c r="J35" s="758" t="s">
        <v>102</v>
      </c>
      <c r="K35" s="759"/>
      <c r="L35" s="447">
        <v>3600</v>
      </c>
      <c r="M35" s="447">
        <v>200</v>
      </c>
      <c r="N35" s="448">
        <v>17</v>
      </c>
      <c r="O35" s="447">
        <v>42500</v>
      </c>
      <c r="P35" s="457">
        <v>12.2</v>
      </c>
      <c r="Q35" s="460">
        <f t="shared" si="5"/>
        <v>5184.999999999999</v>
      </c>
      <c r="R35" s="450">
        <v>50</v>
      </c>
      <c r="S35" s="451">
        <f>+Q35*R35/100/L15</f>
        <v>2.880555555555555</v>
      </c>
      <c r="T35" s="447">
        <v>1000</v>
      </c>
      <c r="U35" s="452">
        <f aca="true" t="shared" si="8" ref="U35:U44">+T35*R35/100</f>
        <v>500</v>
      </c>
      <c r="V35" s="451">
        <f>+U35/L15</f>
        <v>0.5555555555555556</v>
      </c>
      <c r="W35" s="453">
        <f t="shared" si="6"/>
        <v>0.058823529411764705</v>
      </c>
      <c r="X35" s="451">
        <f t="shared" si="7"/>
        <v>8.799999999999999</v>
      </c>
      <c r="Y35" s="451">
        <f>IF(W35=" "," ",+X35*W35*1.15*L30)</f>
        <v>2.190682352941176</v>
      </c>
      <c r="Z35" s="19"/>
      <c r="AA35" s="19"/>
      <c r="AB35" s="22"/>
      <c r="AC35" s="22"/>
      <c r="AD35" s="22"/>
      <c r="AE35" s="22"/>
      <c r="AF35" s="22"/>
      <c r="AG35" s="22"/>
      <c r="AH35" s="22"/>
      <c r="AI35" s="22"/>
      <c r="AJ35" s="22"/>
      <c r="AK35" s="22"/>
      <c r="AL35" s="22"/>
      <c r="AM35" s="22"/>
      <c r="AN35" s="22"/>
      <c r="AO35" s="22"/>
      <c r="AP35" s="22"/>
      <c r="AQ35" s="22"/>
      <c r="AR35" s="22"/>
      <c r="AS35" s="27"/>
      <c r="AT35" s="27"/>
    </row>
    <row r="36" spans="1:46" ht="13.5" customHeight="1" thickBot="1">
      <c r="A36" s="256" t="s">
        <v>98</v>
      </c>
      <c r="B36" s="222"/>
      <c r="C36" s="222"/>
      <c r="D36" s="215" t="s">
        <v>197</v>
      </c>
      <c r="E36" s="218">
        <v>2</v>
      </c>
      <c r="F36" s="223">
        <f>+(5.16+3.91)/2</f>
        <v>4.535</v>
      </c>
      <c r="G36" s="224">
        <f t="shared" si="3"/>
        <v>9.07</v>
      </c>
      <c r="H36" s="257">
        <f t="shared" si="4"/>
        <v>0.7558333333333334</v>
      </c>
      <c r="I36" s="4"/>
      <c r="J36" s="447" t="s">
        <v>101</v>
      </c>
      <c r="K36" s="447"/>
      <c r="L36" s="447">
        <v>1800</v>
      </c>
      <c r="M36" s="447">
        <v>200</v>
      </c>
      <c r="N36" s="448">
        <v>11.5</v>
      </c>
      <c r="O36" s="447">
        <v>30000</v>
      </c>
      <c r="P36" s="457">
        <v>12.2</v>
      </c>
      <c r="Q36" s="460">
        <f t="shared" si="5"/>
        <v>3660</v>
      </c>
      <c r="R36" s="450">
        <v>50</v>
      </c>
      <c r="S36" s="451">
        <f>+Q36*R36/100/L15</f>
        <v>2.033333333333333</v>
      </c>
      <c r="T36" s="447">
        <v>750</v>
      </c>
      <c r="U36" s="452">
        <f t="shared" si="8"/>
        <v>375</v>
      </c>
      <c r="V36" s="451">
        <f>+U36/L15</f>
        <v>0.4166666666666667</v>
      </c>
      <c r="W36" s="453">
        <f t="shared" si="6"/>
        <v>0.08695652173913043</v>
      </c>
      <c r="X36" s="451">
        <f t="shared" si="7"/>
        <v>8.799999999999999</v>
      </c>
      <c r="Y36" s="451">
        <f>IF(W36=" "," ",+X36*W36*1.15*L30)</f>
        <v>3.2383999999999995</v>
      </c>
      <c r="Z36" s="19"/>
      <c r="AA36" s="19"/>
      <c r="AB36" s="22"/>
      <c r="AC36" s="22"/>
      <c r="AD36" s="22"/>
      <c r="AE36" s="22"/>
      <c r="AF36" s="22"/>
      <c r="AG36" s="22"/>
      <c r="AH36" s="22"/>
      <c r="AI36" s="22"/>
      <c r="AJ36" s="22"/>
      <c r="AK36" s="22"/>
      <c r="AL36" s="22"/>
      <c r="AM36" s="22"/>
      <c r="AN36" s="22"/>
      <c r="AO36" s="22"/>
      <c r="AP36" s="22"/>
      <c r="AQ36" s="22"/>
      <c r="AR36" s="22"/>
      <c r="AS36" s="27"/>
      <c r="AT36" s="27"/>
    </row>
    <row r="37" spans="1:46" ht="13.5" customHeight="1" thickBot="1">
      <c r="A37" s="256" t="s">
        <v>187</v>
      </c>
      <c r="B37" s="222"/>
      <c r="C37" s="222"/>
      <c r="D37" s="215" t="s">
        <v>22</v>
      </c>
      <c r="E37" s="215">
        <v>1</v>
      </c>
      <c r="F37" s="223">
        <v>0</v>
      </c>
      <c r="G37" s="224">
        <f t="shared" si="3"/>
        <v>0</v>
      </c>
      <c r="H37" s="257">
        <f t="shared" si="4"/>
        <v>0</v>
      </c>
      <c r="I37" s="4"/>
      <c r="J37" s="447" t="s">
        <v>180</v>
      </c>
      <c r="K37" s="447"/>
      <c r="L37" s="447">
        <v>1800</v>
      </c>
      <c r="M37" s="447">
        <v>165</v>
      </c>
      <c r="N37" s="448">
        <v>11.5</v>
      </c>
      <c r="O37" s="447">
        <v>36000</v>
      </c>
      <c r="P37" s="457">
        <v>12.2</v>
      </c>
      <c r="Q37" s="460">
        <f t="shared" si="5"/>
        <v>4392</v>
      </c>
      <c r="R37" s="450">
        <v>50</v>
      </c>
      <c r="S37" s="451">
        <f>+Q37*R37/100/L15</f>
        <v>2.44</v>
      </c>
      <c r="T37" s="447">
        <v>1000</v>
      </c>
      <c r="U37" s="452">
        <f t="shared" si="8"/>
        <v>500</v>
      </c>
      <c r="V37" s="451">
        <f>+U37/L15</f>
        <v>0.5555555555555556</v>
      </c>
      <c r="W37" s="453">
        <f t="shared" si="6"/>
        <v>0.08695652173913043</v>
      </c>
      <c r="X37" s="451">
        <f t="shared" si="7"/>
        <v>7.26</v>
      </c>
      <c r="Y37" s="451">
        <f>IF(W37=" "," ",+X37*W37*1.15*L30)</f>
        <v>2.67168</v>
      </c>
      <c r="Z37" s="19"/>
      <c r="AA37" s="19"/>
      <c r="AB37" s="22"/>
      <c r="AC37" s="22"/>
      <c r="AD37" s="22"/>
      <c r="AE37" s="22"/>
      <c r="AF37" s="22"/>
      <c r="AG37" s="22"/>
      <c r="AH37" s="22"/>
      <c r="AI37" s="22"/>
      <c r="AJ37" s="22"/>
      <c r="AK37" s="22"/>
      <c r="AL37" s="22"/>
      <c r="AM37" s="22"/>
      <c r="AN37" s="22"/>
      <c r="AO37" s="22"/>
      <c r="AP37" s="22"/>
      <c r="AQ37" s="22"/>
      <c r="AR37" s="22"/>
      <c r="AS37" s="27"/>
      <c r="AT37" s="27"/>
    </row>
    <row r="38" spans="1:46" ht="13.5" customHeight="1" thickBot="1">
      <c r="A38" s="293" t="s">
        <v>186</v>
      </c>
      <c r="B38" s="222"/>
      <c r="C38" s="222"/>
      <c r="D38" s="215" t="s">
        <v>22</v>
      </c>
      <c r="E38" s="215">
        <v>1</v>
      </c>
      <c r="F38" s="223">
        <v>0</v>
      </c>
      <c r="G38" s="224">
        <f t="shared" si="3"/>
        <v>0</v>
      </c>
      <c r="H38" s="257">
        <f t="shared" si="4"/>
        <v>0</v>
      </c>
      <c r="I38" s="4"/>
      <c r="J38" s="447" t="s">
        <v>199</v>
      </c>
      <c r="K38" s="447"/>
      <c r="L38" s="447">
        <v>8400</v>
      </c>
      <c r="M38" s="447">
        <v>150</v>
      </c>
      <c r="N38" s="448">
        <v>38</v>
      </c>
      <c r="O38" s="447"/>
      <c r="P38" s="457"/>
      <c r="Q38" s="460">
        <f t="shared" si="5"/>
        <v>0</v>
      </c>
      <c r="R38" s="450"/>
      <c r="S38" s="451">
        <f>+Q38*R38/100/L15</f>
        <v>0</v>
      </c>
      <c r="T38" s="447"/>
      <c r="U38" s="452">
        <f t="shared" si="8"/>
        <v>0</v>
      </c>
      <c r="V38" s="451">
        <f>+U38/L15</f>
        <v>0</v>
      </c>
      <c r="W38" s="453">
        <f t="shared" si="6"/>
        <v>0.02631578947368421</v>
      </c>
      <c r="X38" s="451">
        <f t="shared" si="7"/>
        <v>6.6</v>
      </c>
      <c r="Y38" s="451">
        <f>IF(W38=" "," ",+X38*W38*1.15*L30)</f>
        <v>0.7350315789473684</v>
      </c>
      <c r="Z38" s="19"/>
      <c r="AA38" s="19"/>
      <c r="AB38" s="22"/>
      <c r="AC38" s="22"/>
      <c r="AD38" s="22"/>
      <c r="AE38" s="22"/>
      <c r="AF38" s="22"/>
      <c r="AG38" s="22"/>
      <c r="AH38" s="22"/>
      <c r="AI38" s="22"/>
      <c r="AJ38" s="22"/>
      <c r="AK38" s="22"/>
      <c r="AL38" s="22"/>
      <c r="AM38" s="22"/>
      <c r="AN38" s="22"/>
      <c r="AO38" s="22"/>
      <c r="AP38" s="22"/>
      <c r="AQ38" s="22"/>
      <c r="AR38" s="22"/>
      <c r="AS38" s="27"/>
      <c r="AT38" s="27"/>
    </row>
    <row r="39" spans="1:46" ht="13.5" customHeight="1" thickBot="1">
      <c r="A39" s="256" t="s">
        <v>5</v>
      </c>
      <c r="B39" s="222"/>
      <c r="C39" s="222"/>
      <c r="D39" s="215" t="s">
        <v>50</v>
      </c>
      <c r="E39" s="218">
        <v>24</v>
      </c>
      <c r="F39" s="219">
        <v>0.09</v>
      </c>
      <c r="G39" s="224">
        <f t="shared" si="3"/>
        <v>2.16</v>
      </c>
      <c r="H39" s="257">
        <f t="shared" si="4"/>
        <v>0.18000000000000002</v>
      </c>
      <c r="I39" s="4"/>
      <c r="J39" s="447" t="s">
        <v>200</v>
      </c>
      <c r="K39" s="454"/>
      <c r="L39" s="447">
        <v>8400</v>
      </c>
      <c r="M39" s="447">
        <v>150</v>
      </c>
      <c r="N39" s="448">
        <v>38</v>
      </c>
      <c r="O39" s="454"/>
      <c r="P39" s="461"/>
      <c r="Q39" s="460">
        <f>+O39*P39/100</f>
        <v>0</v>
      </c>
      <c r="R39" s="450"/>
      <c r="S39" s="451">
        <f>+Q39*R39/100/L15</f>
        <v>0</v>
      </c>
      <c r="T39" s="447"/>
      <c r="U39" s="452">
        <f t="shared" si="8"/>
        <v>0</v>
      </c>
      <c r="V39" s="451">
        <f>+U39/L15</f>
        <v>0</v>
      </c>
      <c r="W39" s="453">
        <f>IF(N39=0," ",1/N39)</f>
        <v>0.02631578947368421</v>
      </c>
      <c r="X39" s="451">
        <f t="shared" si="7"/>
        <v>6.6</v>
      </c>
      <c r="Y39" s="451">
        <f>IF(W39=" "," ",+X39*W39*1.15*L30)</f>
        <v>0.7350315789473684</v>
      </c>
      <c r="Z39" s="19"/>
      <c r="AA39" s="19"/>
      <c r="AB39" s="22"/>
      <c r="AC39" s="22"/>
      <c r="AD39" s="22"/>
      <c r="AE39" s="22"/>
      <c r="AF39" s="22"/>
      <c r="AG39" s="22"/>
      <c r="AH39" s="22"/>
      <c r="AI39" s="22"/>
      <c r="AJ39" s="22"/>
      <c r="AK39" s="22"/>
      <c r="AL39" s="22"/>
      <c r="AM39" s="22"/>
      <c r="AN39" s="22"/>
      <c r="AO39" s="22"/>
      <c r="AP39" s="22"/>
      <c r="AQ39" s="22"/>
      <c r="AR39" s="22"/>
      <c r="AS39" s="27"/>
      <c r="AT39" s="27"/>
    </row>
    <row r="40" spans="1:46" ht="13.5" customHeight="1" thickBot="1">
      <c r="A40" s="256" t="s">
        <v>188</v>
      </c>
      <c r="B40" s="222"/>
      <c r="C40" s="222"/>
      <c r="D40" s="215" t="s">
        <v>22</v>
      </c>
      <c r="E40" s="215">
        <v>1</v>
      </c>
      <c r="F40" s="223">
        <v>16</v>
      </c>
      <c r="G40" s="224">
        <f t="shared" si="3"/>
        <v>16</v>
      </c>
      <c r="H40" s="257">
        <f t="shared" si="4"/>
        <v>1.3333333333333335</v>
      </c>
      <c r="I40" s="4"/>
      <c r="J40" s="447" t="s">
        <v>89</v>
      </c>
      <c r="K40" s="454"/>
      <c r="L40" s="447">
        <v>1200</v>
      </c>
      <c r="M40" s="447">
        <v>165</v>
      </c>
      <c r="N40" s="448">
        <v>12</v>
      </c>
      <c r="O40" s="447">
        <v>17000</v>
      </c>
      <c r="P40" s="457">
        <v>12.2</v>
      </c>
      <c r="Q40" s="460">
        <f>+O40*P40/100</f>
        <v>2074</v>
      </c>
      <c r="R40" s="450">
        <v>75</v>
      </c>
      <c r="S40" s="451">
        <f>+Q40*R40/100/L15</f>
        <v>1.7283333333333333</v>
      </c>
      <c r="T40" s="447">
        <v>425</v>
      </c>
      <c r="U40" s="452">
        <f t="shared" si="8"/>
        <v>318.75</v>
      </c>
      <c r="V40" s="451">
        <f>+U40/L15</f>
        <v>0.3541666666666667</v>
      </c>
      <c r="W40" s="453">
        <f>IF(N40=0," ",1/N40)</f>
        <v>0.08333333333333333</v>
      </c>
      <c r="X40" s="451">
        <f t="shared" si="7"/>
        <v>7.26</v>
      </c>
      <c r="Y40" s="451">
        <f>IF(W40=" "," ",+X40*W40*1.15*L30)</f>
        <v>2.56036</v>
      </c>
      <c r="Z40" s="19"/>
      <c r="AA40" s="19"/>
      <c r="AB40" s="22"/>
      <c r="AC40" s="22"/>
      <c r="AD40" s="22"/>
      <c r="AE40" s="22"/>
      <c r="AF40" s="22"/>
      <c r="AG40" s="22"/>
      <c r="AH40" s="22"/>
      <c r="AI40" s="22"/>
      <c r="AJ40" s="22"/>
      <c r="AK40" s="22"/>
      <c r="AL40" s="22"/>
      <c r="AM40" s="22"/>
      <c r="AN40" s="22"/>
      <c r="AO40" s="22"/>
      <c r="AP40" s="22"/>
      <c r="AQ40" s="22"/>
      <c r="AR40" s="22"/>
      <c r="AS40" s="27"/>
      <c r="AT40" s="27"/>
    </row>
    <row r="41" spans="1:46" ht="13.5" customHeight="1" thickBot="1">
      <c r="A41" s="256" t="s">
        <v>37</v>
      </c>
      <c r="B41" s="215"/>
      <c r="C41" s="215"/>
      <c r="D41" s="215" t="s">
        <v>197</v>
      </c>
      <c r="E41" s="218">
        <v>8</v>
      </c>
      <c r="F41" s="223">
        <v>12</v>
      </c>
      <c r="G41" s="224">
        <f t="shared" si="3"/>
        <v>96</v>
      </c>
      <c r="H41" s="257">
        <f>+G41/$E$9*100</f>
        <v>8</v>
      </c>
      <c r="I41" s="4"/>
      <c r="J41" s="447" t="s">
        <v>201</v>
      </c>
      <c r="K41" s="454"/>
      <c r="L41" s="447">
        <v>1200</v>
      </c>
      <c r="M41" s="447">
        <v>165</v>
      </c>
      <c r="N41" s="448">
        <v>12</v>
      </c>
      <c r="O41" s="447">
        <v>11500</v>
      </c>
      <c r="P41" s="457">
        <v>12.2</v>
      </c>
      <c r="Q41" s="460">
        <f t="shared" si="5"/>
        <v>1403</v>
      </c>
      <c r="R41" s="450">
        <v>75</v>
      </c>
      <c r="S41" s="451">
        <f>+Q41*R41/100/L15</f>
        <v>1.1691666666666667</v>
      </c>
      <c r="T41" s="447">
        <v>300</v>
      </c>
      <c r="U41" s="452">
        <f t="shared" si="8"/>
        <v>225</v>
      </c>
      <c r="V41" s="451">
        <f>+U41/L15</f>
        <v>0.25</v>
      </c>
      <c r="W41" s="453">
        <f t="shared" si="6"/>
        <v>0.08333333333333333</v>
      </c>
      <c r="X41" s="451">
        <f t="shared" si="7"/>
        <v>7.26</v>
      </c>
      <c r="Y41" s="451">
        <f>IF(W41=" "," ",+X41*W41*1.15*L30)</f>
        <v>2.56036</v>
      </c>
      <c r="Z41" s="19"/>
      <c r="AA41" s="19"/>
      <c r="AB41" s="22"/>
      <c r="AC41" s="22"/>
      <c r="AD41" s="22"/>
      <c r="AE41" s="22"/>
      <c r="AF41" s="22"/>
      <c r="AG41" s="22"/>
      <c r="AH41" s="22"/>
      <c r="AI41" s="22"/>
      <c r="AJ41" s="22"/>
      <c r="AK41" s="22"/>
      <c r="AL41" s="22"/>
      <c r="AM41" s="22"/>
      <c r="AN41" s="22"/>
      <c r="AO41" s="22"/>
      <c r="AP41" s="22"/>
      <c r="AQ41" s="22"/>
      <c r="AR41" s="22"/>
      <c r="AS41" s="27"/>
      <c r="AT41" s="27"/>
    </row>
    <row r="42" spans="1:46" ht="13.5" customHeight="1" thickBot="1">
      <c r="A42" s="256" t="s">
        <v>8</v>
      </c>
      <c r="B42" s="213"/>
      <c r="C42" s="213"/>
      <c r="D42" s="222"/>
      <c r="E42" s="213"/>
      <c r="F42" s="213"/>
      <c r="G42" s="213"/>
      <c r="H42" s="269"/>
      <c r="I42" s="4"/>
      <c r="J42" s="447" t="s">
        <v>120</v>
      </c>
      <c r="K42" s="454"/>
      <c r="L42" s="447">
        <v>8400</v>
      </c>
      <c r="M42" s="447">
        <v>150</v>
      </c>
      <c r="N42" s="448">
        <v>38</v>
      </c>
      <c r="O42" s="447"/>
      <c r="P42" s="457"/>
      <c r="Q42" s="460">
        <f t="shared" si="5"/>
        <v>0</v>
      </c>
      <c r="R42" s="450"/>
      <c r="S42" s="451">
        <f>+Q42*R42/100/L15</f>
        <v>0</v>
      </c>
      <c r="T42" s="447"/>
      <c r="U42" s="452">
        <f t="shared" si="8"/>
        <v>0</v>
      </c>
      <c r="V42" s="451">
        <f>+U42/L15</f>
        <v>0</v>
      </c>
      <c r="W42" s="453">
        <f>IF(N42=0," ",1/N42)</f>
        <v>0.02631578947368421</v>
      </c>
      <c r="X42" s="451">
        <f t="shared" si="7"/>
        <v>6.6</v>
      </c>
      <c r="Y42" s="451">
        <f>IF(W42=" "," ",+X42*W42*1.15*L30)</f>
        <v>0.7350315789473684</v>
      </c>
      <c r="Z42" s="19"/>
      <c r="AA42" s="19"/>
      <c r="AB42" s="22"/>
      <c r="AC42" s="22"/>
      <c r="AD42" s="22"/>
      <c r="AE42" s="22"/>
      <c r="AF42" s="22"/>
      <c r="AG42" s="22"/>
      <c r="AH42" s="22"/>
      <c r="AI42" s="22"/>
      <c r="AJ42" s="22"/>
      <c r="AK42" s="22"/>
      <c r="AL42" s="22"/>
      <c r="AM42" s="22"/>
      <c r="AN42" s="22"/>
      <c r="AO42" s="22"/>
      <c r="AP42" s="22"/>
      <c r="AQ42" s="22"/>
      <c r="AR42" s="22"/>
      <c r="AS42" s="27"/>
      <c r="AT42" s="27"/>
    </row>
    <row r="43" spans="1:46" ht="13.5" customHeight="1" thickBot="1">
      <c r="A43" s="256" t="s">
        <v>9</v>
      </c>
      <c r="B43" s="213"/>
      <c r="C43" s="213"/>
      <c r="D43" s="215" t="s">
        <v>26</v>
      </c>
      <c r="E43" s="380">
        <f>+Y54/L30</f>
        <v>12.972077184000643</v>
      </c>
      <c r="F43" s="712">
        <v>3.68</v>
      </c>
      <c r="G43" s="224">
        <f>+E43*F43</f>
        <v>47.737244037122366</v>
      </c>
      <c r="H43" s="257">
        <f aca="true" t="shared" si="9" ref="H43:H48">+G43/$E$9*100</f>
        <v>3.9781036697601975</v>
      </c>
      <c r="I43" s="4"/>
      <c r="J43" s="447" t="s">
        <v>121</v>
      </c>
      <c r="K43" s="447"/>
      <c r="L43" s="447">
        <v>8400</v>
      </c>
      <c r="M43" s="447">
        <v>150</v>
      </c>
      <c r="N43" s="448">
        <v>38</v>
      </c>
      <c r="O43" s="447"/>
      <c r="P43" s="457"/>
      <c r="Q43" s="460">
        <f t="shared" si="5"/>
        <v>0</v>
      </c>
      <c r="R43" s="450"/>
      <c r="S43" s="451">
        <f>+Q43*R43/100/L15</f>
        <v>0</v>
      </c>
      <c r="T43" s="447"/>
      <c r="U43" s="452">
        <f t="shared" si="8"/>
        <v>0</v>
      </c>
      <c r="V43" s="451">
        <f>+U43/L15</f>
        <v>0</v>
      </c>
      <c r="W43" s="453">
        <f>IF(N43=0," ",1/N43)</f>
        <v>0.02631578947368421</v>
      </c>
      <c r="X43" s="451">
        <f t="shared" si="7"/>
        <v>6.6</v>
      </c>
      <c r="Y43" s="451">
        <f>IF(W43=" "," ",+X43*W43*1.15*L30)</f>
        <v>0.7350315789473684</v>
      </c>
      <c r="Z43" s="19"/>
      <c r="AA43" s="19"/>
      <c r="AB43" s="22"/>
      <c r="AC43" s="22"/>
      <c r="AD43" s="22"/>
      <c r="AE43" s="22"/>
      <c r="AF43" s="22"/>
      <c r="AG43" s="22"/>
      <c r="AH43" s="22"/>
      <c r="AI43" s="22"/>
      <c r="AJ43" s="22"/>
      <c r="AK43" s="22"/>
      <c r="AL43" s="22"/>
      <c r="AM43" s="22"/>
      <c r="AN43" s="22"/>
      <c r="AO43" s="22"/>
      <c r="AP43" s="22"/>
      <c r="AQ43" s="22"/>
      <c r="AR43" s="22"/>
      <c r="AS43" s="27"/>
      <c r="AT43" s="27"/>
    </row>
    <row r="44" spans="1:46" ht="13.5" customHeight="1" thickBot="1">
      <c r="A44" s="256" t="s">
        <v>10</v>
      </c>
      <c r="B44" s="213"/>
      <c r="C44" s="213"/>
      <c r="D44" s="215" t="s">
        <v>22</v>
      </c>
      <c r="E44" s="215">
        <v>1</v>
      </c>
      <c r="F44" s="224">
        <f>+V54+W27</f>
        <v>22.556944444444444</v>
      </c>
      <c r="G44" s="224">
        <f>+E44*F44</f>
        <v>22.556944444444444</v>
      </c>
      <c r="H44" s="257">
        <f t="shared" si="9"/>
        <v>1.8797453703703701</v>
      </c>
      <c r="I44" s="4"/>
      <c r="J44" s="455" t="s">
        <v>122</v>
      </c>
      <c r="K44" s="454"/>
      <c r="L44" s="447">
        <v>8400</v>
      </c>
      <c r="M44" s="447">
        <v>150</v>
      </c>
      <c r="N44" s="448">
        <v>38</v>
      </c>
      <c r="O44" s="454"/>
      <c r="P44" s="461"/>
      <c r="Q44" s="460">
        <f t="shared" si="5"/>
        <v>0</v>
      </c>
      <c r="R44" s="454"/>
      <c r="S44" s="451">
        <f>+Q44*R44/100/L15</f>
        <v>0</v>
      </c>
      <c r="T44" s="454"/>
      <c r="U44" s="452">
        <f t="shared" si="8"/>
        <v>0</v>
      </c>
      <c r="V44" s="451">
        <f>+U44/L15</f>
        <v>0</v>
      </c>
      <c r="W44" s="453">
        <f>IF(N44=0," ",1/N44)</f>
        <v>0.02631578947368421</v>
      </c>
      <c r="X44" s="451">
        <f t="shared" si="7"/>
        <v>6.6</v>
      </c>
      <c r="Y44" s="451">
        <f>IF(W44=" "," ",+X44*W44*1.15*L30)</f>
        <v>0.7350315789473684</v>
      </c>
      <c r="Z44" s="19"/>
      <c r="AA44" s="19"/>
      <c r="AB44" s="22"/>
      <c r="AC44" s="22"/>
      <c r="AD44" s="22"/>
      <c r="AE44" s="22"/>
      <c r="AF44" s="22"/>
      <c r="AG44" s="22"/>
      <c r="AH44" s="22"/>
      <c r="AI44" s="22"/>
      <c r="AJ44" s="22"/>
      <c r="AK44" s="22"/>
      <c r="AL44" s="22"/>
      <c r="AM44" s="22"/>
      <c r="AN44" s="22"/>
      <c r="AO44" s="22"/>
      <c r="AP44" s="22"/>
      <c r="AQ44" s="22"/>
      <c r="AR44" s="22"/>
      <c r="AS44" s="27"/>
      <c r="AT44" s="27"/>
    </row>
    <row r="45" spans="1:46" ht="13.5" customHeight="1" thickBot="1">
      <c r="A45" s="256" t="s">
        <v>189</v>
      </c>
      <c r="B45" s="215" t="s">
        <v>93</v>
      </c>
      <c r="C45" s="218">
        <v>1.55</v>
      </c>
      <c r="D45" s="215" t="s">
        <v>27</v>
      </c>
      <c r="E45" s="224">
        <f>+(W54-W49-W50+W48+W48)*C45</f>
        <v>2.346949118320097</v>
      </c>
      <c r="F45" s="223">
        <v>11.25</v>
      </c>
      <c r="G45" s="224">
        <f>+E45*F45</f>
        <v>26.40317758110109</v>
      </c>
      <c r="H45" s="257">
        <f t="shared" si="9"/>
        <v>2.200264798425091</v>
      </c>
      <c r="I45" s="4"/>
      <c r="J45" s="447" t="s">
        <v>123</v>
      </c>
      <c r="K45" s="447"/>
      <c r="L45" s="455">
        <v>8400</v>
      </c>
      <c r="M45" s="455">
        <v>150</v>
      </c>
      <c r="N45" s="456">
        <v>38</v>
      </c>
      <c r="O45" s="447"/>
      <c r="P45" s="457"/>
      <c r="Q45" s="460">
        <f aca="true" t="shared" si="10" ref="Q45:Q52">+O45*P45/100</f>
        <v>0</v>
      </c>
      <c r="R45" s="450"/>
      <c r="S45" s="451">
        <f>+Q45*R45/100/L15</f>
        <v>0</v>
      </c>
      <c r="T45" s="447"/>
      <c r="U45" s="452">
        <f aca="true" t="shared" si="11" ref="U45:U52">+T45*R45/100</f>
        <v>0</v>
      </c>
      <c r="V45" s="451">
        <f>+U45/L15</f>
        <v>0</v>
      </c>
      <c r="W45" s="453">
        <f aca="true" t="shared" si="12" ref="W45:W52">IF(N45=0," ",1/N45)</f>
        <v>0.02631578947368421</v>
      </c>
      <c r="X45" s="451">
        <f t="shared" si="7"/>
        <v>6.6</v>
      </c>
      <c r="Y45" s="451">
        <f>IF(W45=" "," ",+X45*W45*1.15*L30)</f>
        <v>0.7350315789473684</v>
      </c>
      <c r="Z45" s="19"/>
      <c r="AA45" s="19"/>
      <c r="AB45" s="22"/>
      <c r="AC45" s="22"/>
      <c r="AD45" s="22"/>
      <c r="AE45" s="22"/>
      <c r="AF45" s="22"/>
      <c r="AG45" s="22"/>
      <c r="AH45" s="22"/>
      <c r="AI45" s="22"/>
      <c r="AJ45" s="22"/>
      <c r="AK45" s="22"/>
      <c r="AL45" s="22"/>
      <c r="AM45" s="22"/>
      <c r="AN45" s="22"/>
      <c r="AO45" s="22"/>
      <c r="AP45" s="22"/>
      <c r="AQ45" s="22"/>
      <c r="AR45" s="22"/>
      <c r="AS45" s="27"/>
      <c r="AT45" s="27"/>
    </row>
    <row r="46" spans="1:46" ht="13.5" customHeight="1" thickBot="1">
      <c r="A46" s="256" t="s">
        <v>198</v>
      </c>
      <c r="B46" s="213"/>
      <c r="C46" s="213"/>
      <c r="D46" s="215" t="s">
        <v>197</v>
      </c>
      <c r="E46" s="218">
        <v>0</v>
      </c>
      <c r="F46" s="223">
        <v>0</v>
      </c>
      <c r="G46" s="224">
        <f>+E46*F46</f>
        <v>0</v>
      </c>
      <c r="H46" s="257">
        <f t="shared" si="9"/>
        <v>0</v>
      </c>
      <c r="I46" s="4"/>
      <c r="J46" s="758"/>
      <c r="K46" s="759"/>
      <c r="L46" s="454"/>
      <c r="M46" s="454"/>
      <c r="N46" s="454"/>
      <c r="O46" s="454"/>
      <c r="P46" s="461"/>
      <c r="Q46" s="460">
        <f t="shared" si="10"/>
        <v>0</v>
      </c>
      <c r="R46" s="455"/>
      <c r="S46" s="451">
        <f>+Q46*R46/100/L15</f>
        <v>0</v>
      </c>
      <c r="T46" s="455"/>
      <c r="U46" s="452">
        <f t="shared" si="11"/>
        <v>0</v>
      </c>
      <c r="V46" s="451">
        <f>+U46/L15</f>
        <v>0</v>
      </c>
      <c r="W46" s="453" t="str">
        <f t="shared" si="12"/>
        <v> </v>
      </c>
      <c r="X46" s="451">
        <f t="shared" si="7"/>
        <v>0</v>
      </c>
      <c r="Y46" s="451" t="str">
        <f>IF(W46=" "," ",+X46*W46*1.15*L30)</f>
        <v> </v>
      </c>
      <c r="Z46" s="19"/>
      <c r="AA46" s="19"/>
      <c r="AB46" s="22"/>
      <c r="AC46" s="22"/>
      <c r="AD46" s="22"/>
      <c r="AE46" s="22"/>
      <c r="AF46" s="22"/>
      <c r="AG46" s="22"/>
      <c r="AH46" s="22"/>
      <c r="AI46" s="22"/>
      <c r="AJ46" s="22"/>
      <c r="AK46" s="22"/>
      <c r="AL46" s="22"/>
      <c r="AM46" s="22"/>
      <c r="AN46" s="22"/>
      <c r="AO46" s="22"/>
      <c r="AP46" s="22"/>
      <c r="AQ46" s="22"/>
      <c r="AR46" s="22"/>
      <c r="AS46" s="27"/>
      <c r="AT46" s="27"/>
    </row>
    <row r="47" spans="1:46" ht="13.5" customHeight="1" thickBot="1">
      <c r="A47" s="256" t="s">
        <v>11</v>
      </c>
      <c r="B47" s="215"/>
      <c r="C47" s="215"/>
      <c r="D47" s="215" t="s">
        <v>22</v>
      </c>
      <c r="E47" s="215">
        <v>1</v>
      </c>
      <c r="F47" s="223">
        <v>0</v>
      </c>
      <c r="G47" s="224">
        <f>+E47*F47</f>
        <v>0</v>
      </c>
      <c r="H47" s="257">
        <f t="shared" si="9"/>
        <v>0</v>
      </c>
      <c r="I47" s="4"/>
      <c r="J47" s="756"/>
      <c r="K47" s="757"/>
      <c r="L47" s="447"/>
      <c r="M47" s="447"/>
      <c r="N47" s="448"/>
      <c r="O47" s="447"/>
      <c r="P47" s="457"/>
      <c r="Q47" s="460">
        <f t="shared" si="10"/>
        <v>0</v>
      </c>
      <c r="R47" s="450"/>
      <c r="S47" s="451">
        <f>+Q47*R47/100/L15</f>
        <v>0</v>
      </c>
      <c r="T47" s="447"/>
      <c r="U47" s="452">
        <f t="shared" si="11"/>
        <v>0</v>
      </c>
      <c r="V47" s="451">
        <f>+U47/L15</f>
        <v>0</v>
      </c>
      <c r="W47" s="453" t="str">
        <f t="shared" si="12"/>
        <v> </v>
      </c>
      <c r="X47" s="451">
        <f t="shared" si="7"/>
        <v>0</v>
      </c>
      <c r="Y47" s="451" t="str">
        <f>IF(W47=" "," ",+X47*W47*1.15*L30)</f>
        <v> </v>
      </c>
      <c r="Z47" s="19"/>
      <c r="AA47" s="19"/>
      <c r="AB47" s="22"/>
      <c r="AC47" s="22"/>
      <c r="AD47" s="22"/>
      <c r="AE47" s="22"/>
      <c r="AF47" s="22"/>
      <c r="AG47" s="22"/>
      <c r="AH47" s="22"/>
      <c r="AI47" s="24"/>
      <c r="AJ47" s="25"/>
      <c r="AK47" s="26"/>
      <c r="AL47" s="22"/>
      <c r="AM47" s="22"/>
      <c r="AN47" s="22"/>
      <c r="AO47" s="22"/>
      <c r="AP47" s="22"/>
      <c r="AQ47" s="22"/>
      <c r="AR47" s="22"/>
      <c r="AS47" s="27"/>
      <c r="AT47" s="27"/>
    </row>
    <row r="48" spans="1:46" ht="13.5" customHeight="1" thickBot="1">
      <c r="A48" s="256" t="s">
        <v>62</v>
      </c>
      <c r="B48" s="215" t="s">
        <v>61</v>
      </c>
      <c r="C48" s="218">
        <v>6</v>
      </c>
      <c r="D48" s="231">
        <f>SUM(G13:G47)</f>
        <v>555.9719744535695</v>
      </c>
      <c r="E48" s="224">
        <f>+C48/12</f>
        <v>0.5</v>
      </c>
      <c r="F48" s="232">
        <v>0.065</v>
      </c>
      <c r="G48" s="224">
        <f>+D48*E48*F48</f>
        <v>18.06908916974101</v>
      </c>
      <c r="H48" s="257">
        <f t="shared" si="9"/>
        <v>1.5057574308117507</v>
      </c>
      <c r="I48" s="4"/>
      <c r="J48" s="449" t="s">
        <v>110</v>
      </c>
      <c r="K48" s="449"/>
      <c r="L48" s="447">
        <v>900</v>
      </c>
      <c r="M48" s="447">
        <v>325</v>
      </c>
      <c r="N48" s="457">
        <v>3.75</v>
      </c>
      <c r="O48" s="447"/>
      <c r="P48" s="457"/>
      <c r="Q48" s="460">
        <f t="shared" si="10"/>
        <v>0</v>
      </c>
      <c r="R48" s="450"/>
      <c r="S48" s="451">
        <f>+Q48*R48/100/L15</f>
        <v>0</v>
      </c>
      <c r="T48" s="447"/>
      <c r="U48" s="452">
        <f t="shared" si="11"/>
        <v>0</v>
      </c>
      <c r="V48" s="451">
        <f>+U48/L15</f>
        <v>0</v>
      </c>
      <c r="W48" s="453">
        <f t="shared" si="12"/>
        <v>0.26666666666666666</v>
      </c>
      <c r="X48" s="451">
        <f t="shared" si="7"/>
        <v>14.299999999999999</v>
      </c>
      <c r="Y48" s="451">
        <f>IF(W48=" "," ",+X48*W48*1.15*L30)</f>
        <v>16.138026666666665</v>
      </c>
      <c r="Z48" s="19"/>
      <c r="AA48" s="19"/>
      <c r="AB48" s="22"/>
      <c r="AC48" s="22"/>
      <c r="AD48" s="22"/>
      <c r="AE48" s="22"/>
      <c r="AF48" s="22"/>
      <c r="AG48" s="22"/>
      <c r="AH48" s="22"/>
      <c r="AI48" s="22"/>
      <c r="AJ48" s="22"/>
      <c r="AK48" s="22"/>
      <c r="AL48" s="22"/>
      <c r="AM48" s="22"/>
      <c r="AN48" s="22"/>
      <c r="AO48" s="22"/>
      <c r="AP48" s="22"/>
      <c r="AQ48" s="22"/>
      <c r="AR48" s="22"/>
      <c r="AS48" s="27"/>
      <c r="AT48" s="27"/>
    </row>
    <row r="49" spans="1:46" ht="13.5" customHeight="1" thickBot="1">
      <c r="A49" s="256" t="s">
        <v>13</v>
      </c>
      <c r="B49" s="215"/>
      <c r="C49" s="215"/>
      <c r="D49" s="215"/>
      <c r="E49" s="215"/>
      <c r="F49" s="215"/>
      <c r="G49" s="224"/>
      <c r="H49" s="257"/>
      <c r="I49" s="4"/>
      <c r="J49" s="449" t="s">
        <v>90</v>
      </c>
      <c r="K49" s="449"/>
      <c r="L49" s="447">
        <v>900</v>
      </c>
      <c r="M49" s="447">
        <v>165</v>
      </c>
      <c r="N49" s="457">
        <v>5.63</v>
      </c>
      <c r="O49" s="447">
        <v>24000</v>
      </c>
      <c r="P49" s="457">
        <v>12.2</v>
      </c>
      <c r="Q49" s="460">
        <f t="shared" si="10"/>
        <v>2928</v>
      </c>
      <c r="R49" s="450">
        <v>100</v>
      </c>
      <c r="S49" s="451">
        <f>+Q49*R49/100/L15</f>
        <v>3.2533333333333334</v>
      </c>
      <c r="T49" s="447">
        <v>600</v>
      </c>
      <c r="U49" s="452">
        <f t="shared" si="11"/>
        <v>600</v>
      </c>
      <c r="V49" s="451">
        <f>+U49/L15</f>
        <v>0.6666666666666666</v>
      </c>
      <c r="W49" s="453">
        <f t="shared" si="12"/>
        <v>0.17761989342806395</v>
      </c>
      <c r="X49" s="451">
        <f t="shared" si="7"/>
        <v>7.26</v>
      </c>
      <c r="Y49" s="451">
        <f>IF(W49=" "," ",+X49*W49*1.15*L30)</f>
        <v>5.457250444049734</v>
      </c>
      <c r="Z49" s="19"/>
      <c r="AA49" s="19"/>
      <c r="AB49" s="22"/>
      <c r="AC49" s="22"/>
      <c r="AD49" s="22"/>
      <c r="AE49" s="22"/>
      <c r="AF49" s="22"/>
      <c r="AG49" s="22"/>
      <c r="AH49" s="22"/>
      <c r="AI49" s="24"/>
      <c r="AJ49" s="22"/>
      <c r="AK49" s="22"/>
      <c r="AL49" s="22"/>
      <c r="AM49" s="22"/>
      <c r="AN49" s="22"/>
      <c r="AO49" s="22"/>
      <c r="AP49" s="22"/>
      <c r="AQ49" s="22"/>
      <c r="AR49" s="22"/>
      <c r="AS49" s="27"/>
      <c r="AT49" s="27"/>
    </row>
    <row r="50" spans="1:46" ht="13.5" customHeight="1" thickBot="1">
      <c r="A50" s="256" t="s">
        <v>14</v>
      </c>
      <c r="B50" s="215"/>
      <c r="C50" s="215"/>
      <c r="D50" s="215" t="s">
        <v>25</v>
      </c>
      <c r="E50" s="215">
        <f>+E9</f>
        <v>1200</v>
      </c>
      <c r="F50" s="219">
        <v>0.08</v>
      </c>
      <c r="G50" s="224">
        <f>+E50*F50</f>
        <v>96</v>
      </c>
      <c r="H50" s="257">
        <f>+G50/$E$9*100</f>
        <v>8</v>
      </c>
      <c r="I50" s="4"/>
      <c r="J50" s="449" t="s">
        <v>212</v>
      </c>
      <c r="K50" s="449"/>
      <c r="L50" s="447">
        <v>900</v>
      </c>
      <c r="M50" s="447">
        <v>100</v>
      </c>
      <c r="N50" s="457">
        <v>5.63</v>
      </c>
      <c r="O50" s="447"/>
      <c r="P50" s="457"/>
      <c r="Q50" s="460">
        <f t="shared" si="10"/>
        <v>0</v>
      </c>
      <c r="R50" s="450"/>
      <c r="S50" s="451">
        <f>+Q50*R50/100/L15</f>
        <v>0</v>
      </c>
      <c r="T50" s="447"/>
      <c r="U50" s="452">
        <f t="shared" si="11"/>
        <v>0</v>
      </c>
      <c r="V50" s="451">
        <f>+U50/L15</f>
        <v>0</v>
      </c>
      <c r="W50" s="453">
        <f t="shared" si="12"/>
        <v>0.17761989342806395</v>
      </c>
      <c r="X50" s="451">
        <f t="shared" si="7"/>
        <v>4.3999999999999995</v>
      </c>
      <c r="Y50" s="451">
        <f>IF(W50=" "," ",+X50*W50*1.15*L30)</f>
        <v>3.3074245115452925</v>
      </c>
      <c r="Z50" s="19"/>
      <c r="AA50" s="19"/>
      <c r="AB50" s="22"/>
      <c r="AC50" s="22"/>
      <c r="AD50" s="22"/>
      <c r="AE50" s="22"/>
      <c r="AF50" s="22"/>
      <c r="AG50" s="22"/>
      <c r="AH50" s="22"/>
      <c r="AI50" s="24"/>
      <c r="AJ50" s="22"/>
      <c r="AK50" s="22"/>
      <c r="AL50" s="22"/>
      <c r="AM50" s="22"/>
      <c r="AN50" s="22"/>
      <c r="AO50" s="22"/>
      <c r="AP50" s="22"/>
      <c r="AQ50" s="22"/>
      <c r="AR50" s="22"/>
      <c r="AS50" s="27"/>
      <c r="AT50" s="27"/>
    </row>
    <row r="51" spans="1:46" ht="13.5" customHeight="1" thickBot="1">
      <c r="A51" s="256" t="s">
        <v>15</v>
      </c>
      <c r="B51" s="215"/>
      <c r="C51" s="215"/>
      <c r="D51" s="215" t="s">
        <v>28</v>
      </c>
      <c r="E51" s="224">
        <f>+E50/495</f>
        <v>2.4242424242424243</v>
      </c>
      <c r="F51" s="223">
        <v>10.5</v>
      </c>
      <c r="G51" s="224">
        <f>+E51*F51</f>
        <v>25.454545454545457</v>
      </c>
      <c r="H51" s="257">
        <f>+G51/$E$9*100</f>
        <v>2.1212121212121215</v>
      </c>
      <c r="I51" s="4"/>
      <c r="J51" s="687" t="s">
        <v>179</v>
      </c>
      <c r="K51" s="687"/>
      <c r="L51" s="447">
        <v>900</v>
      </c>
      <c r="M51" s="447">
        <v>165</v>
      </c>
      <c r="N51" s="448">
        <v>10.2</v>
      </c>
      <c r="O51" s="447">
        <v>35000</v>
      </c>
      <c r="P51" s="457">
        <v>12.2</v>
      </c>
      <c r="Q51" s="460">
        <f t="shared" si="10"/>
        <v>4270</v>
      </c>
      <c r="R51" s="450">
        <v>100</v>
      </c>
      <c r="S51" s="451">
        <f>+Q51*R51/100/L15</f>
        <v>4.7444444444444445</v>
      </c>
      <c r="T51" s="447">
        <v>875</v>
      </c>
      <c r="U51" s="452">
        <f t="shared" si="11"/>
        <v>875</v>
      </c>
      <c r="V51" s="451">
        <f>+U51/L15</f>
        <v>0.9722222222222222</v>
      </c>
      <c r="W51" s="453">
        <f t="shared" si="12"/>
        <v>0.09803921568627452</v>
      </c>
      <c r="X51" s="451">
        <f t="shared" si="7"/>
        <v>7.26</v>
      </c>
      <c r="Y51" s="451">
        <f>IF(W51=" "," ",+X51*W51*1.15*L30)</f>
        <v>3.0121882352941176</v>
      </c>
      <c r="Z51" s="19"/>
      <c r="AA51" s="19"/>
      <c r="AB51" s="22"/>
      <c r="AC51" s="22"/>
      <c r="AD51" s="22"/>
      <c r="AE51" s="22"/>
      <c r="AF51" s="22"/>
      <c r="AG51" s="22"/>
      <c r="AH51" s="22"/>
      <c r="AI51" s="22"/>
      <c r="AJ51" s="22"/>
      <c r="AK51" s="22"/>
      <c r="AL51" s="22"/>
      <c r="AM51" s="22"/>
      <c r="AN51" s="22"/>
      <c r="AO51" s="22"/>
      <c r="AP51" s="22"/>
      <c r="AQ51" s="22"/>
      <c r="AR51" s="22"/>
      <c r="AS51" s="27"/>
      <c r="AT51" s="27"/>
    </row>
    <row r="52" spans="1:46" ht="13.5" customHeight="1" thickBot="1">
      <c r="A52" s="256" t="s">
        <v>16</v>
      </c>
      <c r="B52" s="215"/>
      <c r="C52" s="215"/>
      <c r="D52" s="215" t="s">
        <v>28</v>
      </c>
      <c r="E52" s="224">
        <f>+E50/495</f>
        <v>2.4242424242424243</v>
      </c>
      <c r="F52" s="224">
        <f>4.15+0.006*495*F9</f>
        <v>6.823</v>
      </c>
      <c r="G52" s="224">
        <f>+E52*F52</f>
        <v>16.540606060606063</v>
      </c>
      <c r="H52" s="257">
        <f>+G52/$E$9*100</f>
        <v>1.3783838383838387</v>
      </c>
      <c r="I52" s="4"/>
      <c r="J52" s="780"/>
      <c r="K52" s="781"/>
      <c r="L52" s="455"/>
      <c r="M52" s="455"/>
      <c r="N52" s="455"/>
      <c r="O52" s="455"/>
      <c r="P52" s="462"/>
      <c r="Q52" s="458">
        <f t="shared" si="10"/>
        <v>0</v>
      </c>
      <c r="R52" s="455"/>
      <c r="S52" s="459">
        <f>+Q52*R52/100/L15</f>
        <v>0</v>
      </c>
      <c r="T52" s="455"/>
      <c r="U52" s="458">
        <f t="shared" si="11"/>
        <v>0</v>
      </c>
      <c r="V52" s="459">
        <f>+U52/L15</f>
        <v>0</v>
      </c>
      <c r="W52" s="453" t="str">
        <f t="shared" si="12"/>
        <v> </v>
      </c>
      <c r="X52" s="451">
        <f t="shared" si="7"/>
        <v>0</v>
      </c>
      <c r="Y52" s="459" t="str">
        <f>IF(W52=" "," ",+X52*W52*1.15*L30)</f>
        <v> </v>
      </c>
      <c r="Z52" s="19"/>
      <c r="AA52" s="19"/>
      <c r="AB52" s="22"/>
      <c r="AC52" s="22"/>
      <c r="AD52" s="22"/>
      <c r="AE52" s="22"/>
      <c r="AF52" s="22"/>
      <c r="AG52" s="22"/>
      <c r="AH52" s="22"/>
      <c r="AI52" s="22"/>
      <c r="AJ52" s="22"/>
      <c r="AK52" s="22"/>
      <c r="AL52" s="22"/>
      <c r="AM52" s="22"/>
      <c r="AN52" s="22"/>
      <c r="AO52" s="22"/>
      <c r="AP52" s="22"/>
      <c r="AQ52" s="22"/>
      <c r="AR52" s="22"/>
      <c r="AS52" s="27"/>
      <c r="AT52" s="27"/>
    </row>
    <row r="53" spans="1:46" ht="13.5" customHeight="1" thickBot="1">
      <c r="A53" s="256" t="s">
        <v>118</v>
      </c>
      <c r="B53" s="215"/>
      <c r="C53" s="233">
        <v>38</v>
      </c>
      <c r="D53" s="215" t="s">
        <v>24</v>
      </c>
      <c r="E53" s="224">
        <f>+(((100-C53)-10)/C53)*E9/2000</f>
        <v>0.8210526315789474</v>
      </c>
      <c r="F53" s="223">
        <v>180</v>
      </c>
      <c r="G53" s="224">
        <f>-E53*F53</f>
        <v>-147.78947368421052</v>
      </c>
      <c r="H53" s="257">
        <f>+G53/$E$9*100</f>
        <v>-12.31578947368421</v>
      </c>
      <c r="I53" s="4"/>
      <c r="J53" s="445"/>
      <c r="K53" s="205"/>
      <c r="L53" s="205"/>
      <c r="M53" s="205"/>
      <c r="N53" s="329"/>
      <c r="O53" s="205"/>
      <c r="P53" s="205"/>
      <c r="Q53" s="205"/>
      <c r="R53" s="330"/>
      <c r="S53" s="331"/>
      <c r="T53" s="205"/>
      <c r="U53" s="332"/>
      <c r="V53" s="331"/>
      <c r="W53" s="333"/>
      <c r="X53" s="329"/>
      <c r="Y53" s="446"/>
      <c r="Z53" s="19"/>
      <c r="AA53" s="19"/>
      <c r="AB53" s="22"/>
      <c r="AC53" s="22"/>
      <c r="AD53" s="22"/>
      <c r="AE53" s="22"/>
      <c r="AF53" s="22"/>
      <c r="AG53" s="22"/>
      <c r="AH53" s="22"/>
      <c r="AI53" s="22"/>
      <c r="AJ53" s="22"/>
      <c r="AK53" s="22"/>
      <c r="AL53" s="22"/>
      <c r="AM53" s="22"/>
      <c r="AN53" s="22"/>
      <c r="AO53" s="22"/>
      <c r="AP53" s="22"/>
      <c r="AQ53" s="22"/>
      <c r="AR53" s="22"/>
      <c r="AS53" s="27"/>
      <c r="AT53" s="27"/>
    </row>
    <row r="54" spans="1:46" ht="13.5" customHeight="1">
      <c r="A54" s="407"/>
      <c r="B54" s="408"/>
      <c r="C54" s="408"/>
      <c r="D54" s="409"/>
      <c r="E54" s="409"/>
      <c r="F54" s="409"/>
      <c r="G54" s="409"/>
      <c r="H54" s="410"/>
      <c r="I54" s="4"/>
      <c r="J54" s="515" t="s">
        <v>80</v>
      </c>
      <c r="K54" s="208"/>
      <c r="L54" s="208"/>
      <c r="M54" s="208"/>
      <c r="N54" s="208"/>
      <c r="O54" s="208"/>
      <c r="P54" s="208"/>
      <c r="Q54" s="208"/>
      <c r="R54" s="209">
        <f>+R34/100*Q34+R35/100*Q35+R36/100*Q36+R37/100*Q37+R38/100*Q38+R39/100*Q39+R40/100*Q40+R41/100*Q41+R42/100*Q42+R43/100*Q43+R44/100*Q44+R45/100*Q45+R46/100*Q46+R47/100*Q47+R48/100*Q48+R49/100*Q49+R50/100*Q50+R51/100*Q51+R52/100*Q52</f>
        <v>19016.75</v>
      </c>
      <c r="S54" s="210">
        <f>SUM(S33:S53)</f>
        <v>21.12972222222222</v>
      </c>
      <c r="T54" s="209">
        <f>SUM(T33:T53)</f>
        <v>5950</v>
      </c>
      <c r="U54" s="209">
        <f>SUM(U33:U53)</f>
        <v>3893.75</v>
      </c>
      <c r="V54" s="210">
        <f>SUM(V33:V53)</f>
        <v>4.326388888888888</v>
      </c>
      <c r="W54" s="678">
        <f>SUM(W33:W53)</f>
        <v>1.3360671750196311</v>
      </c>
      <c r="X54" s="208"/>
      <c r="Y54" s="516">
        <f>SUM(Y33:Y53)</f>
        <v>47.737244037122366</v>
      </c>
      <c r="Z54" s="19"/>
      <c r="AA54" s="19"/>
      <c r="AB54" s="22"/>
      <c r="AC54" s="22"/>
      <c r="AD54" s="22"/>
      <c r="AE54" s="22"/>
      <c r="AF54" s="22"/>
      <c r="AG54" s="22"/>
      <c r="AH54" s="22"/>
      <c r="AI54" s="22"/>
      <c r="AJ54" s="22"/>
      <c r="AK54" s="22"/>
      <c r="AL54" s="22"/>
      <c r="AM54" s="22"/>
      <c r="AN54" s="22"/>
      <c r="AO54" s="22"/>
      <c r="AP54" s="22"/>
      <c r="AQ54" s="22"/>
      <c r="AR54" s="22"/>
      <c r="AS54" s="27"/>
      <c r="AT54" s="27"/>
    </row>
    <row r="55" spans="1:46" ht="13.5" customHeight="1">
      <c r="A55" s="261" t="s">
        <v>17</v>
      </c>
      <c r="B55" s="238"/>
      <c r="C55" s="238"/>
      <c r="D55" s="239"/>
      <c r="E55" s="239"/>
      <c r="F55" s="239"/>
      <c r="G55" s="240">
        <f>SUM(G13:G53)</f>
        <v>564.2467414542515</v>
      </c>
      <c r="H55" s="262">
        <f>SUM(H13:H53)</f>
        <v>47.02056178785429</v>
      </c>
      <c r="I55" s="4"/>
      <c r="J55" s="60" t="s">
        <v>113</v>
      </c>
      <c r="K55" s="36"/>
      <c r="L55" s="37"/>
      <c r="M55" s="37"/>
      <c r="N55" s="37"/>
      <c r="O55" s="37"/>
      <c r="P55" s="37"/>
      <c r="Q55" s="55"/>
      <c r="R55" s="37"/>
      <c r="S55" s="56"/>
      <c r="T55" s="36"/>
      <c r="U55" s="36"/>
      <c r="V55" s="19"/>
      <c r="W55" s="19"/>
      <c r="X55" s="19"/>
      <c r="Y55" s="19"/>
      <c r="Z55" s="19"/>
      <c r="AA55" s="19"/>
      <c r="AB55" s="22"/>
      <c r="AC55" s="22"/>
      <c r="AD55" s="22"/>
      <c r="AE55" s="22"/>
      <c r="AF55" s="22"/>
      <c r="AG55" s="22"/>
      <c r="AH55" s="22"/>
      <c r="AI55" s="22"/>
      <c r="AJ55" s="22"/>
      <c r="AK55" s="22"/>
      <c r="AL55" s="22"/>
      <c r="AM55" s="22"/>
      <c r="AN55" s="22"/>
      <c r="AO55" s="22"/>
      <c r="AP55" s="22"/>
      <c r="AQ55" s="22"/>
      <c r="AR55" s="22"/>
      <c r="AS55" s="27"/>
      <c r="AT55" s="27"/>
    </row>
    <row r="56" spans="1:46" ht="13.5" customHeight="1">
      <c r="A56" s="261" t="s">
        <v>29</v>
      </c>
      <c r="B56" s="241"/>
      <c r="C56" s="241"/>
      <c r="D56" s="242"/>
      <c r="E56" s="242"/>
      <c r="F56" s="242"/>
      <c r="G56" s="240">
        <f>+G9-G55</f>
        <v>515.7532585457485</v>
      </c>
      <c r="H56" s="263">
        <f>+H9-H55</f>
        <v>42.97943821214571</v>
      </c>
      <c r="I56" s="4"/>
      <c r="J56" s="36"/>
      <c r="K56" s="36"/>
      <c r="L56" s="38"/>
      <c r="M56" s="38"/>
      <c r="N56" s="38"/>
      <c r="O56" s="38"/>
      <c r="P56" s="38"/>
      <c r="Q56" s="57"/>
      <c r="R56" s="38"/>
      <c r="S56" s="39"/>
      <c r="T56" s="36"/>
      <c r="U56" s="36"/>
      <c r="V56" s="19"/>
      <c r="W56" s="19"/>
      <c r="X56" s="19"/>
      <c r="Y56" s="19"/>
      <c r="Z56" s="19"/>
      <c r="AA56" s="19"/>
      <c r="AB56" s="22"/>
      <c r="AC56" s="22"/>
      <c r="AD56" s="22"/>
      <c r="AE56" s="22"/>
      <c r="AF56" s="22"/>
      <c r="AG56" s="22"/>
      <c r="AH56" s="22"/>
      <c r="AI56" s="22"/>
      <c r="AJ56" s="22"/>
      <c r="AK56" s="22"/>
      <c r="AL56" s="22"/>
      <c r="AM56" s="22"/>
      <c r="AN56" s="22"/>
      <c r="AO56" s="22"/>
      <c r="AP56" s="22"/>
      <c r="AQ56" s="22"/>
      <c r="AR56" s="22"/>
      <c r="AS56" s="27"/>
      <c r="AT56" s="27"/>
    </row>
    <row r="57" spans="1:46" ht="13.5" customHeight="1" thickBot="1">
      <c r="A57" s="264"/>
      <c r="B57" s="243"/>
      <c r="C57" s="243"/>
      <c r="D57" s="244"/>
      <c r="E57" s="244"/>
      <c r="F57" s="244"/>
      <c r="G57" s="244"/>
      <c r="H57" s="265"/>
      <c r="I57" s="4"/>
      <c r="J57" s="179" t="s">
        <v>140</v>
      </c>
      <c r="K57" s="180"/>
      <c r="L57" s="180"/>
      <c r="M57" s="180"/>
      <c r="N57" s="180"/>
      <c r="O57" s="180"/>
      <c r="P57" s="180"/>
      <c r="Q57" s="180"/>
      <c r="R57" s="180"/>
      <c r="S57" s="180"/>
      <c r="T57" s="180"/>
      <c r="U57" s="180"/>
      <c r="V57" s="180"/>
      <c r="W57" s="180"/>
      <c r="X57" s="180"/>
      <c r="Y57" s="91" t="s">
        <v>213</v>
      </c>
      <c r="Z57" s="19"/>
      <c r="AA57" s="19"/>
      <c r="AB57" s="22"/>
      <c r="AC57" s="22"/>
      <c r="AD57" s="22"/>
      <c r="AE57" s="22"/>
      <c r="AF57" s="22"/>
      <c r="AG57" s="22"/>
      <c r="AH57" s="22"/>
      <c r="AI57" s="22"/>
      <c r="AJ57" s="22"/>
      <c r="AK57" s="22"/>
      <c r="AL57" s="22"/>
      <c r="AM57" s="22"/>
      <c r="AN57" s="22"/>
      <c r="AO57" s="22"/>
      <c r="AP57" s="22"/>
      <c r="AQ57" s="22"/>
      <c r="AR57" s="22"/>
      <c r="AS57" s="27"/>
      <c r="AT57" s="27"/>
    </row>
    <row r="58" spans="1:46" ht="13.5" customHeight="1" thickBot="1">
      <c r="A58" s="256" t="s">
        <v>30</v>
      </c>
      <c r="B58" s="222"/>
      <c r="C58" s="222"/>
      <c r="D58" s="215" t="s">
        <v>22</v>
      </c>
      <c r="E58" s="215">
        <v>1</v>
      </c>
      <c r="F58" s="224">
        <f>SUM(T19:T23)</f>
        <v>37.1785</v>
      </c>
      <c r="G58" s="224">
        <f aca="true" t="shared" si="13" ref="G58:G64">+E58*F58</f>
        <v>37.1785</v>
      </c>
      <c r="H58" s="257">
        <f aca="true" t="shared" si="14" ref="H58:H64">+G58/$E$9*100</f>
        <v>3.0982083333333335</v>
      </c>
      <c r="I58" s="4"/>
      <c r="J58" s="181"/>
      <c r="K58" s="181"/>
      <c r="L58" s="181"/>
      <c r="M58" s="181"/>
      <c r="N58" s="181"/>
      <c r="O58" s="181"/>
      <c r="P58" s="181"/>
      <c r="Q58" s="181"/>
      <c r="R58" s="181"/>
      <c r="S58" s="181"/>
      <c r="T58" s="181"/>
      <c r="U58" s="181"/>
      <c r="V58" s="181"/>
      <c r="W58" s="181"/>
      <c r="X58" s="181"/>
      <c r="Y58" s="181"/>
      <c r="Z58" s="19"/>
      <c r="AA58" s="19"/>
      <c r="AB58" s="22"/>
      <c r="AC58" s="22"/>
      <c r="AD58" s="22"/>
      <c r="AE58" s="22"/>
      <c r="AF58" s="22"/>
      <c r="AG58" s="22"/>
      <c r="AH58" s="22"/>
      <c r="AI58" s="22"/>
      <c r="AJ58" s="22"/>
      <c r="AK58" s="22"/>
      <c r="AL58" s="22"/>
      <c r="AM58" s="22"/>
      <c r="AN58" s="22"/>
      <c r="AO58" s="22"/>
      <c r="AP58" s="22"/>
      <c r="AQ58" s="22"/>
      <c r="AR58" s="22"/>
      <c r="AS58" s="27"/>
      <c r="AT58" s="27"/>
    </row>
    <row r="59" spans="1:46" ht="13.5" customHeight="1" thickBot="1">
      <c r="A59" s="256" t="s">
        <v>39</v>
      </c>
      <c r="B59" s="222"/>
      <c r="C59" s="222"/>
      <c r="D59" s="215" t="s">
        <v>22</v>
      </c>
      <c r="E59" s="215">
        <v>1</v>
      </c>
      <c r="F59" s="224">
        <f>+S54-S48-S49-S50</f>
        <v>17.876388888888886</v>
      </c>
      <c r="G59" s="224">
        <f t="shared" si="13"/>
        <v>17.876388888888886</v>
      </c>
      <c r="H59" s="257">
        <f t="shared" si="14"/>
        <v>1.4896990740740739</v>
      </c>
      <c r="I59" s="4"/>
      <c r="J59" s="775" t="s">
        <v>172</v>
      </c>
      <c r="K59" s="776"/>
      <c r="L59" s="776"/>
      <c r="M59" s="776"/>
      <c r="N59" s="776"/>
      <c r="O59" s="776"/>
      <c r="P59" s="776"/>
      <c r="Q59" s="776"/>
      <c r="R59" s="776"/>
      <c r="S59" s="776"/>
      <c r="T59" s="776"/>
      <c r="U59" s="776"/>
      <c r="V59" s="776"/>
      <c r="W59" s="776"/>
      <c r="X59" s="776"/>
      <c r="Y59" s="777"/>
      <c r="Z59" s="19"/>
      <c r="AA59" s="19"/>
      <c r="AB59" s="22"/>
      <c r="AC59" s="22"/>
      <c r="AD59" s="22"/>
      <c r="AE59" s="22"/>
      <c r="AF59" s="22"/>
      <c r="AG59" s="22"/>
      <c r="AH59" s="22"/>
      <c r="AI59" s="22"/>
      <c r="AJ59" s="22"/>
      <c r="AK59" s="22"/>
      <c r="AL59" s="22"/>
      <c r="AM59" s="22"/>
      <c r="AN59" s="22"/>
      <c r="AO59" s="22"/>
      <c r="AP59" s="22"/>
      <c r="AQ59" s="22"/>
      <c r="AR59" s="22"/>
      <c r="AS59" s="27"/>
      <c r="AT59" s="27"/>
    </row>
    <row r="60" spans="1:46" ht="13.5" customHeight="1" thickBot="1">
      <c r="A60" s="256" t="s">
        <v>92</v>
      </c>
      <c r="B60" s="222"/>
      <c r="C60" s="222"/>
      <c r="D60" s="215" t="s">
        <v>22</v>
      </c>
      <c r="E60" s="215">
        <v>1</v>
      </c>
      <c r="F60" s="224">
        <f>+T25+S49+S50</f>
        <v>55.794999999999995</v>
      </c>
      <c r="G60" s="224">
        <f t="shared" si="13"/>
        <v>55.794999999999995</v>
      </c>
      <c r="H60" s="257">
        <f t="shared" si="14"/>
        <v>4.649583333333332</v>
      </c>
      <c r="I60" s="4"/>
      <c r="J60" s="778" t="s">
        <v>143</v>
      </c>
      <c r="K60" s="764"/>
      <c r="L60" s="764"/>
      <c r="M60" s="764"/>
      <c r="N60" s="764"/>
      <c r="O60" s="764"/>
      <c r="P60" s="764"/>
      <c r="Q60" s="764"/>
      <c r="R60" s="764"/>
      <c r="S60" s="764"/>
      <c r="T60" s="764"/>
      <c r="U60" s="764"/>
      <c r="V60" s="764"/>
      <c r="W60" s="764"/>
      <c r="X60" s="764"/>
      <c r="Y60" s="779"/>
      <c r="Z60" s="19"/>
      <c r="AA60" s="19"/>
      <c r="AB60" s="22"/>
      <c r="AC60" s="22"/>
      <c r="AD60" s="22"/>
      <c r="AE60" s="22"/>
      <c r="AF60" s="22"/>
      <c r="AG60" s="22"/>
      <c r="AH60" s="22"/>
      <c r="AI60" s="22"/>
      <c r="AJ60" s="22"/>
      <c r="AK60" s="22"/>
      <c r="AL60" s="22"/>
      <c r="AM60" s="22"/>
      <c r="AN60" s="22"/>
      <c r="AO60" s="22"/>
      <c r="AP60" s="22"/>
      <c r="AQ60" s="22"/>
      <c r="AR60" s="22"/>
      <c r="AS60" s="27"/>
      <c r="AT60" s="27"/>
    </row>
    <row r="61" spans="1:46" ht="13.5" customHeight="1" thickBot="1">
      <c r="A61" s="256" t="s">
        <v>37</v>
      </c>
      <c r="B61" s="222"/>
      <c r="C61" s="222"/>
      <c r="D61" s="215" t="s">
        <v>22</v>
      </c>
      <c r="E61" s="215">
        <v>1</v>
      </c>
      <c r="F61" s="223">
        <v>110</v>
      </c>
      <c r="G61" s="224">
        <f t="shared" si="13"/>
        <v>110</v>
      </c>
      <c r="H61" s="257">
        <f t="shared" si="14"/>
        <v>9.166666666666666</v>
      </c>
      <c r="I61" s="4"/>
      <c r="J61" s="181"/>
      <c r="K61" s="181"/>
      <c r="L61" s="181"/>
      <c r="M61" s="181"/>
      <c r="N61" s="181"/>
      <c r="O61" s="181"/>
      <c r="P61" s="181"/>
      <c r="Q61" s="181"/>
      <c r="R61" s="181"/>
      <c r="S61" s="181"/>
      <c r="T61" s="181"/>
      <c r="U61" s="181"/>
      <c r="V61" s="181"/>
      <c r="W61" s="181"/>
      <c r="X61" s="181"/>
      <c r="Y61" s="181"/>
      <c r="Z61" s="19"/>
      <c r="AA61" s="19"/>
      <c r="AB61" s="22"/>
      <c r="AC61" s="22"/>
      <c r="AD61" s="22"/>
      <c r="AE61" s="22"/>
      <c r="AF61" s="22"/>
      <c r="AG61" s="22"/>
      <c r="AH61" s="22"/>
      <c r="AI61" s="22"/>
      <c r="AJ61" s="22"/>
      <c r="AK61" s="22"/>
      <c r="AL61" s="22"/>
      <c r="AM61" s="22"/>
      <c r="AN61" s="22"/>
      <c r="AO61" s="22"/>
      <c r="AP61" s="22"/>
      <c r="AQ61" s="22"/>
      <c r="AR61" s="22"/>
      <c r="AS61" s="27"/>
      <c r="AT61" s="27"/>
    </row>
    <row r="62" spans="1:46" ht="13.5" customHeight="1" thickBot="1">
      <c r="A62" s="256" t="s">
        <v>31</v>
      </c>
      <c r="B62" s="222"/>
      <c r="C62" s="222"/>
      <c r="D62" s="215" t="s">
        <v>22</v>
      </c>
      <c r="E62" s="215">
        <v>1</v>
      </c>
      <c r="F62" s="223">
        <v>0</v>
      </c>
      <c r="G62" s="224">
        <f t="shared" si="13"/>
        <v>0</v>
      </c>
      <c r="H62" s="257">
        <f t="shared" si="14"/>
        <v>0</v>
      </c>
      <c r="I62" s="4"/>
      <c r="J62" s="36"/>
      <c r="K62" s="36"/>
      <c r="L62" s="36"/>
      <c r="M62" s="36"/>
      <c r="N62" s="36"/>
      <c r="O62" s="38"/>
      <c r="P62" s="38"/>
      <c r="Q62" s="38"/>
      <c r="R62" s="39"/>
      <c r="S62" s="38"/>
      <c r="T62" s="36"/>
      <c r="U62" s="36"/>
      <c r="V62" s="19"/>
      <c r="W62" s="19"/>
      <c r="X62" s="19"/>
      <c r="Y62" s="19"/>
      <c r="Z62" s="19"/>
      <c r="AA62" s="19"/>
      <c r="AB62" s="22"/>
      <c r="AC62" s="22"/>
      <c r="AD62" s="22"/>
      <c r="AE62" s="22"/>
      <c r="AF62" s="22"/>
      <c r="AG62" s="22"/>
      <c r="AH62" s="22"/>
      <c r="AI62" s="22"/>
      <c r="AJ62" s="22"/>
      <c r="AK62" s="22"/>
      <c r="AL62" s="22"/>
      <c r="AM62" s="22"/>
      <c r="AN62" s="22"/>
      <c r="AO62" s="22"/>
      <c r="AP62" s="22"/>
      <c r="AQ62" s="22"/>
      <c r="AR62" s="22"/>
      <c r="AS62" s="27"/>
      <c r="AT62" s="27"/>
    </row>
    <row r="63" spans="1:46" ht="13.5" customHeight="1" thickBot="1">
      <c r="A63" s="256" t="s">
        <v>32</v>
      </c>
      <c r="B63" s="222"/>
      <c r="C63" s="222"/>
      <c r="D63" s="215" t="s">
        <v>60</v>
      </c>
      <c r="E63" s="231">
        <f>+G55</f>
        <v>564.2467414542515</v>
      </c>
      <c r="F63" s="234">
        <v>0.05</v>
      </c>
      <c r="G63" s="224">
        <f t="shared" si="13"/>
        <v>28.212337072712575</v>
      </c>
      <c r="H63" s="257">
        <f t="shared" si="14"/>
        <v>2.3510280893927145</v>
      </c>
      <c r="I63" s="4"/>
      <c r="J63" s="36"/>
      <c r="K63" s="36"/>
      <c r="L63" s="38"/>
      <c r="M63" s="38"/>
      <c r="N63" s="38"/>
      <c r="O63" s="38"/>
      <c r="P63" s="38"/>
      <c r="Q63" s="38"/>
      <c r="R63" s="38"/>
      <c r="S63" s="38"/>
      <c r="T63" s="36"/>
      <c r="U63" s="36"/>
      <c r="V63" s="19"/>
      <c r="W63" s="19"/>
      <c r="X63" s="19"/>
      <c r="Y63" s="19"/>
      <c r="Z63" s="19"/>
      <c r="AA63" s="19"/>
      <c r="AB63" s="22"/>
      <c r="AC63" s="22"/>
      <c r="AD63" s="22"/>
      <c r="AE63" s="22"/>
      <c r="AF63" s="22"/>
      <c r="AG63" s="22"/>
      <c r="AH63" s="22"/>
      <c r="AI63" s="22"/>
      <c r="AJ63" s="22"/>
      <c r="AK63" s="22"/>
      <c r="AL63" s="22"/>
      <c r="AM63" s="22"/>
      <c r="AN63" s="22"/>
      <c r="AO63" s="22"/>
      <c r="AP63" s="22"/>
      <c r="AQ63" s="22"/>
      <c r="AR63" s="22"/>
      <c r="AS63" s="27"/>
      <c r="AT63" s="27"/>
    </row>
    <row r="64" spans="1:46" ht="13.5" customHeight="1" thickBot="1">
      <c r="A64" s="256" t="s">
        <v>33</v>
      </c>
      <c r="B64" s="222"/>
      <c r="C64" s="222"/>
      <c r="D64" s="215" t="s">
        <v>60</v>
      </c>
      <c r="E64" s="231">
        <f>+G55</f>
        <v>564.2467414542515</v>
      </c>
      <c r="F64" s="234">
        <v>0.05</v>
      </c>
      <c r="G64" s="224">
        <f t="shared" si="13"/>
        <v>28.212337072712575</v>
      </c>
      <c r="H64" s="257">
        <f t="shared" si="14"/>
        <v>2.3510280893927145</v>
      </c>
      <c r="I64" s="4"/>
      <c r="J64" s="4"/>
      <c r="K64" s="4"/>
      <c r="L64" s="4"/>
      <c r="M64" s="4"/>
      <c r="N64" s="4"/>
      <c r="O64" s="4"/>
      <c r="P64" s="4"/>
      <c r="Q64" s="4"/>
      <c r="R64" s="4"/>
      <c r="S64" s="4"/>
      <c r="T64" s="4"/>
      <c r="U64" s="4"/>
      <c r="V64" s="4"/>
      <c r="W64" s="4"/>
      <c r="X64" s="4"/>
      <c r="Y64" s="4"/>
      <c r="Z64" s="19"/>
      <c r="AA64" s="19"/>
      <c r="AB64" s="22"/>
      <c r="AC64" s="22"/>
      <c r="AD64" s="22"/>
      <c r="AE64" s="22"/>
      <c r="AF64" s="22"/>
      <c r="AG64" s="22"/>
      <c r="AH64" s="22"/>
      <c r="AI64" s="22"/>
      <c r="AJ64" s="22"/>
      <c r="AK64" s="22"/>
      <c r="AL64" s="22"/>
      <c r="AM64" s="22"/>
      <c r="AN64" s="22"/>
      <c r="AO64" s="22"/>
      <c r="AP64" s="22"/>
      <c r="AQ64" s="22"/>
      <c r="AR64" s="22"/>
      <c r="AS64" s="27"/>
      <c r="AT64" s="27"/>
    </row>
    <row r="65" spans="1:46" ht="13.5" customHeight="1">
      <c r="A65" s="259"/>
      <c r="B65" s="236"/>
      <c r="C65" s="236"/>
      <c r="D65" s="237"/>
      <c r="E65" s="237"/>
      <c r="F65" s="245"/>
      <c r="G65" s="245"/>
      <c r="H65" s="266"/>
      <c r="I65" s="4"/>
      <c r="J65" s="36"/>
      <c r="K65" s="36"/>
      <c r="L65" s="38"/>
      <c r="M65" s="38"/>
      <c r="N65" s="38"/>
      <c r="O65" s="38"/>
      <c r="P65" s="38"/>
      <c r="Q65" s="38"/>
      <c r="R65" s="38"/>
      <c r="S65" s="38"/>
      <c r="T65" s="36"/>
      <c r="U65" s="36"/>
      <c r="V65" s="19"/>
      <c r="W65" s="19"/>
      <c r="X65" s="19"/>
      <c r="Y65" s="19"/>
      <c r="Z65" s="19"/>
      <c r="AA65" s="19"/>
      <c r="AB65" s="22"/>
      <c r="AC65" s="22"/>
      <c r="AD65" s="22"/>
      <c r="AE65" s="22"/>
      <c r="AF65" s="22"/>
      <c r="AG65" s="22"/>
      <c r="AH65" s="22"/>
      <c r="AI65" s="22"/>
      <c r="AJ65" s="22"/>
      <c r="AK65" s="22"/>
      <c r="AL65" s="22"/>
      <c r="AM65" s="22"/>
      <c r="AN65" s="22"/>
      <c r="AO65" s="22"/>
      <c r="AP65" s="22"/>
      <c r="AQ65" s="22"/>
      <c r="AR65" s="22"/>
      <c r="AS65" s="27"/>
      <c r="AT65" s="27"/>
    </row>
    <row r="66" spans="1:46" ht="13.5" customHeight="1">
      <c r="A66" s="261" t="s">
        <v>34</v>
      </c>
      <c r="B66" s="241"/>
      <c r="C66" s="241"/>
      <c r="D66" s="242"/>
      <c r="E66" s="242"/>
      <c r="F66" s="242"/>
      <c r="G66" s="240">
        <f>SUM(G58:G64)</f>
        <v>277.27456303431404</v>
      </c>
      <c r="H66" s="263">
        <f>SUM(H58:H64)</f>
        <v>23.10621358619283</v>
      </c>
      <c r="I66" s="4"/>
      <c r="J66" s="93"/>
      <c r="K66" s="93"/>
      <c r="L66" s="93"/>
      <c r="M66" s="93"/>
      <c r="N66" s="93"/>
      <c r="O66" s="93"/>
      <c r="P66" s="93"/>
      <c r="Q66" s="93"/>
      <c r="R66" s="93"/>
      <c r="S66" s="93"/>
      <c r="T66" s="93"/>
      <c r="U66" s="93"/>
      <c r="V66" s="93"/>
      <c r="W66" s="93"/>
      <c r="X66" s="93"/>
      <c r="Y66" s="156"/>
      <c r="Z66" s="19"/>
      <c r="AA66" s="19"/>
      <c r="AB66" s="22"/>
      <c r="AC66" s="22"/>
      <c r="AD66" s="22"/>
      <c r="AE66" s="22"/>
      <c r="AF66" s="22"/>
      <c r="AG66" s="22"/>
      <c r="AH66" s="22"/>
      <c r="AI66" s="22"/>
      <c r="AJ66" s="22"/>
      <c r="AK66" s="22"/>
      <c r="AL66" s="22"/>
      <c r="AM66" s="22"/>
      <c r="AN66" s="22"/>
      <c r="AO66" s="22"/>
      <c r="AP66" s="22"/>
      <c r="AQ66" s="22"/>
      <c r="AR66" s="22"/>
      <c r="AS66" s="27"/>
      <c r="AT66" s="27"/>
    </row>
    <row r="67" spans="1:46" ht="13.5" customHeight="1">
      <c r="A67" s="381" t="s">
        <v>35</v>
      </c>
      <c r="B67" s="382"/>
      <c r="C67" s="382"/>
      <c r="D67" s="383"/>
      <c r="E67" s="383"/>
      <c r="F67" s="383"/>
      <c r="G67" s="384">
        <f>+G55+G66</f>
        <v>841.5213044885655</v>
      </c>
      <c r="H67" s="385">
        <f>+H55+H66</f>
        <v>70.12677537404713</v>
      </c>
      <c r="I67" s="4"/>
      <c r="J67" s="93"/>
      <c r="K67" s="156"/>
      <c r="L67" s="156"/>
      <c r="M67" s="156"/>
      <c r="N67" s="156"/>
      <c r="O67" s="156"/>
      <c r="P67" s="156"/>
      <c r="Q67" s="156"/>
      <c r="R67" s="156"/>
      <c r="S67" s="156"/>
      <c r="T67" s="156"/>
      <c r="U67" s="156"/>
      <c r="V67" s="156"/>
      <c r="W67" s="156"/>
      <c r="X67" s="156"/>
      <c r="Y67" s="182"/>
      <c r="Z67" s="19"/>
      <c r="AA67" s="19"/>
      <c r="AB67" s="22"/>
      <c r="AC67" s="22"/>
      <c r="AD67" s="22"/>
      <c r="AE67" s="22"/>
      <c r="AF67" s="22"/>
      <c r="AG67" s="22"/>
      <c r="AH67" s="22"/>
      <c r="AI67" s="22"/>
      <c r="AJ67" s="22"/>
      <c r="AK67" s="22"/>
      <c r="AL67" s="22"/>
      <c r="AM67" s="22"/>
      <c r="AN67" s="22"/>
      <c r="AO67" s="22"/>
      <c r="AP67" s="22"/>
      <c r="AQ67" s="22"/>
      <c r="AR67" s="22"/>
      <c r="AS67" s="27"/>
      <c r="AT67" s="27"/>
    </row>
    <row r="68" spans="1:46" ht="13.5" customHeight="1" thickBot="1">
      <c r="A68" s="386" t="s">
        <v>36</v>
      </c>
      <c r="B68" s="387"/>
      <c r="C68" s="387"/>
      <c r="D68" s="388"/>
      <c r="E68" s="388"/>
      <c r="F68" s="388"/>
      <c r="G68" s="389">
        <f>+G9-G67</f>
        <v>238.47869551143447</v>
      </c>
      <c r="H68" s="390">
        <f>+H9-H67</f>
        <v>19.873224625952872</v>
      </c>
      <c r="I68" s="4"/>
      <c r="J68" s="753"/>
      <c r="K68" s="753"/>
      <c r="L68" s="753"/>
      <c r="M68" s="753"/>
      <c r="N68" s="753"/>
      <c r="O68" s="753"/>
      <c r="P68" s="753"/>
      <c r="Q68" s="753"/>
      <c r="R68" s="753"/>
      <c r="S68" s="753"/>
      <c r="T68" s="753"/>
      <c r="U68" s="753"/>
      <c r="V68" s="19"/>
      <c r="W68" s="19"/>
      <c r="X68" s="19"/>
      <c r="Y68" s="19"/>
      <c r="Z68" s="19"/>
      <c r="AA68" s="19"/>
      <c r="AB68" s="22"/>
      <c r="AC68" s="22"/>
      <c r="AD68" s="22"/>
      <c r="AE68" s="22"/>
      <c r="AF68" s="22"/>
      <c r="AG68" s="22"/>
      <c r="AH68" s="22"/>
      <c r="AI68" s="22"/>
      <c r="AJ68" s="22"/>
      <c r="AK68" s="22"/>
      <c r="AL68" s="22"/>
      <c r="AM68" s="22"/>
      <c r="AN68" s="22"/>
      <c r="AO68" s="22"/>
      <c r="AP68" s="22"/>
      <c r="AQ68" s="22"/>
      <c r="AR68" s="22"/>
      <c r="AS68" s="27"/>
      <c r="AT68" s="27"/>
    </row>
    <row r="69" spans="1:46" ht="13.5" customHeight="1" thickBot="1">
      <c r="A69" s="391"/>
      <c r="B69" s="392"/>
      <c r="C69" s="392"/>
      <c r="D69" s="392"/>
      <c r="E69" s="392"/>
      <c r="F69" s="392"/>
      <c r="G69" s="393"/>
      <c r="H69" s="394"/>
      <c r="I69" s="4"/>
      <c r="J69" s="752"/>
      <c r="K69" s="752"/>
      <c r="L69" s="752"/>
      <c r="M69" s="752"/>
      <c r="N69" s="752"/>
      <c r="O69" s="752"/>
      <c r="P69" s="752"/>
      <c r="Q69" s="752"/>
      <c r="R69" s="752"/>
      <c r="S69" s="752"/>
      <c r="T69" s="752"/>
      <c r="U69" s="752"/>
      <c r="V69" s="19"/>
      <c r="W69" s="19"/>
      <c r="X69" s="19"/>
      <c r="Y69" s="19"/>
      <c r="Z69" s="19"/>
      <c r="AA69" s="19"/>
      <c r="AB69" s="22"/>
      <c r="AC69" s="22"/>
      <c r="AD69" s="22"/>
      <c r="AE69" s="22"/>
      <c r="AF69" s="22"/>
      <c r="AG69" s="22"/>
      <c r="AH69" s="22"/>
      <c r="AI69" s="22"/>
      <c r="AJ69" s="22"/>
      <c r="AK69" s="22"/>
      <c r="AL69" s="22"/>
      <c r="AM69" s="22"/>
      <c r="AN69" s="22"/>
      <c r="AO69" s="22"/>
      <c r="AP69" s="22"/>
      <c r="AQ69" s="22"/>
      <c r="AR69" s="22"/>
      <c r="AS69" s="27"/>
      <c r="AT69" s="27"/>
    </row>
    <row r="70" spans="1:46" ht="13.5" customHeight="1" thickBot="1">
      <c r="A70" s="395" t="s">
        <v>142</v>
      </c>
      <c r="B70" s="396"/>
      <c r="C70" s="396"/>
      <c r="D70" s="396"/>
      <c r="E70" s="396"/>
      <c r="F70" s="397"/>
      <c r="G70" s="398"/>
      <c r="H70" s="399"/>
      <c r="I70" s="4"/>
      <c r="J70" s="752"/>
      <c r="K70" s="752"/>
      <c r="L70" s="752"/>
      <c r="M70" s="752"/>
      <c r="N70" s="752"/>
      <c r="O70" s="752"/>
      <c r="P70" s="752"/>
      <c r="Q70" s="752"/>
      <c r="R70" s="752"/>
      <c r="S70" s="752"/>
      <c r="T70" s="752"/>
      <c r="U70" s="752"/>
      <c r="V70" s="19"/>
      <c r="W70" s="19"/>
      <c r="X70" s="19"/>
      <c r="Y70" s="19"/>
      <c r="Z70" s="19"/>
      <c r="AA70" s="19"/>
      <c r="AB70" s="22"/>
      <c r="AC70" s="22"/>
      <c r="AD70" s="22"/>
      <c r="AE70" s="22"/>
      <c r="AF70" s="22"/>
      <c r="AG70" s="22"/>
      <c r="AH70" s="22"/>
      <c r="AI70" s="22"/>
      <c r="AJ70" s="22"/>
      <c r="AK70" s="22"/>
      <c r="AL70" s="22"/>
      <c r="AM70" s="22"/>
      <c r="AN70" s="22"/>
      <c r="AO70" s="22"/>
      <c r="AP70" s="22"/>
      <c r="AQ70" s="22"/>
      <c r="AR70" s="22"/>
      <c r="AS70" s="27"/>
      <c r="AT70" s="27"/>
    </row>
    <row r="71" spans="1:46" ht="13.5" customHeight="1" thickBot="1">
      <c r="A71" s="395" t="s">
        <v>141</v>
      </c>
      <c r="B71" s="396"/>
      <c r="C71" s="396"/>
      <c r="D71" s="396"/>
      <c r="E71" s="396"/>
      <c r="F71" s="397"/>
      <c r="G71" s="398"/>
      <c r="H71" s="399"/>
      <c r="I71" s="4"/>
      <c r="J71" s="752"/>
      <c r="K71" s="752"/>
      <c r="L71" s="752"/>
      <c r="M71" s="752"/>
      <c r="N71" s="752"/>
      <c r="O71" s="752"/>
      <c r="P71" s="752"/>
      <c r="Q71" s="752"/>
      <c r="R71" s="752"/>
      <c r="S71" s="752"/>
      <c r="T71" s="752"/>
      <c r="U71" s="752"/>
      <c r="V71" s="19"/>
      <c r="W71" s="19"/>
      <c r="X71" s="19"/>
      <c r="Y71" s="19"/>
      <c r="Z71" s="19"/>
      <c r="AA71" s="19"/>
      <c r="AB71" s="22"/>
      <c r="AC71" s="22"/>
      <c r="AD71" s="22"/>
      <c r="AE71" s="22"/>
      <c r="AF71" s="22"/>
      <c r="AG71" s="22"/>
      <c r="AH71" s="22"/>
      <c r="AI71" s="22"/>
      <c r="AJ71" s="22"/>
      <c r="AK71" s="22"/>
      <c r="AL71" s="22"/>
      <c r="AM71" s="22"/>
      <c r="AN71" s="22"/>
      <c r="AO71" s="22"/>
      <c r="AP71" s="22"/>
      <c r="AQ71" s="22"/>
      <c r="AR71" s="22"/>
      <c r="AS71" s="27"/>
      <c r="AT71" s="27"/>
    </row>
    <row r="72" spans="1:46" ht="13.5" customHeight="1">
      <c r="A72" s="400" t="s">
        <v>213</v>
      </c>
      <c r="B72" s="401"/>
      <c r="C72" s="401"/>
      <c r="D72" s="401"/>
      <c r="E72" s="401"/>
      <c r="F72" s="402"/>
      <c r="G72" s="403"/>
      <c r="H72" s="404"/>
      <c r="I72" s="4"/>
      <c r="J72" s="752"/>
      <c r="K72" s="752"/>
      <c r="L72" s="752"/>
      <c r="M72" s="752"/>
      <c r="N72" s="752"/>
      <c r="O72" s="752"/>
      <c r="P72" s="752"/>
      <c r="Q72" s="752"/>
      <c r="R72" s="752"/>
      <c r="S72" s="752"/>
      <c r="T72" s="752"/>
      <c r="U72" s="752"/>
      <c r="V72" s="19"/>
      <c r="W72" s="19"/>
      <c r="X72" s="19"/>
      <c r="Y72" s="19"/>
      <c r="Z72" s="19"/>
      <c r="AA72" s="19"/>
      <c r="AB72" s="22"/>
      <c r="AC72" s="22"/>
      <c r="AD72" s="22"/>
      <c r="AE72" s="22"/>
      <c r="AF72" s="22"/>
      <c r="AG72" s="22"/>
      <c r="AH72" s="22"/>
      <c r="AI72" s="22"/>
      <c r="AJ72" s="22"/>
      <c r="AK72" s="22"/>
      <c r="AL72" s="22"/>
      <c r="AM72" s="22"/>
      <c r="AN72" s="22"/>
      <c r="AO72" s="22"/>
      <c r="AP72" s="22"/>
      <c r="AQ72" s="22"/>
      <c r="AR72" s="22"/>
      <c r="AS72" s="27"/>
      <c r="AT72" s="27"/>
    </row>
    <row r="73" spans="1:46" ht="15" customHeight="1">
      <c r="A73" s="300"/>
      <c r="B73" s="300"/>
      <c r="C73" s="300"/>
      <c r="D73" s="300"/>
      <c r="E73" s="300"/>
      <c r="F73" s="405"/>
      <c r="G73" s="406"/>
      <c r="H73" s="301"/>
      <c r="I73" s="4"/>
      <c r="J73" s="19"/>
      <c r="K73" s="19"/>
      <c r="L73" s="19"/>
      <c r="M73" s="19"/>
      <c r="N73" s="19"/>
      <c r="O73" s="19"/>
      <c r="P73" s="19"/>
      <c r="Q73" s="19"/>
      <c r="R73" s="19"/>
      <c r="S73" s="19"/>
      <c r="T73" s="19"/>
      <c r="U73" s="19"/>
      <c r="V73" s="19"/>
      <c r="W73" s="19"/>
      <c r="X73" s="19"/>
      <c r="Y73" s="19"/>
      <c r="Z73" s="19"/>
      <c r="AA73" s="19"/>
      <c r="AB73" s="22"/>
      <c r="AC73" s="22"/>
      <c r="AD73" s="22"/>
      <c r="AE73" s="22"/>
      <c r="AF73" s="22"/>
      <c r="AG73" s="22"/>
      <c r="AH73" s="22"/>
      <c r="AI73" s="22"/>
      <c r="AJ73" s="22"/>
      <c r="AK73" s="22"/>
      <c r="AL73" s="22"/>
      <c r="AM73" s="22"/>
      <c r="AN73" s="22"/>
      <c r="AO73" s="22"/>
      <c r="AP73" s="22"/>
      <c r="AQ73" s="22"/>
      <c r="AR73" s="22"/>
      <c r="AS73" s="27"/>
      <c r="AT73" s="27"/>
    </row>
    <row r="74" spans="1:44" ht="16.5" customHeight="1">
      <c r="A74" s="300"/>
      <c r="B74" s="300"/>
      <c r="C74" s="300"/>
      <c r="D74" s="300"/>
      <c r="E74" s="300"/>
      <c r="F74" s="405"/>
      <c r="G74" s="406"/>
      <c r="H74" s="301"/>
      <c r="I74" s="4"/>
      <c r="J74" s="6"/>
      <c r="K74" s="19"/>
      <c r="L74" s="19"/>
      <c r="M74" s="19"/>
      <c r="N74" s="19"/>
      <c r="O74" s="19"/>
      <c r="P74" s="19"/>
      <c r="Q74" s="19"/>
      <c r="R74" s="19"/>
      <c r="S74" s="19"/>
      <c r="T74" s="19"/>
      <c r="U74" s="19"/>
      <c r="V74" s="4"/>
      <c r="W74" s="4"/>
      <c r="X74" s="4"/>
      <c r="Y74" s="4"/>
      <c r="Z74" s="4"/>
      <c r="AA74" s="4"/>
      <c r="AB74" s="5"/>
      <c r="AC74" s="5"/>
      <c r="AD74" s="5"/>
      <c r="AE74" s="5"/>
      <c r="AF74" s="5"/>
      <c r="AG74" s="5"/>
      <c r="AH74" s="5"/>
      <c r="AI74" s="5"/>
      <c r="AJ74" s="5"/>
      <c r="AK74" s="5"/>
      <c r="AL74" s="5"/>
      <c r="AM74" s="22"/>
      <c r="AN74" s="5"/>
      <c r="AO74" s="5"/>
      <c r="AP74" s="5"/>
      <c r="AQ74" s="5"/>
      <c r="AR74" s="5"/>
    </row>
    <row r="75" spans="1:44" ht="13.5" customHeight="1">
      <c r="A75" s="300"/>
      <c r="B75" s="300"/>
      <c r="C75" s="300"/>
      <c r="D75" s="300"/>
      <c r="E75" s="300"/>
      <c r="F75" s="405"/>
      <c r="G75" s="406"/>
      <c r="H75" s="301"/>
      <c r="I75" s="4"/>
      <c r="J75" s="4"/>
      <c r="K75" s="4"/>
      <c r="L75" s="4"/>
      <c r="M75" s="4"/>
      <c r="N75" s="4"/>
      <c r="O75" s="4"/>
      <c r="P75" s="4"/>
      <c r="Q75" s="4"/>
      <c r="R75" s="4"/>
      <c r="S75" s="4"/>
      <c r="T75" s="4"/>
      <c r="U75" s="4"/>
      <c r="V75" s="4"/>
      <c r="W75" s="4"/>
      <c r="X75" s="4"/>
      <c r="Y75" s="4"/>
      <c r="Z75" s="4"/>
      <c r="AA75" s="4"/>
      <c r="AB75" s="5"/>
      <c r="AC75" s="5"/>
      <c r="AD75" s="5"/>
      <c r="AE75" s="5"/>
      <c r="AF75" s="5"/>
      <c r="AG75" s="5"/>
      <c r="AH75" s="5"/>
      <c r="AI75" s="5"/>
      <c r="AJ75" s="5"/>
      <c r="AK75" s="5"/>
      <c r="AL75" s="5"/>
      <c r="AM75" s="5"/>
      <c r="AN75" s="5"/>
      <c r="AO75" s="5"/>
      <c r="AP75" s="5"/>
      <c r="AQ75" s="5"/>
      <c r="AR75" s="5"/>
    </row>
    <row r="76" spans="1:44" ht="13.5" customHeight="1">
      <c r="A76" s="300"/>
      <c r="B76" s="300"/>
      <c r="C76" s="300"/>
      <c r="D76" s="300"/>
      <c r="E76" s="300"/>
      <c r="F76" s="300"/>
      <c r="G76" s="300"/>
      <c r="H76" s="300"/>
      <c r="I76" s="4"/>
      <c r="J76" s="4"/>
      <c r="K76" s="4"/>
      <c r="L76" s="4"/>
      <c r="M76" s="4"/>
      <c r="N76" s="4"/>
      <c r="O76" s="4"/>
      <c r="P76" s="4"/>
      <c r="Q76" s="4"/>
      <c r="R76" s="4"/>
      <c r="S76" s="4"/>
      <c r="T76" s="4"/>
      <c r="U76" s="4"/>
      <c r="V76" s="4"/>
      <c r="W76" s="4"/>
      <c r="X76" s="4"/>
      <c r="Y76" s="4"/>
      <c r="Z76" s="4"/>
      <c r="AA76" s="4"/>
      <c r="AB76" s="5"/>
      <c r="AC76" s="5"/>
      <c r="AD76" s="5"/>
      <c r="AE76" s="5"/>
      <c r="AF76" s="5"/>
      <c r="AG76" s="5"/>
      <c r="AH76" s="5"/>
      <c r="AI76" s="5"/>
      <c r="AJ76" s="5"/>
      <c r="AK76" s="5"/>
      <c r="AL76" s="5"/>
      <c r="AM76" s="5"/>
      <c r="AN76" s="5"/>
      <c r="AO76" s="5"/>
      <c r="AP76" s="5"/>
      <c r="AQ76" s="5"/>
      <c r="AR76" s="5"/>
    </row>
    <row r="77" spans="1:44" ht="13.5" customHeight="1">
      <c r="A77" s="300"/>
      <c r="B77" s="300"/>
      <c r="C77" s="300"/>
      <c r="D77" s="300"/>
      <c r="E77" s="300"/>
      <c r="F77" s="300"/>
      <c r="G77" s="300"/>
      <c r="H77" s="300"/>
      <c r="I77" s="181"/>
      <c r="J77" s="4"/>
      <c r="K77" s="4"/>
      <c r="L77" s="4"/>
      <c r="M77" s="4"/>
      <c r="N77" s="4"/>
      <c r="O77" s="4"/>
      <c r="P77" s="4"/>
      <c r="Q77" s="4"/>
      <c r="R77" s="4"/>
      <c r="S77" s="4"/>
      <c r="T77" s="4"/>
      <c r="U77" s="4"/>
      <c r="V77" s="4"/>
      <c r="W77" s="4"/>
      <c r="X77" s="4"/>
      <c r="Y77" s="4"/>
      <c r="Z77" s="4"/>
      <c r="AA77" s="4"/>
      <c r="AB77" s="5"/>
      <c r="AC77" s="5"/>
      <c r="AD77" s="5"/>
      <c r="AE77" s="5"/>
      <c r="AF77" s="5"/>
      <c r="AG77" s="5"/>
      <c r="AH77" s="5"/>
      <c r="AI77" s="5"/>
      <c r="AJ77" s="5"/>
      <c r="AK77" s="5"/>
      <c r="AL77" s="5"/>
      <c r="AM77" s="5"/>
      <c r="AN77" s="5"/>
      <c r="AO77" s="5"/>
      <c r="AP77" s="5"/>
      <c r="AQ77" s="5"/>
      <c r="AR77" s="5"/>
    </row>
    <row r="78" spans="1:44" ht="13.5" customHeight="1">
      <c r="A78" s="178"/>
      <c r="B78" s="178"/>
      <c r="C78" s="178"/>
      <c r="D78" s="178"/>
      <c r="E78" s="178"/>
      <c r="F78" s="178"/>
      <c r="G78" s="178"/>
      <c r="H78" s="178"/>
      <c r="I78" s="181"/>
      <c r="J78" s="4"/>
      <c r="K78" s="4"/>
      <c r="L78" s="4"/>
      <c r="M78" s="4"/>
      <c r="N78" s="4"/>
      <c r="O78" s="4"/>
      <c r="P78" s="4"/>
      <c r="Q78" s="4"/>
      <c r="R78" s="4"/>
      <c r="S78" s="4"/>
      <c r="T78" s="4"/>
      <c r="U78" s="4"/>
      <c r="V78" s="4"/>
      <c r="W78" s="4"/>
      <c r="X78" s="4"/>
      <c r="Y78" s="4"/>
      <c r="Z78" s="4"/>
      <c r="AA78" s="4"/>
      <c r="AB78" s="5"/>
      <c r="AC78" s="5"/>
      <c r="AD78" s="5"/>
      <c r="AE78" s="5"/>
      <c r="AF78" s="5"/>
      <c r="AG78" s="5"/>
      <c r="AH78" s="5"/>
      <c r="AI78" s="5"/>
      <c r="AJ78" s="5"/>
      <c r="AK78" s="5"/>
      <c r="AL78" s="5"/>
      <c r="AM78" s="5"/>
      <c r="AN78" s="5"/>
      <c r="AO78" s="5"/>
      <c r="AP78" s="5"/>
      <c r="AQ78" s="5"/>
      <c r="AR78" s="5"/>
    </row>
    <row r="79" spans="1:44" ht="13.5" customHeight="1">
      <c r="A79" s="178"/>
      <c r="B79" s="178"/>
      <c r="C79" s="178"/>
      <c r="D79" s="178"/>
      <c r="E79" s="178"/>
      <c r="F79" s="178"/>
      <c r="G79" s="178"/>
      <c r="H79" s="178"/>
      <c r="I79" s="181"/>
      <c r="J79" s="4"/>
      <c r="K79" s="4"/>
      <c r="L79" s="4"/>
      <c r="M79" s="4"/>
      <c r="N79" s="4"/>
      <c r="O79" s="4"/>
      <c r="P79" s="4"/>
      <c r="Q79" s="4"/>
      <c r="R79" s="4"/>
      <c r="S79" s="4"/>
      <c r="T79" s="4"/>
      <c r="U79" s="4"/>
      <c r="V79" s="4"/>
      <c r="W79" s="4"/>
      <c r="X79" s="4"/>
      <c r="Y79" s="4"/>
      <c r="Z79" s="4"/>
      <c r="AA79" s="4"/>
      <c r="AB79" s="5"/>
      <c r="AC79" s="5"/>
      <c r="AD79" s="5"/>
      <c r="AE79" s="5"/>
      <c r="AF79" s="5"/>
      <c r="AG79" s="5"/>
      <c r="AH79" s="5"/>
      <c r="AI79" s="5"/>
      <c r="AJ79" s="5"/>
      <c r="AK79" s="5"/>
      <c r="AL79" s="5"/>
      <c r="AM79" s="5"/>
      <c r="AN79" s="5"/>
      <c r="AO79" s="5"/>
      <c r="AP79" s="5"/>
      <c r="AQ79" s="5"/>
      <c r="AR79" s="5"/>
    </row>
    <row r="80" spans="1:44" ht="13.5" customHeight="1">
      <c r="A80" s="178"/>
      <c r="B80" s="178"/>
      <c r="C80" s="178"/>
      <c r="D80" s="178"/>
      <c r="E80" s="178"/>
      <c r="F80" s="178"/>
      <c r="G80" s="178"/>
      <c r="H80" s="178"/>
      <c r="I80" s="181"/>
      <c r="J80" s="4"/>
      <c r="K80" s="4"/>
      <c r="L80" s="4"/>
      <c r="M80" s="4"/>
      <c r="N80" s="4"/>
      <c r="O80" s="4"/>
      <c r="P80" s="4"/>
      <c r="Q80" s="4"/>
      <c r="R80" s="4"/>
      <c r="S80" s="4"/>
      <c r="T80" s="4"/>
      <c r="U80" s="4"/>
      <c r="V80" s="4"/>
      <c r="W80" s="4"/>
      <c r="X80" s="4"/>
      <c r="Y80" s="4"/>
      <c r="Z80" s="4"/>
      <c r="AA80" s="4"/>
      <c r="AB80" s="5"/>
      <c r="AC80" s="5"/>
      <c r="AD80" s="5"/>
      <c r="AE80" s="5"/>
      <c r="AF80" s="5"/>
      <c r="AG80" s="5"/>
      <c r="AH80" s="5"/>
      <c r="AI80" s="5"/>
      <c r="AJ80" s="5"/>
      <c r="AK80" s="5"/>
      <c r="AL80" s="5"/>
      <c r="AM80" s="5"/>
      <c r="AN80" s="5"/>
      <c r="AO80" s="5"/>
      <c r="AP80" s="5"/>
      <c r="AQ80" s="5"/>
      <c r="AR80" s="5"/>
    </row>
    <row r="81" spans="1:44" ht="13.5" customHeight="1">
      <c r="A81" s="178"/>
      <c r="B81" s="178"/>
      <c r="C81" s="178"/>
      <c r="D81" s="178"/>
      <c r="E81" s="178"/>
      <c r="F81" s="178"/>
      <c r="G81" s="178"/>
      <c r="H81" s="178"/>
      <c r="I81" s="181"/>
      <c r="J81" s="4"/>
      <c r="K81" s="4"/>
      <c r="L81" s="4"/>
      <c r="M81" s="4"/>
      <c r="N81" s="4"/>
      <c r="O81" s="4"/>
      <c r="P81" s="4"/>
      <c r="Q81" s="4"/>
      <c r="R81" s="4"/>
      <c r="S81" s="4"/>
      <c r="T81" s="4"/>
      <c r="U81" s="4"/>
      <c r="V81" s="4"/>
      <c r="W81" s="4"/>
      <c r="X81" s="4"/>
      <c r="Y81" s="4"/>
      <c r="Z81" s="4"/>
      <c r="AA81" s="4"/>
      <c r="AB81" s="5"/>
      <c r="AC81" s="5"/>
      <c r="AD81" s="5"/>
      <c r="AE81" s="5"/>
      <c r="AF81" s="5"/>
      <c r="AG81" s="5"/>
      <c r="AH81" s="5"/>
      <c r="AI81" s="5"/>
      <c r="AJ81" s="5"/>
      <c r="AK81" s="5"/>
      <c r="AL81" s="5"/>
      <c r="AM81" s="5"/>
      <c r="AN81" s="5"/>
      <c r="AO81" s="5"/>
      <c r="AP81" s="5"/>
      <c r="AQ81" s="5"/>
      <c r="AR81" s="5"/>
    </row>
    <row r="82" spans="1:44" ht="13.5" customHeight="1">
      <c r="A82" s="178"/>
      <c r="B82" s="178"/>
      <c r="C82" s="178"/>
      <c r="D82" s="178"/>
      <c r="E82" s="178"/>
      <c r="F82" s="178"/>
      <c r="G82" s="178"/>
      <c r="H82" s="178"/>
      <c r="I82" s="181"/>
      <c r="J82" s="4"/>
      <c r="K82" s="4"/>
      <c r="L82" s="4"/>
      <c r="M82" s="4"/>
      <c r="N82" s="4"/>
      <c r="O82" s="4"/>
      <c r="P82" s="4"/>
      <c r="Q82" s="4"/>
      <c r="R82" s="4"/>
      <c r="S82" s="4"/>
      <c r="T82" s="4"/>
      <c r="U82" s="4"/>
      <c r="V82" s="4"/>
      <c r="W82" s="4"/>
      <c r="X82" s="4"/>
      <c r="Y82" s="4"/>
      <c r="Z82" s="4"/>
      <c r="AA82" s="4"/>
      <c r="AB82" s="5"/>
      <c r="AC82" s="5"/>
      <c r="AD82" s="5"/>
      <c r="AE82" s="5"/>
      <c r="AF82" s="5"/>
      <c r="AG82" s="5"/>
      <c r="AH82" s="5"/>
      <c r="AI82" s="5"/>
      <c r="AJ82" s="5"/>
      <c r="AK82" s="5"/>
      <c r="AL82" s="5"/>
      <c r="AM82" s="5"/>
      <c r="AN82" s="5"/>
      <c r="AO82" s="5"/>
      <c r="AP82" s="5"/>
      <c r="AQ82" s="5"/>
      <c r="AR82" s="5"/>
    </row>
    <row r="83" spans="1:44" ht="13.5" customHeight="1">
      <c r="A83" s="178"/>
      <c r="B83" s="178"/>
      <c r="C83" s="178"/>
      <c r="D83" s="178"/>
      <c r="E83" s="178"/>
      <c r="F83" s="178"/>
      <c r="G83" s="178"/>
      <c r="H83" s="178"/>
      <c r="I83" s="181"/>
      <c r="J83" s="4"/>
      <c r="K83" s="4"/>
      <c r="L83" s="4"/>
      <c r="M83" s="4"/>
      <c r="N83" s="4"/>
      <c r="O83" s="4"/>
      <c r="P83" s="4"/>
      <c r="Q83" s="4"/>
      <c r="R83" s="4"/>
      <c r="S83" s="4"/>
      <c r="T83" s="4"/>
      <c r="U83" s="4"/>
      <c r="V83" s="4"/>
      <c r="W83" s="4"/>
      <c r="X83" s="4"/>
      <c r="Y83" s="4"/>
      <c r="Z83" s="4"/>
      <c r="AA83" s="4"/>
      <c r="AB83" s="5"/>
      <c r="AC83" s="5"/>
      <c r="AD83" s="5"/>
      <c r="AE83" s="5"/>
      <c r="AF83" s="5"/>
      <c r="AG83" s="5"/>
      <c r="AH83" s="5"/>
      <c r="AI83" s="5"/>
      <c r="AJ83" s="5"/>
      <c r="AK83" s="5"/>
      <c r="AL83" s="5"/>
      <c r="AM83" s="5"/>
      <c r="AN83" s="5"/>
      <c r="AO83" s="5"/>
      <c r="AP83" s="5"/>
      <c r="AQ83" s="5"/>
      <c r="AR83" s="5"/>
    </row>
    <row r="84" spans="1:44" ht="15" customHeight="1">
      <c r="A84" s="178"/>
      <c r="B84" s="178"/>
      <c r="C84" s="178"/>
      <c r="D84" s="178"/>
      <c r="E84" s="178"/>
      <c r="F84" s="178"/>
      <c r="G84" s="178"/>
      <c r="H84" s="178"/>
      <c r="I84" s="181"/>
      <c r="J84" s="4"/>
      <c r="K84" s="4"/>
      <c r="L84" s="4"/>
      <c r="M84" s="4"/>
      <c r="N84" s="4"/>
      <c r="O84" s="4"/>
      <c r="P84" s="4"/>
      <c r="Q84" s="4"/>
      <c r="R84" s="4"/>
      <c r="S84" s="4"/>
      <c r="T84" s="4"/>
      <c r="U84" s="4"/>
      <c r="V84" s="4"/>
      <c r="W84" s="4"/>
      <c r="X84" s="4"/>
      <c r="Y84" s="4"/>
      <c r="Z84" s="4"/>
      <c r="AA84" s="4"/>
      <c r="AB84" s="5"/>
      <c r="AC84" s="5"/>
      <c r="AD84" s="5"/>
      <c r="AE84" s="5"/>
      <c r="AF84" s="5"/>
      <c r="AG84" s="5"/>
      <c r="AH84" s="5"/>
      <c r="AI84" s="5"/>
      <c r="AJ84" s="5"/>
      <c r="AK84" s="5"/>
      <c r="AL84" s="5"/>
      <c r="AM84" s="5"/>
      <c r="AN84" s="5"/>
      <c r="AO84" s="5"/>
      <c r="AP84" s="5"/>
      <c r="AQ84" s="5"/>
      <c r="AR84" s="5"/>
    </row>
    <row r="85" spans="1:39" ht="12.75">
      <c r="A85" s="92"/>
      <c r="B85" s="154"/>
      <c r="C85" s="154"/>
      <c r="D85" s="154"/>
      <c r="E85" s="154"/>
      <c r="F85" s="154"/>
      <c r="G85" s="155"/>
      <c r="H85" s="91"/>
      <c r="AM85" s="5"/>
    </row>
    <row r="86" spans="1:8" ht="12.75">
      <c r="A86" s="3"/>
      <c r="B86" s="3"/>
      <c r="C86" s="3"/>
      <c r="D86" s="3"/>
      <c r="E86" s="3"/>
      <c r="F86" s="3"/>
      <c r="G86" s="3"/>
      <c r="H86" s="3"/>
    </row>
    <row r="87" spans="1:8" ht="12.75">
      <c r="A87" s="3"/>
      <c r="B87" s="3"/>
      <c r="C87" s="3"/>
      <c r="D87" s="3"/>
      <c r="E87" s="3"/>
      <c r="F87" s="3"/>
      <c r="G87" s="3"/>
      <c r="H87" s="3"/>
    </row>
    <row r="88" spans="1:8" ht="12.75">
      <c r="A88" s="3"/>
      <c r="B88" s="3"/>
      <c r="C88" s="3"/>
      <c r="D88" s="3"/>
      <c r="E88" s="3"/>
      <c r="F88" s="3"/>
      <c r="G88" s="3"/>
      <c r="H88" s="3"/>
    </row>
    <row r="89" spans="1:8" ht="12.75">
      <c r="A89" s="3"/>
      <c r="B89" s="3"/>
      <c r="C89" s="3"/>
      <c r="D89" s="3"/>
      <c r="E89" s="3"/>
      <c r="F89" s="3"/>
      <c r="G89" s="3"/>
      <c r="H89" s="3"/>
    </row>
    <row r="90" spans="1:8" ht="12.75">
      <c r="A90" s="3"/>
      <c r="B90" s="3"/>
      <c r="C90" s="3"/>
      <c r="D90" s="3"/>
      <c r="E90" s="3"/>
      <c r="F90" s="3"/>
      <c r="G90" s="3"/>
      <c r="H90" s="3"/>
    </row>
    <row r="91" spans="1:8" ht="12.75">
      <c r="A91" s="3"/>
      <c r="B91" s="3"/>
      <c r="C91" s="3"/>
      <c r="D91" s="3"/>
      <c r="E91" s="3"/>
      <c r="F91" s="3"/>
      <c r="G91" s="3"/>
      <c r="H91" s="3"/>
    </row>
    <row r="92" spans="1:8" ht="12.75">
      <c r="A92" s="3"/>
      <c r="B92" s="3"/>
      <c r="C92" s="3"/>
      <c r="D92" s="3"/>
      <c r="E92" s="3"/>
      <c r="F92" s="3"/>
      <c r="G92" s="3"/>
      <c r="H92" s="3"/>
    </row>
    <row r="93" spans="1:8" ht="12.75">
      <c r="A93" s="3"/>
      <c r="B93" s="3"/>
      <c r="C93" s="3"/>
      <c r="D93" s="3"/>
      <c r="E93" s="3"/>
      <c r="F93" s="3"/>
      <c r="G93" s="3"/>
      <c r="H93" s="3"/>
    </row>
    <row r="94" spans="1:8" ht="12.75">
      <c r="A94" s="3"/>
      <c r="B94" s="3"/>
      <c r="C94" s="3"/>
      <c r="D94" s="3"/>
      <c r="E94" s="3"/>
      <c r="F94" s="3"/>
      <c r="G94" s="3"/>
      <c r="H94" s="3"/>
    </row>
    <row r="95" spans="1:8" ht="12.75">
      <c r="A95" s="3"/>
      <c r="B95" s="3"/>
      <c r="C95" s="3"/>
      <c r="D95" s="3"/>
      <c r="E95" s="3"/>
      <c r="F95" s="3"/>
      <c r="G95" s="3"/>
      <c r="H95" s="3"/>
    </row>
    <row r="96" spans="1:8" ht="12.75">
      <c r="A96" s="3"/>
      <c r="B96" s="3"/>
      <c r="C96" s="3"/>
      <c r="D96" s="3"/>
      <c r="E96" s="3"/>
      <c r="F96" s="3"/>
      <c r="G96" s="3"/>
      <c r="H96" s="3"/>
    </row>
  </sheetData>
  <sheetProtection sheet="1"/>
  <mergeCells count="29">
    <mergeCell ref="W31:Y31"/>
    <mergeCell ref="J19:K19"/>
    <mergeCell ref="J20:K20"/>
    <mergeCell ref="J21:K21"/>
    <mergeCell ref="J1:Y1"/>
    <mergeCell ref="J2:Y2"/>
    <mergeCell ref="J52:K52"/>
    <mergeCell ref="J46:K46"/>
    <mergeCell ref="J47:K47"/>
    <mergeCell ref="J34:K34"/>
    <mergeCell ref="J35:K35"/>
    <mergeCell ref="O31:Q31"/>
    <mergeCell ref="J72:U72"/>
    <mergeCell ref="J68:U68"/>
    <mergeCell ref="J69:U69"/>
    <mergeCell ref="J70:U70"/>
    <mergeCell ref="J71:U71"/>
    <mergeCell ref="J59:Y59"/>
    <mergeCell ref="J60:Y60"/>
    <mergeCell ref="A1:H1"/>
    <mergeCell ref="A2:H2"/>
    <mergeCell ref="R31:S31"/>
    <mergeCell ref="B5:C5"/>
    <mergeCell ref="B6:C6"/>
    <mergeCell ref="L4:U4"/>
    <mergeCell ref="M5:O5"/>
    <mergeCell ref="P5:R5"/>
    <mergeCell ref="S5:U5"/>
    <mergeCell ref="T31:V31"/>
  </mergeCells>
  <dataValidations count="1">
    <dataValidation type="list" allowBlank="1" showInputMessage="1" showErrorMessage="1" sqref="AO6:AO7">
      <formula1>$AO$6:$AO$7</formula1>
    </dataValidation>
  </dataValidations>
  <printOptions horizontalCentered="1" verticalCentered="1"/>
  <pageMargins left="0.25" right="0.25" top="0.375" bottom="0.375" header="0.375" footer="0.375"/>
  <pageSetup fitToHeight="1" fitToWidth="1" horizontalDpi="600" verticalDpi="600" orientation="landscape" scale="46" r:id="rId2"/>
  <colBreaks count="1" manualBreakCount="1">
    <brk id="9" max="74" man="1"/>
  </colBreaks>
  <ignoredErrors>
    <ignoredError sqref="F29 F36 L30 V19:V25"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AY554"/>
  <sheetViews>
    <sheetView zoomScale="130" zoomScaleNormal="130" zoomScalePageLayoutView="0" workbookViewId="0" topLeftCell="A1">
      <selection activeCell="B12" sqref="B12"/>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6.7109375" style="3" customWidth="1"/>
    <col min="10" max="10" width="9.7109375" style="3" customWidth="1"/>
    <col min="11" max="11" width="13.7109375" style="3" customWidth="1"/>
    <col min="12" max="20" width="9.7109375" style="3" customWidth="1"/>
    <col min="21" max="22" width="10.7109375" style="3" customWidth="1"/>
    <col min="23" max="23" width="9.7109375" style="3" customWidth="1"/>
    <col min="24" max="25" width="9.7109375" style="0" customWidth="1"/>
  </cols>
  <sheetData>
    <row r="1" spans="1:51" ht="16.5" customHeight="1" thickTop="1">
      <c r="A1" s="782" t="s">
        <v>148</v>
      </c>
      <c r="B1" s="783"/>
      <c r="C1" s="783"/>
      <c r="D1" s="783"/>
      <c r="E1" s="783"/>
      <c r="F1" s="783"/>
      <c r="G1" s="783"/>
      <c r="H1" s="784"/>
      <c r="I1" s="702"/>
      <c r="J1" s="794" t="s">
        <v>148</v>
      </c>
      <c r="K1" s="794"/>
      <c r="L1" s="794"/>
      <c r="M1" s="794"/>
      <c r="N1" s="794"/>
      <c r="O1" s="794"/>
      <c r="P1" s="794"/>
      <c r="Q1" s="794"/>
      <c r="R1" s="794"/>
      <c r="S1" s="794"/>
      <c r="T1" s="794"/>
      <c r="U1" s="794"/>
      <c r="V1" s="794"/>
      <c r="W1" s="794"/>
      <c r="X1" s="794"/>
      <c r="Y1" s="794"/>
      <c r="Z1" s="19"/>
      <c r="AA1" s="19"/>
      <c r="AB1" s="19"/>
      <c r="AC1" s="19"/>
      <c r="AD1" s="19"/>
      <c r="AE1" s="19"/>
      <c r="AF1" s="19"/>
      <c r="AG1" s="19"/>
      <c r="AH1" s="19"/>
      <c r="AI1" s="19"/>
      <c r="AJ1" s="19"/>
      <c r="AK1" s="19"/>
      <c r="AL1" s="19"/>
      <c r="AM1" s="22"/>
      <c r="AN1" s="22"/>
      <c r="AO1" s="22"/>
      <c r="AP1" s="22"/>
      <c r="AQ1" s="27"/>
      <c r="AR1" s="27"/>
      <c r="AS1" s="27"/>
      <c r="AT1" s="27"/>
      <c r="AU1" s="27"/>
      <c r="AV1" s="27"/>
      <c r="AW1" s="27"/>
      <c r="AX1" s="27"/>
      <c r="AY1" s="27"/>
    </row>
    <row r="2" spans="1:51" ht="16.5" customHeight="1" thickBot="1">
      <c r="A2" s="786" t="s">
        <v>178</v>
      </c>
      <c r="B2" s="787"/>
      <c r="C2" s="787"/>
      <c r="D2" s="787"/>
      <c r="E2" s="787"/>
      <c r="F2" s="787"/>
      <c r="G2" s="787"/>
      <c r="H2" s="788"/>
      <c r="I2" s="702"/>
      <c r="J2" s="795" t="s">
        <v>178</v>
      </c>
      <c r="K2" s="795"/>
      <c r="L2" s="795"/>
      <c r="M2" s="795"/>
      <c r="N2" s="795"/>
      <c r="O2" s="795"/>
      <c r="P2" s="795"/>
      <c r="Q2" s="795"/>
      <c r="R2" s="795"/>
      <c r="S2" s="795"/>
      <c r="T2" s="795"/>
      <c r="U2" s="795"/>
      <c r="V2" s="795"/>
      <c r="W2" s="795"/>
      <c r="X2" s="795"/>
      <c r="Y2" s="795"/>
      <c r="Z2" s="19"/>
      <c r="AA2" s="19"/>
      <c r="AB2" s="19"/>
      <c r="AC2" s="19"/>
      <c r="AD2" s="19"/>
      <c r="AE2" s="19"/>
      <c r="AF2" s="19"/>
      <c r="AG2" s="19"/>
      <c r="AH2" s="19"/>
      <c r="AI2" s="19"/>
      <c r="AJ2" s="19"/>
      <c r="AK2" s="19"/>
      <c r="AL2" s="19"/>
      <c r="AM2" s="22"/>
      <c r="AN2" s="22"/>
      <c r="AO2" s="22"/>
      <c r="AP2" s="22"/>
      <c r="AQ2" s="27"/>
      <c r="AR2" s="27"/>
      <c r="AS2" s="27"/>
      <c r="AT2" s="27"/>
      <c r="AU2" s="27"/>
      <c r="AV2" s="27"/>
      <c r="AW2" s="27"/>
      <c r="AX2" s="27"/>
      <c r="AY2" s="27"/>
    </row>
    <row r="3" spans="1:51" ht="13.5" customHeight="1" thickBot="1">
      <c r="A3" s="789"/>
      <c r="B3" s="790"/>
      <c r="C3" s="790"/>
      <c r="D3" s="790"/>
      <c r="E3" s="790"/>
      <c r="F3" s="790"/>
      <c r="G3" s="790"/>
      <c r="H3" s="791"/>
      <c r="I3" s="19"/>
      <c r="J3" s="4"/>
      <c r="K3" s="4"/>
      <c r="L3" s="4"/>
      <c r="M3" s="4"/>
      <c r="N3" s="4"/>
      <c r="O3" s="4"/>
      <c r="P3" s="4"/>
      <c r="Q3" s="4"/>
      <c r="R3" s="4"/>
      <c r="S3" s="4"/>
      <c r="T3" s="4"/>
      <c r="U3" s="4"/>
      <c r="V3" s="4"/>
      <c r="W3" s="4"/>
      <c r="X3" s="181"/>
      <c r="Y3" s="181"/>
      <c r="Z3" s="19"/>
      <c r="AA3" s="19"/>
      <c r="AB3" s="19"/>
      <c r="AC3" s="19"/>
      <c r="AD3" s="19"/>
      <c r="AE3" s="19"/>
      <c r="AF3" s="19"/>
      <c r="AG3" s="19"/>
      <c r="AH3" s="19"/>
      <c r="AI3" s="40"/>
      <c r="AJ3" s="19"/>
      <c r="AK3" s="19"/>
      <c r="AL3" s="19"/>
      <c r="AM3" s="22"/>
      <c r="AN3" s="22"/>
      <c r="AO3" s="22"/>
      <c r="AP3" s="22"/>
      <c r="AQ3" s="27"/>
      <c r="AR3" s="27"/>
      <c r="AS3" s="27"/>
      <c r="AT3" s="27"/>
      <c r="AU3" s="27"/>
      <c r="AV3" s="27"/>
      <c r="AW3" s="27"/>
      <c r="AX3" s="27"/>
      <c r="AY3" s="27"/>
    </row>
    <row r="4" spans="1:51" ht="13.5" customHeight="1" thickBot="1">
      <c r="A4" s="523" t="s">
        <v>44</v>
      </c>
      <c r="B4" s="694" t="s">
        <v>181</v>
      </c>
      <c r="C4" s="212"/>
      <c r="D4" s="216"/>
      <c r="E4" s="521"/>
      <c r="F4" s="520" t="s">
        <v>51</v>
      </c>
      <c r="G4" s="522"/>
      <c r="H4" s="524">
        <v>36</v>
      </c>
      <c r="I4" s="19"/>
      <c r="J4" s="684"/>
      <c r="K4" s="684"/>
      <c r="L4" s="720" t="s">
        <v>111</v>
      </c>
      <c r="M4" s="720"/>
      <c r="N4" s="720"/>
      <c r="O4" s="720"/>
      <c r="P4" s="720"/>
      <c r="Q4" s="720"/>
      <c r="R4" s="720"/>
      <c r="S4" s="720"/>
      <c r="T4" s="720"/>
      <c r="U4" s="720"/>
      <c r="V4" s="34"/>
      <c r="W4" s="34"/>
      <c r="X4" s="176"/>
      <c r="Y4" s="176"/>
      <c r="Z4" s="19"/>
      <c r="AA4" s="19"/>
      <c r="AB4" s="19"/>
      <c r="AC4" s="19"/>
      <c r="AD4" s="19"/>
      <c r="AE4" s="19"/>
      <c r="AF4" s="19"/>
      <c r="AG4" s="19"/>
      <c r="AH4" s="19"/>
      <c r="AI4" s="19"/>
      <c r="AJ4" s="19"/>
      <c r="AK4" s="19"/>
      <c r="AL4" s="19"/>
      <c r="AM4" s="22"/>
      <c r="AN4" s="22"/>
      <c r="AO4" s="22"/>
      <c r="AP4" s="22"/>
      <c r="AQ4" s="27"/>
      <c r="AR4" s="27"/>
      <c r="AS4" s="27"/>
      <c r="AT4" s="27" t="s">
        <v>42</v>
      </c>
      <c r="AU4" s="27" t="s">
        <v>45</v>
      </c>
      <c r="AV4" s="27"/>
      <c r="AW4" s="27"/>
      <c r="AX4" s="27"/>
      <c r="AY4" s="27"/>
    </row>
    <row r="5" spans="1:51" ht="13.5" customHeight="1" thickBot="1">
      <c r="A5" s="523" t="s">
        <v>43</v>
      </c>
      <c r="B5" s="746" t="s">
        <v>45</v>
      </c>
      <c r="C5" s="746"/>
      <c r="D5" s="522"/>
      <c r="E5" s="521"/>
      <c r="F5" s="520" t="s">
        <v>52</v>
      </c>
      <c r="G5" s="522"/>
      <c r="H5" s="525">
        <v>2.75</v>
      </c>
      <c r="I5" s="19"/>
      <c r="J5" s="184" t="s">
        <v>174</v>
      </c>
      <c r="K5" s="685">
        <f>+G14+SUM(G16:G48)</f>
        <v>550.0878455718957</v>
      </c>
      <c r="L5" s="275"/>
      <c r="M5" s="735">
        <f>+P5-0.1</f>
        <v>0.8</v>
      </c>
      <c r="N5" s="736"/>
      <c r="O5" s="737"/>
      <c r="P5" s="735">
        <f>+F9</f>
        <v>0.9</v>
      </c>
      <c r="Q5" s="736"/>
      <c r="R5" s="737"/>
      <c r="S5" s="735">
        <f>+P5+0.1</f>
        <v>1</v>
      </c>
      <c r="T5" s="736"/>
      <c r="U5" s="739"/>
      <c r="V5" s="19"/>
      <c r="W5" s="19"/>
      <c r="X5" s="19"/>
      <c r="Y5" s="19"/>
      <c r="Z5" s="19"/>
      <c r="AA5" s="19"/>
      <c r="AB5" s="19"/>
      <c r="AC5" s="19"/>
      <c r="AD5" s="19"/>
      <c r="AE5" s="19"/>
      <c r="AF5" s="19"/>
      <c r="AG5" s="19"/>
      <c r="AH5" s="19"/>
      <c r="AI5" s="19"/>
      <c r="AJ5" s="19"/>
      <c r="AK5" s="19"/>
      <c r="AL5" s="19"/>
      <c r="AM5" s="22"/>
      <c r="AN5" s="22"/>
      <c r="AO5" s="22"/>
      <c r="AP5" s="22"/>
      <c r="AQ5" s="27"/>
      <c r="AR5" s="27"/>
      <c r="AS5" s="27"/>
      <c r="AT5" s="27"/>
      <c r="AU5" s="27" t="s">
        <v>96</v>
      </c>
      <c r="AV5" s="27"/>
      <c r="AW5" s="27"/>
      <c r="AX5" s="27"/>
      <c r="AY5" s="27"/>
    </row>
    <row r="6" spans="1:51" ht="13.5" customHeight="1">
      <c r="A6" s="533" t="s">
        <v>40</v>
      </c>
      <c r="B6" s="785" t="s">
        <v>46</v>
      </c>
      <c r="C6" s="785"/>
      <c r="D6" s="534"/>
      <c r="E6" s="535"/>
      <c r="F6" s="696" t="s">
        <v>182</v>
      </c>
      <c r="G6" s="536"/>
      <c r="H6" s="537">
        <v>233333</v>
      </c>
      <c r="I6" s="19"/>
      <c r="J6" s="184" t="s">
        <v>7</v>
      </c>
      <c r="K6" s="686">
        <f>+H15/100</f>
        <v>0.0013131313131313133</v>
      </c>
      <c r="L6" s="276"/>
      <c r="M6" s="610">
        <f>+N6-100</f>
        <v>1100</v>
      </c>
      <c r="N6" s="610">
        <f>+E9</f>
        <v>1200</v>
      </c>
      <c r="O6" s="610">
        <f>+N6+100</f>
        <v>1300</v>
      </c>
      <c r="P6" s="611">
        <f>+M6</f>
        <v>1100</v>
      </c>
      <c r="Q6" s="611">
        <f>+N6</f>
        <v>1200</v>
      </c>
      <c r="R6" s="611">
        <f>+O6</f>
        <v>1300</v>
      </c>
      <c r="S6" s="610">
        <f>+M6</f>
        <v>1100</v>
      </c>
      <c r="T6" s="610">
        <f>+N6</f>
        <v>1200</v>
      </c>
      <c r="U6" s="618">
        <f>+O6</f>
        <v>1300</v>
      </c>
      <c r="V6" s="19"/>
      <c r="W6" s="19"/>
      <c r="X6" s="19"/>
      <c r="Y6" s="19"/>
      <c r="Z6" s="19"/>
      <c r="AA6" s="19"/>
      <c r="AB6" s="19"/>
      <c r="AC6" s="19"/>
      <c r="AD6" s="19"/>
      <c r="AE6" s="19"/>
      <c r="AF6" s="19"/>
      <c r="AG6" s="19"/>
      <c r="AH6" s="19"/>
      <c r="AI6" s="19"/>
      <c r="AJ6" s="19"/>
      <c r="AK6" s="19"/>
      <c r="AL6" s="19"/>
      <c r="AM6" s="22"/>
      <c r="AN6" s="22"/>
      <c r="AO6" s="22"/>
      <c r="AP6" s="22"/>
      <c r="AQ6" s="27"/>
      <c r="AR6" s="27"/>
      <c r="AS6" s="27"/>
      <c r="AT6" s="27" t="s">
        <v>95</v>
      </c>
      <c r="AU6" s="27" t="s">
        <v>97</v>
      </c>
      <c r="AV6" s="27"/>
      <c r="AW6" s="27"/>
      <c r="AX6" s="27"/>
      <c r="AY6" s="27"/>
    </row>
    <row r="7" spans="1:51" ht="15.75" customHeight="1" thickBot="1">
      <c r="A7" s="538"/>
      <c r="B7" s="539"/>
      <c r="C7" s="539"/>
      <c r="D7" s="539"/>
      <c r="E7" s="539"/>
      <c r="F7" s="539"/>
      <c r="G7" s="539"/>
      <c r="H7" s="540"/>
      <c r="I7" s="19"/>
      <c r="J7" s="184" t="s">
        <v>175</v>
      </c>
      <c r="K7" s="686">
        <f>1+(F49*E49)</f>
        <v>1.0325</v>
      </c>
      <c r="L7" s="414">
        <v>120</v>
      </c>
      <c r="M7" s="637">
        <f>+P7-$M$6*($P$5-$M$5)</f>
        <v>195.62103921309952</v>
      </c>
      <c r="N7" s="612">
        <f>+Q7-$N$6*($P$5-$M$5)</f>
        <v>276.3016519191069</v>
      </c>
      <c r="O7" s="612">
        <f>+R7-$O$6*($P$5-$M$5)</f>
        <v>356.98226462511445</v>
      </c>
      <c r="P7" s="613">
        <f>+$P$6*$P$5-(L7+$K$5+$K$6*$P$6)*$K$7-$K$8*$P$6</f>
        <v>305.6210392130995</v>
      </c>
      <c r="Q7" s="613">
        <f>+$Q$6*$P$5-(L7+$K$5+$K$6*$Q$6)*$K$7-$K$8*$Q$6</f>
        <v>396.3016519191069</v>
      </c>
      <c r="R7" s="612">
        <f>+$R$6*$P$5-(L7+$K$5+$K$6*$R$6)*$K$7-$K$8*$R$6</f>
        <v>486.98226462511445</v>
      </c>
      <c r="S7" s="612">
        <f>+P7+$S$6*($S$5-$P$5)</f>
        <v>415.6210392130995</v>
      </c>
      <c r="T7" s="612">
        <f>+Q7+$T$6*($S$5-$P$5)</f>
        <v>516.3016519191069</v>
      </c>
      <c r="U7" s="619">
        <f>+R7+$U$6*($S$5-$P$5)</f>
        <v>616.9822646251145</v>
      </c>
      <c r="V7" s="19"/>
      <c r="W7" s="19"/>
      <c r="X7" s="19"/>
      <c r="Y7" s="19"/>
      <c r="Z7" s="19"/>
      <c r="AA7" s="19"/>
      <c r="AB7" s="19"/>
      <c r="AC7" s="19"/>
      <c r="AD7" s="19"/>
      <c r="AE7" s="19"/>
      <c r="AF7" s="19"/>
      <c r="AG7" s="19"/>
      <c r="AH7" s="41"/>
      <c r="AI7" s="41"/>
      <c r="AJ7" s="41"/>
      <c r="AK7" s="19"/>
      <c r="AL7" s="19"/>
      <c r="AM7" s="22"/>
      <c r="AN7" s="22"/>
      <c r="AO7" s="22"/>
      <c r="AP7" s="22"/>
      <c r="AQ7" s="27"/>
      <c r="AR7" s="27"/>
      <c r="AS7" s="27"/>
      <c r="AT7" t="s">
        <v>104</v>
      </c>
      <c r="AU7" s="27"/>
      <c r="AV7" s="27"/>
      <c r="AW7" s="27"/>
      <c r="AX7" s="27"/>
      <c r="AY7" s="27"/>
    </row>
    <row r="8" spans="1:51" ht="13.5" customHeight="1" thickBot="1">
      <c r="A8" s="526"/>
      <c r="B8" s="527"/>
      <c r="C8" s="527"/>
      <c r="D8" s="528"/>
      <c r="E8" s="529" t="s">
        <v>48</v>
      </c>
      <c r="F8" s="529" t="s">
        <v>192</v>
      </c>
      <c r="G8" s="529" t="s">
        <v>49</v>
      </c>
      <c r="H8" s="530" t="s">
        <v>56</v>
      </c>
      <c r="I8" s="19"/>
      <c r="J8" s="184" t="s">
        <v>176</v>
      </c>
      <c r="K8" s="686">
        <f>SUM(H51:H54)/100</f>
        <v>-0.008161935140882513</v>
      </c>
      <c r="L8" s="415">
        <v>140</v>
      </c>
      <c r="M8" s="638">
        <f>+P8-$M$6*($P$5-$M$5)</f>
        <v>174.97103921309954</v>
      </c>
      <c r="N8" s="614">
        <f>+Q8-$N$6*($P$5-$M$5)</f>
        <v>255.65165191910697</v>
      </c>
      <c r="O8" s="614">
        <f>+R8-$O$6*($P$5-$M$5)</f>
        <v>336.3322646251145</v>
      </c>
      <c r="P8" s="615">
        <f>+$P$6*$P$5-(L8+$K$5+$K$6*$P$6)*$K$7-$K$8*$P$6</f>
        <v>284.9710392130995</v>
      </c>
      <c r="Q8" s="615">
        <f>+$Q$6*$P$5-(L8+$K$5+$K$6*$Q$6)*$K$7-$K$8*$Q$6</f>
        <v>375.65165191910694</v>
      </c>
      <c r="R8" s="614">
        <f>+$R$6*$P$5-(L8+$K$5+$K$6*$R$6)*$K$7-$K$8*$R$6</f>
        <v>466.3322646251145</v>
      </c>
      <c r="S8" s="614">
        <f>+P8+$S$6*($S$5-$P$5)</f>
        <v>394.9710392130995</v>
      </c>
      <c r="T8" s="614">
        <f>+Q8+$T$6*($S$5-$P$5)</f>
        <v>495.65165191910694</v>
      </c>
      <c r="U8" s="620">
        <f>+R8+$U$6*($S$5-$P$5)</f>
        <v>596.3322646251145</v>
      </c>
      <c r="V8" s="19"/>
      <c r="W8" s="19"/>
      <c r="X8" s="19"/>
      <c r="Y8" s="19"/>
      <c r="Z8" s="19"/>
      <c r="AA8" s="19"/>
      <c r="AB8" s="19"/>
      <c r="AC8" s="19"/>
      <c r="AD8" s="19"/>
      <c r="AE8" s="19"/>
      <c r="AF8" s="19"/>
      <c r="AG8" s="19"/>
      <c r="AH8" s="19"/>
      <c r="AI8" s="19"/>
      <c r="AJ8" s="19"/>
      <c r="AK8" s="19"/>
      <c r="AL8" s="19"/>
      <c r="AM8" s="22"/>
      <c r="AN8" s="22"/>
      <c r="AO8" s="22"/>
      <c r="AP8" s="22"/>
      <c r="AQ8" s="27"/>
      <c r="AR8" s="27"/>
      <c r="AS8" s="27"/>
      <c r="AT8" s="27" t="s">
        <v>103</v>
      </c>
      <c r="AU8" s="27"/>
      <c r="AV8" s="27"/>
      <c r="AW8" s="27"/>
      <c r="AX8" s="27"/>
      <c r="AY8" s="27"/>
    </row>
    <row r="9" spans="1:51" ht="13.5" customHeight="1" thickBot="1">
      <c r="A9" s="523" t="s">
        <v>173</v>
      </c>
      <c r="B9" s="527"/>
      <c r="C9" s="527"/>
      <c r="D9" s="528"/>
      <c r="E9" s="531">
        <v>1200</v>
      </c>
      <c r="F9" s="548">
        <v>0.9</v>
      </c>
      <c r="G9" s="545">
        <f>+E9*F9</f>
        <v>1080</v>
      </c>
      <c r="H9" s="546">
        <f>+G9/E9*100</f>
        <v>90</v>
      </c>
      <c r="I9" s="19"/>
      <c r="J9" s="682"/>
      <c r="K9" s="682"/>
      <c r="L9" s="415">
        <v>160</v>
      </c>
      <c r="M9" s="638">
        <f>+P9-$M$6*($P$5-$M$5)</f>
        <v>154.32103921309957</v>
      </c>
      <c r="N9" s="614">
        <f>+Q9-$N$6*($P$5-$M$5)</f>
        <v>235.001651919107</v>
      </c>
      <c r="O9" s="614">
        <f>+R9-$O$6*($P$5-$M$5)</f>
        <v>315.6822646251144</v>
      </c>
      <c r="P9" s="615">
        <f>+$P$6*$P$5-(L9+$K$5+$K$6*$P$6)*$K$7-$K$8*$P$6</f>
        <v>264.32103921309954</v>
      </c>
      <c r="Q9" s="615">
        <f>+$Q$6*$P$5-(L9+$K$5+$K$6*$Q$6)*$K$7-$K$8*$Q$6</f>
        <v>355.00165191910696</v>
      </c>
      <c r="R9" s="614">
        <f>+$R$6*$P$5-(L9+$K$5+$K$6*$R$6)*$K$7-$K$8*$R$6</f>
        <v>445.6822646251144</v>
      </c>
      <c r="S9" s="614">
        <f>+P9+$S$6*($S$5-$P$5)</f>
        <v>374.32103921309954</v>
      </c>
      <c r="T9" s="614">
        <f>+Q9+$T$6*($S$5-$P$5)</f>
        <v>475.00165191910696</v>
      </c>
      <c r="U9" s="620">
        <f>+R9+$U$6*($S$5-$P$5)</f>
        <v>575.6822646251144</v>
      </c>
      <c r="V9" s="19"/>
      <c r="W9" s="19"/>
      <c r="X9" s="19"/>
      <c r="Y9" s="19"/>
      <c r="Z9" s="19"/>
      <c r="AA9" s="19"/>
      <c r="AB9" s="19"/>
      <c r="AC9" s="19"/>
      <c r="AD9" s="19"/>
      <c r="AE9" s="19"/>
      <c r="AF9" s="19"/>
      <c r="AG9" s="19"/>
      <c r="AH9" s="19"/>
      <c r="AI9" s="19"/>
      <c r="AJ9" s="19"/>
      <c r="AK9" s="19"/>
      <c r="AL9" s="19"/>
      <c r="AM9" s="22"/>
      <c r="AN9" s="22"/>
      <c r="AO9" s="22"/>
      <c r="AP9" s="22"/>
      <c r="AQ9" s="27"/>
      <c r="AR9" s="27"/>
      <c r="AS9" s="27"/>
      <c r="AT9" s="27" t="s">
        <v>105</v>
      </c>
      <c r="AU9" s="27"/>
      <c r="AV9" s="27"/>
      <c r="AW9" s="27"/>
      <c r="AX9" s="27"/>
      <c r="AY9" s="27"/>
    </row>
    <row r="10" spans="1:51" ht="13.5" customHeight="1" thickBot="1">
      <c r="A10" s="254"/>
      <c r="B10" s="541"/>
      <c r="C10" s="541"/>
      <c r="D10" s="542"/>
      <c r="E10" s="213"/>
      <c r="F10" s="213"/>
      <c r="G10" s="213"/>
      <c r="H10" s="269"/>
      <c r="I10" s="19"/>
      <c r="J10" s="4"/>
      <c r="K10" s="4"/>
      <c r="L10" s="415">
        <v>180</v>
      </c>
      <c r="M10" s="638">
        <f>+P10-$M$6*($P$5-$M$5)</f>
        <v>133.6710392130996</v>
      </c>
      <c r="N10" s="614">
        <f>+Q10-$N$6*($P$5-$M$5)</f>
        <v>214.3516519191069</v>
      </c>
      <c r="O10" s="614">
        <f>+R10-$O$6*($P$5-$M$5)</f>
        <v>295.0322646251144</v>
      </c>
      <c r="P10" s="615">
        <f>+$P$6*$P$5-(L10+$K$5+$K$6*$P$6)*$K$7-$K$8*$P$6</f>
        <v>243.67103921309956</v>
      </c>
      <c r="Q10" s="615">
        <f>+$Q$6*$P$5-(L10+$K$5+$K$6*$Q$6)*$K$7-$K$8*$Q$6</f>
        <v>334.35165191910687</v>
      </c>
      <c r="R10" s="614">
        <f>+$R$6*$P$5-(L10+$K$5+$K$6*$R$6)*$K$7-$K$8*$R$6</f>
        <v>425.0322646251144</v>
      </c>
      <c r="S10" s="614">
        <f>+P10+$S$6*($S$5-$P$5)</f>
        <v>353.67103921309956</v>
      </c>
      <c r="T10" s="614">
        <f>+Q10+$T$6*($S$5-$P$5)</f>
        <v>454.35165191910687</v>
      </c>
      <c r="U10" s="620">
        <f>+R10+$U$6*($S$5-$P$5)</f>
        <v>555.0322646251144</v>
      </c>
      <c r="V10" s="19"/>
      <c r="W10" s="19"/>
      <c r="X10" s="19"/>
      <c r="Y10" s="19"/>
      <c r="Z10" s="19"/>
      <c r="AA10" s="19"/>
      <c r="AB10" s="19"/>
      <c r="AC10" s="19"/>
      <c r="AD10" s="19"/>
      <c r="AE10" s="19"/>
      <c r="AF10" s="19"/>
      <c r="AG10" s="19"/>
      <c r="AH10" s="19"/>
      <c r="AI10" s="19"/>
      <c r="AJ10" s="19"/>
      <c r="AK10" s="19"/>
      <c r="AL10" s="19"/>
      <c r="AM10" s="22"/>
      <c r="AN10" s="22"/>
      <c r="AO10" s="22"/>
      <c r="AP10" s="22"/>
      <c r="AQ10" s="27"/>
      <c r="AR10" s="44"/>
      <c r="AS10" s="44"/>
      <c r="AT10" s="27"/>
      <c r="AU10" s="27"/>
      <c r="AV10" s="27"/>
      <c r="AW10" s="27"/>
      <c r="AX10" s="27"/>
      <c r="AY10" s="27"/>
    </row>
    <row r="11" spans="1:51" ht="13.5" customHeight="1" thickBot="1">
      <c r="A11" s="523" t="s">
        <v>193</v>
      </c>
      <c r="B11" s="544"/>
      <c r="C11" s="544"/>
      <c r="D11" s="529" t="s">
        <v>18</v>
      </c>
      <c r="E11" s="529" t="s">
        <v>19</v>
      </c>
      <c r="F11" s="529" t="s">
        <v>20</v>
      </c>
      <c r="G11" s="529" t="s">
        <v>21</v>
      </c>
      <c r="H11" s="530" t="s">
        <v>56</v>
      </c>
      <c r="I11" s="19"/>
      <c r="J11" s="4"/>
      <c r="K11" s="4"/>
      <c r="L11" s="511">
        <v>200</v>
      </c>
      <c r="M11" s="639">
        <f>+P11-$M$6*($P$5-$M$5)</f>
        <v>113.0210392130995</v>
      </c>
      <c r="N11" s="616">
        <f>+Q11-$N$6*($P$5-$M$5)</f>
        <v>193.70165191910692</v>
      </c>
      <c r="O11" s="616">
        <f>+R11-$O$6*($P$5-$M$5)</f>
        <v>274.38226462511443</v>
      </c>
      <c r="P11" s="617">
        <f>+$P$6*$P$5-(L11+$K$5+$K$6*$P$6)*$K$7-$K$8*$P$6</f>
        <v>223.02103921309947</v>
      </c>
      <c r="Q11" s="617">
        <f>+$Q$6*$P$5-(L11+$K$5+$K$6*$Q$6)*$K$7-$K$8*$Q$6</f>
        <v>313.7016519191069</v>
      </c>
      <c r="R11" s="616">
        <f>+$R$6*$P$5-(L11+$K$5+$K$6*$R$6)*$K$7-$K$8*$R$6</f>
        <v>404.38226462511443</v>
      </c>
      <c r="S11" s="616">
        <f>+P11+$S$6*($S$5-$P$5)</f>
        <v>333.02103921309947</v>
      </c>
      <c r="T11" s="616">
        <f>+Q11+$T$6*($S$5-$P$5)</f>
        <v>433.7016519191069</v>
      </c>
      <c r="U11" s="621">
        <f>+R11+$U$6*($S$5-$P$5)</f>
        <v>534.3822646251144</v>
      </c>
      <c r="V11" s="19"/>
      <c r="W11" s="19"/>
      <c r="X11" s="19"/>
      <c r="Y11" s="19"/>
      <c r="Z11" s="19"/>
      <c r="AA11" s="19"/>
      <c r="AB11" s="19"/>
      <c r="AC11" s="19"/>
      <c r="AD11" s="19"/>
      <c r="AE11" s="19"/>
      <c r="AF11" s="19"/>
      <c r="AG11" s="19"/>
      <c r="AH11" s="19"/>
      <c r="AI11" s="19"/>
      <c r="AJ11" s="19"/>
      <c r="AK11" s="19"/>
      <c r="AL11" s="19"/>
      <c r="AM11" s="22"/>
      <c r="AN11" s="22"/>
      <c r="AO11" s="22"/>
      <c r="AP11" s="22"/>
      <c r="AQ11" s="27"/>
      <c r="AR11" s="27"/>
      <c r="AS11" s="27"/>
      <c r="AT11" s="27"/>
      <c r="AU11" s="27"/>
      <c r="AV11" s="27"/>
      <c r="AW11" s="27"/>
      <c r="AX11" s="27"/>
      <c r="AY11" s="27"/>
    </row>
    <row r="12" spans="1:51" ht="13.5" customHeight="1" thickBot="1">
      <c r="A12" s="713"/>
      <c r="B12" s="482"/>
      <c r="C12" s="482"/>
      <c r="D12" s="482"/>
      <c r="E12" s="482"/>
      <c r="F12" s="482"/>
      <c r="G12" s="482"/>
      <c r="H12" s="714"/>
      <c r="I12" s="19"/>
      <c r="J12" s="4"/>
      <c r="K12" s="4"/>
      <c r="L12" s="63" t="s">
        <v>177</v>
      </c>
      <c r="M12" s="175"/>
      <c r="N12" s="175"/>
      <c r="O12" s="175"/>
      <c r="P12" s="175"/>
      <c r="Q12" s="175"/>
      <c r="R12" s="175"/>
      <c r="S12" s="175"/>
      <c r="T12" s="175"/>
      <c r="U12" s="175"/>
      <c r="V12" s="19"/>
      <c r="W12" s="19"/>
      <c r="X12" s="19"/>
      <c r="Y12" s="19"/>
      <c r="Z12" s="19"/>
      <c r="AA12" s="19"/>
      <c r="AB12" s="19"/>
      <c r="AC12" s="19"/>
      <c r="AD12" s="19"/>
      <c r="AE12" s="19"/>
      <c r="AF12" s="19"/>
      <c r="AG12" s="19"/>
      <c r="AH12" s="19"/>
      <c r="AI12" s="19"/>
      <c r="AJ12" s="19"/>
      <c r="AK12" s="19"/>
      <c r="AL12" s="19"/>
      <c r="AM12" s="22"/>
      <c r="AN12" s="22"/>
      <c r="AO12" s="22"/>
      <c r="AP12" s="22"/>
      <c r="AQ12" s="27"/>
      <c r="AR12" s="27"/>
      <c r="AS12" s="27"/>
      <c r="AT12" s="27"/>
      <c r="AU12" s="27"/>
      <c r="AV12" s="27"/>
      <c r="AW12" s="27"/>
      <c r="AX12" s="27"/>
      <c r="AY12" s="27"/>
    </row>
    <row r="13" spans="1:51" ht="13.5" customHeight="1" thickBot="1">
      <c r="A13" s="547" t="s">
        <v>0</v>
      </c>
      <c r="B13" s="544"/>
      <c r="C13" s="544"/>
      <c r="D13" s="542" t="s">
        <v>22</v>
      </c>
      <c r="E13" s="542">
        <v>1</v>
      </c>
      <c r="F13" s="548">
        <v>0</v>
      </c>
      <c r="G13" s="549">
        <f>+E13*F13</f>
        <v>0</v>
      </c>
      <c r="H13" s="550">
        <f>+G13/$E$9*100</f>
        <v>0</v>
      </c>
      <c r="I13" s="19"/>
      <c r="J13" s="4"/>
      <c r="K13" s="4"/>
      <c r="L13" s="63"/>
      <c r="M13" s="175"/>
      <c r="N13" s="175"/>
      <c r="O13" s="175"/>
      <c r="P13" s="175"/>
      <c r="Q13" s="175"/>
      <c r="R13" s="175"/>
      <c r="S13" s="175"/>
      <c r="T13" s="175"/>
      <c r="U13" s="175"/>
      <c r="V13" s="19"/>
      <c r="W13" s="19"/>
      <c r="X13" s="19"/>
      <c r="Y13" s="19"/>
      <c r="Z13" s="19"/>
      <c r="AA13" s="19"/>
      <c r="AB13" s="19"/>
      <c r="AC13" s="19"/>
      <c r="AD13" s="19"/>
      <c r="AE13" s="19"/>
      <c r="AF13" s="19"/>
      <c r="AG13" s="19"/>
      <c r="AH13" s="19"/>
      <c r="AI13" s="19"/>
      <c r="AJ13" s="19"/>
      <c r="AK13" s="19"/>
      <c r="AL13" s="19"/>
      <c r="AM13" s="22"/>
      <c r="AN13" s="22"/>
      <c r="AO13" s="22"/>
      <c r="AP13" s="22"/>
      <c r="AQ13" s="27"/>
      <c r="AR13" s="27"/>
      <c r="AS13" s="27"/>
      <c r="AT13" s="27"/>
      <c r="AU13" s="27"/>
      <c r="AV13" s="27"/>
      <c r="AW13" s="27"/>
      <c r="AX13" s="27"/>
      <c r="AY13" s="27"/>
    </row>
    <row r="14" spans="1:51" ht="13.5" customHeight="1" thickBot="1">
      <c r="A14" s="547" t="s">
        <v>12</v>
      </c>
      <c r="B14" s="544"/>
      <c r="C14" s="544"/>
      <c r="D14" s="542" t="s">
        <v>22</v>
      </c>
      <c r="E14" s="542">
        <v>1</v>
      </c>
      <c r="F14" s="548">
        <v>22</v>
      </c>
      <c r="G14" s="549">
        <f>+E14*F14</f>
        <v>22</v>
      </c>
      <c r="H14" s="550">
        <f>+G14/$E$9*100</f>
        <v>1.8333333333333333</v>
      </c>
      <c r="I14" s="19"/>
      <c r="J14" s="4"/>
      <c r="K14" s="4"/>
      <c r="L14" s="63"/>
      <c r="M14" s="61"/>
      <c r="N14" s="61"/>
      <c r="O14" s="61"/>
      <c r="P14" s="61"/>
      <c r="Q14" s="61"/>
      <c r="R14" s="61"/>
      <c r="S14" s="61"/>
      <c r="T14" s="61"/>
      <c r="U14" s="61"/>
      <c r="V14" s="19"/>
      <c r="W14" s="19"/>
      <c r="X14" s="19"/>
      <c r="Y14" s="19"/>
      <c r="Z14" s="19"/>
      <c r="AA14" s="19"/>
      <c r="AB14" s="19"/>
      <c r="AC14" s="19"/>
      <c r="AD14" s="19"/>
      <c r="AE14" s="19"/>
      <c r="AF14" s="19"/>
      <c r="AG14" s="19"/>
      <c r="AH14" s="19"/>
      <c r="AI14" s="19"/>
      <c r="AJ14" s="19"/>
      <c r="AK14" s="19"/>
      <c r="AL14" s="19"/>
      <c r="AM14" s="22"/>
      <c r="AN14" s="22"/>
      <c r="AO14" s="22"/>
      <c r="AP14" s="22"/>
      <c r="AQ14" s="27"/>
      <c r="AR14" s="27"/>
      <c r="AS14" s="27"/>
      <c r="AT14" s="27"/>
      <c r="AU14" s="27"/>
      <c r="AV14" s="27"/>
      <c r="AW14" s="27"/>
      <c r="AX14" s="27"/>
      <c r="AY14" s="27"/>
    </row>
    <row r="15" spans="1:51" ht="13.5" customHeight="1" thickBot="1">
      <c r="A15" s="547" t="s">
        <v>7</v>
      </c>
      <c r="B15" s="544"/>
      <c r="C15" s="544"/>
      <c r="D15" s="542" t="s">
        <v>28</v>
      </c>
      <c r="E15" s="549">
        <f>+E9/495</f>
        <v>2.4242424242424243</v>
      </c>
      <c r="F15" s="548">
        <v>0.65</v>
      </c>
      <c r="G15" s="549">
        <f>+E15*F15</f>
        <v>1.575757575757576</v>
      </c>
      <c r="H15" s="550">
        <f>+G15/$E$9*100</f>
        <v>0.13131313131313133</v>
      </c>
      <c r="I15" s="19"/>
      <c r="J15" s="434" t="s">
        <v>65</v>
      </c>
      <c r="K15" s="434"/>
      <c r="L15" s="632">
        <v>900</v>
      </c>
      <c r="M15" s="622"/>
      <c r="N15" s="622"/>
      <c r="O15" s="622"/>
      <c r="P15" s="622"/>
      <c r="Q15" s="622"/>
      <c r="R15" s="622"/>
      <c r="S15" s="622"/>
      <c r="T15" s="622"/>
      <c r="U15" s="622"/>
      <c r="V15" s="622"/>
      <c r="W15" s="623"/>
      <c r="X15" s="19"/>
      <c r="Y15" s="19"/>
      <c r="Z15" s="19"/>
      <c r="AA15" s="19"/>
      <c r="AB15" s="19"/>
      <c r="AC15" s="19"/>
      <c r="AD15" s="19"/>
      <c r="AE15" s="19"/>
      <c r="AF15" s="19"/>
      <c r="AG15" s="19"/>
      <c r="AH15" s="19"/>
      <c r="AI15" s="19"/>
      <c r="AJ15" s="19"/>
      <c r="AK15" s="19"/>
      <c r="AL15" s="19"/>
      <c r="AM15" s="22"/>
      <c r="AN15" s="22"/>
      <c r="AO15" s="22"/>
      <c r="AP15" s="22"/>
      <c r="AQ15" s="27"/>
      <c r="AR15" s="27"/>
      <c r="AS15" s="27"/>
      <c r="AT15" s="27"/>
      <c r="AU15" s="27"/>
      <c r="AV15" s="27"/>
      <c r="AW15" s="27"/>
      <c r="AX15" s="27"/>
      <c r="AY15" s="27"/>
    </row>
    <row r="16" spans="1:46" ht="13.5" customHeight="1" thickBot="1">
      <c r="A16" s="547" t="s">
        <v>59</v>
      </c>
      <c r="B16" s="544"/>
      <c r="C16" s="544"/>
      <c r="D16" s="542" t="s">
        <v>22</v>
      </c>
      <c r="E16" s="542">
        <v>1</v>
      </c>
      <c r="F16" s="548">
        <v>0</v>
      </c>
      <c r="G16" s="549">
        <f>+E16*F16</f>
        <v>0</v>
      </c>
      <c r="H16" s="550">
        <f>+G16/$E$9*100</f>
        <v>0</v>
      </c>
      <c r="I16" s="19"/>
      <c r="J16" s="235"/>
      <c r="K16" s="235"/>
      <c r="L16" s="634"/>
      <c r="M16" s="722" t="s">
        <v>66</v>
      </c>
      <c r="N16" s="723"/>
      <c r="O16" s="723"/>
      <c r="P16" s="724"/>
      <c r="Q16" s="722" t="s">
        <v>91</v>
      </c>
      <c r="R16" s="723"/>
      <c r="S16" s="723"/>
      <c r="T16" s="724"/>
      <c r="U16" s="722" t="s">
        <v>67</v>
      </c>
      <c r="V16" s="723"/>
      <c r="W16" s="762"/>
      <c r="X16" s="34"/>
      <c r="Y16" s="34"/>
      <c r="Z16" s="19"/>
      <c r="AA16" s="19"/>
      <c r="AB16" s="19"/>
      <c r="AC16" s="19"/>
      <c r="AD16" s="19"/>
      <c r="AE16" s="19"/>
      <c r="AF16" s="19"/>
      <c r="AG16" s="19"/>
      <c r="AH16" s="19"/>
      <c r="AI16" s="19"/>
      <c r="AJ16" s="19"/>
      <c r="AK16" s="19"/>
      <c r="AL16" s="19"/>
      <c r="AM16" s="22"/>
      <c r="AN16" s="22"/>
      <c r="AO16" s="22"/>
      <c r="AP16" s="22"/>
      <c r="AQ16" s="27"/>
      <c r="AT16" s="27"/>
    </row>
    <row r="17" spans="1:43" ht="13.5" customHeight="1" thickBot="1">
      <c r="A17" s="547" t="s">
        <v>207</v>
      </c>
      <c r="B17" s="544"/>
      <c r="C17" s="544"/>
      <c r="D17" s="543"/>
      <c r="E17" s="543"/>
      <c r="F17" s="543"/>
      <c r="G17" s="543"/>
      <c r="H17" s="550"/>
      <c r="I17" s="19"/>
      <c r="J17" s="235"/>
      <c r="K17" s="235"/>
      <c r="L17" s="635" t="s">
        <v>68</v>
      </c>
      <c r="M17" s="197" t="s">
        <v>69</v>
      </c>
      <c r="N17" s="197" t="s">
        <v>70</v>
      </c>
      <c r="O17" s="197" t="s">
        <v>71</v>
      </c>
      <c r="P17" s="197" t="s">
        <v>72</v>
      </c>
      <c r="Q17" s="197" t="s">
        <v>73</v>
      </c>
      <c r="R17" s="197" t="s">
        <v>71</v>
      </c>
      <c r="S17" s="197" t="s">
        <v>74</v>
      </c>
      <c r="T17" s="197" t="s">
        <v>75</v>
      </c>
      <c r="U17" s="197" t="s">
        <v>76</v>
      </c>
      <c r="V17" s="197" t="s">
        <v>146</v>
      </c>
      <c r="W17" s="424" t="s">
        <v>57</v>
      </c>
      <c r="X17" s="34"/>
      <c r="Y17" s="34"/>
      <c r="Z17" s="19"/>
      <c r="AA17" s="19"/>
      <c r="AB17" s="19"/>
      <c r="AC17" s="19"/>
      <c r="AD17" s="19"/>
      <c r="AE17" s="19"/>
      <c r="AF17" s="19"/>
      <c r="AG17" s="19"/>
      <c r="AH17" s="19"/>
      <c r="AI17" s="19"/>
      <c r="AJ17" s="19"/>
      <c r="AK17" s="19"/>
      <c r="AL17" s="19"/>
      <c r="AM17" s="22"/>
      <c r="AN17" s="22"/>
      <c r="AO17" s="22"/>
      <c r="AP17" s="22"/>
      <c r="AQ17" s="27"/>
    </row>
    <row r="18" spans="1:43" ht="13.5" customHeight="1" thickBot="1">
      <c r="A18" s="547" t="s">
        <v>53</v>
      </c>
      <c r="B18" s="551">
        <f>208.71*H5*(208.71/(H4/12))</f>
        <v>39929.875425000006</v>
      </c>
      <c r="C18" s="521"/>
      <c r="D18" s="542" t="s">
        <v>23</v>
      </c>
      <c r="E18" s="552">
        <f>IF(H6&gt;10000,+B18/H6,B18/(H6*50))</f>
        <v>0.1711282820046886</v>
      </c>
      <c r="F18" s="548">
        <v>567</v>
      </c>
      <c r="G18" s="549">
        <f>+E18*F18</f>
        <v>97.02973589665844</v>
      </c>
      <c r="H18" s="550">
        <f>+G18/$E$9*100</f>
        <v>8.085811324721536</v>
      </c>
      <c r="I18" s="19"/>
      <c r="J18" s="434" t="s">
        <v>77</v>
      </c>
      <c r="K18" s="235"/>
      <c r="L18" s="636"/>
      <c r="M18" s="624"/>
      <c r="N18" s="624"/>
      <c r="O18" s="624"/>
      <c r="P18" s="624"/>
      <c r="Q18" s="624"/>
      <c r="R18" s="624"/>
      <c r="S18" s="624"/>
      <c r="T18" s="624"/>
      <c r="U18" s="624"/>
      <c r="V18" s="624"/>
      <c r="W18" s="625"/>
      <c r="X18" s="34"/>
      <c r="Y18" s="34"/>
      <c r="Z18" s="19"/>
      <c r="AA18" s="19"/>
      <c r="AB18" s="19"/>
      <c r="AC18" s="19"/>
      <c r="AD18" s="19"/>
      <c r="AE18" s="19"/>
      <c r="AF18" s="19"/>
      <c r="AG18" s="19"/>
      <c r="AH18" s="19"/>
      <c r="AI18" s="19"/>
      <c r="AJ18" s="19"/>
      <c r="AK18" s="19"/>
      <c r="AL18" s="19"/>
      <c r="AM18" s="22"/>
      <c r="AN18" s="22"/>
      <c r="AO18" s="22"/>
      <c r="AP18" s="22"/>
      <c r="AQ18" s="27"/>
    </row>
    <row r="19" spans="1:43" ht="13.5" customHeight="1" thickBot="1">
      <c r="A19" s="547" t="s">
        <v>54</v>
      </c>
      <c r="B19" s="544"/>
      <c r="C19" s="544"/>
      <c r="D19" s="542" t="s">
        <v>24</v>
      </c>
      <c r="E19" s="531">
        <v>0.33</v>
      </c>
      <c r="F19" s="548">
        <v>35</v>
      </c>
      <c r="G19" s="549">
        <f aca="true" t="shared" si="0" ref="G19:G24">+E19*F19</f>
        <v>11.55</v>
      </c>
      <c r="H19" s="550">
        <f>+G19/$E$9*100</f>
        <v>0.9625</v>
      </c>
      <c r="I19" s="19"/>
      <c r="J19" s="760" t="s">
        <v>99</v>
      </c>
      <c r="K19" s="761"/>
      <c r="L19" s="633">
        <v>150000</v>
      </c>
      <c r="M19" s="431">
        <v>11.55</v>
      </c>
      <c r="N19" s="235">
        <f>+L19*M19/100</f>
        <v>17325</v>
      </c>
      <c r="O19" s="430">
        <v>400</v>
      </c>
      <c r="P19" s="432">
        <f>IF(O19=0," ",+N19/O19)</f>
        <v>43.3125</v>
      </c>
      <c r="Q19" s="430">
        <v>25</v>
      </c>
      <c r="R19" s="235">
        <f>+O19*Q19/100</f>
        <v>100</v>
      </c>
      <c r="S19" s="432">
        <f>IF(R19=0," ",+R19/L15)</f>
        <v>0.1111111111111111</v>
      </c>
      <c r="T19" s="432">
        <f>+N19*Q19/100/L15</f>
        <v>4.8125</v>
      </c>
      <c r="U19" s="430">
        <v>3750</v>
      </c>
      <c r="V19" s="433">
        <f>+U19*Q19/100</f>
        <v>937.5</v>
      </c>
      <c r="W19" s="432">
        <f>+V19/L15</f>
        <v>1.0416666666666667</v>
      </c>
      <c r="X19" s="34"/>
      <c r="Y19" s="34"/>
      <c r="Z19" s="19"/>
      <c r="AA19" s="19"/>
      <c r="AB19" s="19"/>
      <c r="AC19" s="19"/>
      <c r="AD19" s="19"/>
      <c r="AE19" s="19"/>
      <c r="AF19" s="19"/>
      <c r="AG19" s="19"/>
      <c r="AH19" s="19"/>
      <c r="AI19" s="19"/>
      <c r="AJ19" s="19"/>
      <c r="AK19" s="19"/>
      <c r="AL19" s="19"/>
      <c r="AM19" s="22"/>
      <c r="AN19" s="22"/>
      <c r="AO19" s="22"/>
      <c r="AP19" s="22"/>
      <c r="AQ19" s="27"/>
    </row>
    <row r="20" spans="1:43" ht="13.5" customHeight="1" thickBot="1">
      <c r="A20" s="547" t="s">
        <v>58</v>
      </c>
      <c r="B20" s="544"/>
      <c r="C20" s="544"/>
      <c r="D20" s="542"/>
      <c r="E20" s="542"/>
      <c r="F20" s="549"/>
      <c r="G20" s="549"/>
      <c r="H20" s="550"/>
      <c r="I20" s="19"/>
      <c r="J20" s="760" t="s">
        <v>100</v>
      </c>
      <c r="K20" s="761"/>
      <c r="L20" s="430">
        <v>130000</v>
      </c>
      <c r="M20" s="431">
        <v>11.55</v>
      </c>
      <c r="N20" s="235">
        <f>+L20*M20/100</f>
        <v>15015</v>
      </c>
      <c r="O20" s="430">
        <v>600</v>
      </c>
      <c r="P20" s="432">
        <f>IF(O20=0," ",+N20/O20)</f>
        <v>25.025</v>
      </c>
      <c r="Q20" s="430">
        <v>65</v>
      </c>
      <c r="R20" s="235">
        <f>+O20*Q20/100</f>
        <v>390</v>
      </c>
      <c r="S20" s="432">
        <f>IF(R20=0," ",+R20/L15)</f>
        <v>0.43333333333333335</v>
      </c>
      <c r="T20" s="432">
        <f>+N20*Q20/100/L15</f>
        <v>10.844166666666666</v>
      </c>
      <c r="U20" s="430">
        <v>3250</v>
      </c>
      <c r="V20" s="433">
        <f>+U20*Q20/100</f>
        <v>2112.5</v>
      </c>
      <c r="W20" s="432">
        <f>+V20/L15</f>
        <v>2.3472222222222223</v>
      </c>
      <c r="X20" s="34"/>
      <c r="Y20" s="34"/>
      <c r="Z20" s="19"/>
      <c r="AA20" s="19"/>
      <c r="AB20" s="19"/>
      <c r="AC20" s="19"/>
      <c r="AD20" s="19"/>
      <c r="AE20" s="19"/>
      <c r="AF20" s="19"/>
      <c r="AG20" s="19"/>
      <c r="AH20" s="19"/>
      <c r="AI20" s="19"/>
      <c r="AJ20" s="19"/>
      <c r="AK20" s="19"/>
      <c r="AL20" s="19"/>
      <c r="AM20" s="22"/>
      <c r="AN20" s="22"/>
      <c r="AO20" s="22"/>
      <c r="AP20" s="22"/>
      <c r="AQ20" s="27"/>
    </row>
    <row r="21" spans="1:43" ht="13.5" customHeight="1" thickBot="1">
      <c r="A21" s="547" t="s">
        <v>1</v>
      </c>
      <c r="B21" s="544"/>
      <c r="C21" s="544"/>
      <c r="D21" s="542" t="s">
        <v>25</v>
      </c>
      <c r="E21" s="531">
        <v>90</v>
      </c>
      <c r="F21" s="548">
        <v>0.68</v>
      </c>
      <c r="G21" s="549">
        <f t="shared" si="0"/>
        <v>61.2</v>
      </c>
      <c r="H21" s="550">
        <f aca="true" t="shared" si="1" ref="H21:H26">+G21/$E$9*100</f>
        <v>5.1000000000000005</v>
      </c>
      <c r="I21" s="19"/>
      <c r="J21" s="760" t="s">
        <v>119</v>
      </c>
      <c r="K21" s="761"/>
      <c r="L21" s="430">
        <v>66000</v>
      </c>
      <c r="M21" s="431">
        <v>11.55</v>
      </c>
      <c r="N21" s="433">
        <f>+L21*M21/100</f>
        <v>7623</v>
      </c>
      <c r="O21" s="430">
        <v>500</v>
      </c>
      <c r="P21" s="432">
        <f>IF(O21=0," ",+N21/O21)</f>
        <v>15.246</v>
      </c>
      <c r="Q21" s="430">
        <v>30</v>
      </c>
      <c r="R21" s="235">
        <f>+O21*Q21/100</f>
        <v>150</v>
      </c>
      <c r="S21" s="432">
        <f>IF(R21=0," ",+R21/L15)</f>
        <v>0.16666666666666666</v>
      </c>
      <c r="T21" s="432">
        <f>IF(N21=0," ",+N21*Q21/100/L15)</f>
        <v>2.541</v>
      </c>
      <c r="U21" s="430">
        <v>1650</v>
      </c>
      <c r="V21" s="433">
        <f>+U21*Q21/100</f>
        <v>495</v>
      </c>
      <c r="W21" s="432">
        <f>+V21/L15</f>
        <v>0.55</v>
      </c>
      <c r="X21" s="34"/>
      <c r="Y21" s="34"/>
      <c r="Z21" s="19"/>
      <c r="AA21" s="19"/>
      <c r="AB21" s="19"/>
      <c r="AC21" s="19"/>
      <c r="AD21" s="19"/>
      <c r="AE21" s="19"/>
      <c r="AF21" s="19"/>
      <c r="AG21" s="19"/>
      <c r="AH21" s="19"/>
      <c r="AI21" s="19"/>
      <c r="AJ21" s="19"/>
      <c r="AK21" s="19"/>
      <c r="AL21" s="19"/>
      <c r="AM21" s="22"/>
      <c r="AN21" s="22"/>
      <c r="AO21" s="22"/>
      <c r="AP21" s="22"/>
      <c r="AQ21" s="27"/>
    </row>
    <row r="22" spans="1:43" ht="13.5" customHeight="1" thickBot="1">
      <c r="A22" s="547" t="s">
        <v>2</v>
      </c>
      <c r="B22" s="544"/>
      <c r="C22" s="544"/>
      <c r="D22" s="542" t="s">
        <v>25</v>
      </c>
      <c r="E22" s="531">
        <v>70</v>
      </c>
      <c r="F22" s="548">
        <v>0.5</v>
      </c>
      <c r="G22" s="549">
        <f t="shared" si="0"/>
        <v>35</v>
      </c>
      <c r="H22" s="550">
        <f t="shared" si="1"/>
        <v>2.9166666666666665</v>
      </c>
      <c r="I22" s="19"/>
      <c r="J22" s="235"/>
      <c r="K22" s="235"/>
      <c r="L22" s="235"/>
      <c r="M22" s="235"/>
      <c r="N22" s="235"/>
      <c r="O22" s="235"/>
      <c r="P22" s="235"/>
      <c r="Q22" s="235"/>
      <c r="R22" s="235"/>
      <c r="S22" s="235"/>
      <c r="T22" s="235"/>
      <c r="U22" s="235"/>
      <c r="V22" s="433"/>
      <c r="W22" s="432"/>
      <c r="X22" s="34"/>
      <c r="Y22" s="34"/>
      <c r="Z22" s="19"/>
      <c r="AA22" s="19"/>
      <c r="AB22" s="19"/>
      <c r="AC22" s="19"/>
      <c r="AD22" s="19"/>
      <c r="AE22" s="19"/>
      <c r="AF22" s="19"/>
      <c r="AG22" s="19"/>
      <c r="AH22" s="19"/>
      <c r="AI22" s="19"/>
      <c r="AJ22" s="19"/>
      <c r="AK22" s="19"/>
      <c r="AL22" s="19"/>
      <c r="AM22" s="22"/>
      <c r="AN22" s="22"/>
      <c r="AO22" s="22"/>
      <c r="AP22" s="22"/>
      <c r="AQ22" s="27"/>
    </row>
    <row r="23" spans="1:43" ht="13.5" customHeight="1" thickBot="1">
      <c r="A23" s="547" t="s">
        <v>3</v>
      </c>
      <c r="B23" s="544"/>
      <c r="C23" s="544"/>
      <c r="D23" s="542" t="s">
        <v>25</v>
      </c>
      <c r="E23" s="531">
        <v>70</v>
      </c>
      <c r="F23" s="548">
        <v>0.58</v>
      </c>
      <c r="G23" s="549">
        <f t="shared" si="0"/>
        <v>40.599999999999994</v>
      </c>
      <c r="H23" s="550">
        <f t="shared" si="1"/>
        <v>3.383333333333333</v>
      </c>
      <c r="I23" s="19"/>
      <c r="J23" s="434" t="s">
        <v>78</v>
      </c>
      <c r="K23" s="235"/>
      <c r="L23" s="626">
        <v>125000</v>
      </c>
      <c r="M23" s="627">
        <v>15</v>
      </c>
      <c r="N23" s="433">
        <f>+L23*M23/100</f>
        <v>18750</v>
      </c>
      <c r="O23" s="626">
        <v>250</v>
      </c>
      <c r="P23" s="432">
        <f>IF(O23=0," ",+N23/O23)</f>
        <v>75</v>
      </c>
      <c r="Q23" s="626">
        <v>65</v>
      </c>
      <c r="R23" s="235">
        <f>+O23*Q23/100</f>
        <v>162.5</v>
      </c>
      <c r="S23" s="432">
        <f>IF(R23=0," ",+R23/L15)</f>
        <v>0.18055555555555555</v>
      </c>
      <c r="T23" s="432">
        <f>+N23*Q23/100/L15</f>
        <v>13.541666666666666</v>
      </c>
      <c r="U23" s="626">
        <v>3750</v>
      </c>
      <c r="V23" s="433">
        <f>+U23*Q23/100</f>
        <v>2437.5</v>
      </c>
      <c r="W23" s="432">
        <f>+V23/L15</f>
        <v>2.7083333333333335</v>
      </c>
      <c r="X23" s="34"/>
      <c r="Y23" s="34"/>
      <c r="Z23" s="19"/>
      <c r="AA23" s="19"/>
      <c r="AB23" s="19"/>
      <c r="AC23" s="19"/>
      <c r="AD23" s="19"/>
      <c r="AE23" s="19"/>
      <c r="AF23" s="19"/>
      <c r="AG23" s="19"/>
      <c r="AH23" s="19"/>
      <c r="AI23" s="19"/>
      <c r="AJ23" s="19"/>
      <c r="AK23" s="19"/>
      <c r="AL23" s="19"/>
      <c r="AM23" s="22"/>
      <c r="AN23" s="22"/>
      <c r="AO23" s="22"/>
      <c r="AP23" s="22"/>
      <c r="AQ23" s="27"/>
    </row>
    <row r="24" spans="1:43" ht="13.5" customHeight="1" thickBot="1">
      <c r="A24" s="547" t="s">
        <v>106</v>
      </c>
      <c r="B24" s="521"/>
      <c r="C24" s="521"/>
      <c r="D24" s="542" t="s">
        <v>64</v>
      </c>
      <c r="E24" s="531">
        <v>0</v>
      </c>
      <c r="F24" s="548">
        <v>30</v>
      </c>
      <c r="G24" s="549">
        <f t="shared" si="0"/>
        <v>0</v>
      </c>
      <c r="H24" s="550">
        <f t="shared" si="1"/>
        <v>0</v>
      </c>
      <c r="I24" s="19"/>
      <c r="J24" s="235"/>
      <c r="K24" s="235"/>
      <c r="L24" s="235"/>
      <c r="M24" s="432"/>
      <c r="N24" s="433"/>
      <c r="O24" s="235"/>
      <c r="P24" s="235"/>
      <c r="Q24" s="235"/>
      <c r="R24" s="235"/>
      <c r="S24" s="235"/>
      <c r="T24" s="235"/>
      <c r="U24" s="235"/>
      <c r="V24" s="433"/>
      <c r="W24" s="432"/>
      <c r="X24" s="34"/>
      <c r="Y24" s="34"/>
      <c r="Z24" s="19"/>
      <c r="AA24" s="19"/>
      <c r="AB24" s="19"/>
      <c r="AC24" s="19"/>
      <c r="AD24" s="19"/>
      <c r="AE24" s="19"/>
      <c r="AF24" s="19"/>
      <c r="AG24" s="19"/>
      <c r="AH24" s="19"/>
      <c r="AI24" s="19"/>
      <c r="AJ24" s="19"/>
      <c r="AK24" s="19"/>
      <c r="AL24" s="19"/>
      <c r="AM24" s="22"/>
      <c r="AN24" s="22"/>
      <c r="AO24" s="22"/>
      <c r="AP24" s="22"/>
      <c r="AQ24" s="27"/>
    </row>
    <row r="25" spans="1:43" ht="13.5" customHeight="1" thickBot="1">
      <c r="A25" s="547" t="s">
        <v>4</v>
      </c>
      <c r="B25" s="544"/>
      <c r="C25" s="544"/>
      <c r="D25" s="542" t="s">
        <v>25</v>
      </c>
      <c r="E25" s="531">
        <v>0.5</v>
      </c>
      <c r="F25" s="548">
        <v>5.3</v>
      </c>
      <c r="G25" s="549">
        <f>+E25*F25</f>
        <v>2.65</v>
      </c>
      <c r="H25" s="550">
        <f t="shared" si="1"/>
        <v>0.22083333333333335</v>
      </c>
      <c r="I25" s="19"/>
      <c r="J25" s="434" t="s">
        <v>79</v>
      </c>
      <c r="K25" s="235"/>
      <c r="L25" s="626">
        <v>325000</v>
      </c>
      <c r="M25" s="627">
        <v>14.55</v>
      </c>
      <c r="N25" s="433">
        <f>+L25*M25/100</f>
        <v>47287.5</v>
      </c>
      <c r="O25" s="626">
        <v>240</v>
      </c>
      <c r="P25" s="432">
        <f>IF(O25=0," ",+N25/O25)</f>
        <v>197.03125</v>
      </c>
      <c r="Q25" s="626">
        <v>100</v>
      </c>
      <c r="R25" s="235">
        <f>+O25*Q25/100</f>
        <v>240</v>
      </c>
      <c r="S25" s="432">
        <f>IF(R25=0," ",+R25/L15)</f>
        <v>0.26666666666666666</v>
      </c>
      <c r="T25" s="432">
        <f>+N25*Q25/100/L15</f>
        <v>52.541666666666664</v>
      </c>
      <c r="U25" s="626">
        <v>9500</v>
      </c>
      <c r="V25" s="433">
        <f>+U25*Q25/100</f>
        <v>9500</v>
      </c>
      <c r="W25" s="432">
        <f>+V25/L15</f>
        <v>10.555555555555555</v>
      </c>
      <c r="X25" s="34"/>
      <c r="Y25" s="34"/>
      <c r="Z25" s="19"/>
      <c r="AA25" s="19"/>
      <c r="AB25" s="19"/>
      <c r="AC25" s="19"/>
      <c r="AD25" s="19"/>
      <c r="AE25" s="19"/>
      <c r="AF25" s="19"/>
      <c r="AG25" s="19"/>
      <c r="AH25" s="19"/>
      <c r="AI25" s="19"/>
      <c r="AJ25" s="19"/>
      <c r="AK25" s="19"/>
      <c r="AL25" s="19"/>
      <c r="AM25" s="22"/>
      <c r="AN25" s="22"/>
      <c r="AO25" s="22"/>
      <c r="AP25" s="22"/>
      <c r="AQ25" s="27"/>
    </row>
    <row r="26" spans="1:43" ht="13.5" customHeight="1" thickBot="1">
      <c r="A26" s="553" t="s">
        <v>38</v>
      </c>
      <c r="B26" s="554"/>
      <c r="C26" s="554"/>
      <c r="D26" s="555" t="s">
        <v>22</v>
      </c>
      <c r="E26" s="478">
        <v>1</v>
      </c>
      <c r="F26" s="556">
        <v>0</v>
      </c>
      <c r="G26" s="557">
        <f>+E26*F26</f>
        <v>0</v>
      </c>
      <c r="H26" s="558">
        <f t="shared" si="1"/>
        <v>0</v>
      </c>
      <c r="I26" s="19"/>
      <c r="J26" s="628"/>
      <c r="K26" s="420"/>
      <c r="L26" s="420"/>
      <c r="M26" s="629"/>
      <c r="N26" s="420"/>
      <c r="O26" s="420"/>
      <c r="P26" s="630"/>
      <c r="Q26" s="420"/>
      <c r="R26" s="420"/>
      <c r="S26" s="630"/>
      <c r="T26" s="630"/>
      <c r="U26" s="420"/>
      <c r="V26" s="420"/>
      <c r="W26" s="631"/>
      <c r="X26" s="34"/>
      <c r="Y26" s="34"/>
      <c r="Z26" s="19"/>
      <c r="AA26" s="19"/>
      <c r="AB26" s="19"/>
      <c r="AC26" s="19"/>
      <c r="AD26" s="19"/>
      <c r="AE26" s="19"/>
      <c r="AF26" s="19"/>
      <c r="AG26" s="19"/>
      <c r="AH26" s="19"/>
      <c r="AI26" s="19"/>
      <c r="AJ26" s="19"/>
      <c r="AK26" s="19"/>
      <c r="AL26" s="19"/>
      <c r="AM26" s="22"/>
      <c r="AN26" s="22"/>
      <c r="AO26" s="22"/>
      <c r="AP26" s="22"/>
      <c r="AQ26" s="27"/>
    </row>
    <row r="27" spans="1:43" ht="13.5" customHeight="1" thickBot="1">
      <c r="A27" s="256" t="s">
        <v>190</v>
      </c>
      <c r="B27" s="544"/>
      <c r="C27" s="544"/>
      <c r="D27" s="542"/>
      <c r="E27" s="542"/>
      <c r="F27" s="549"/>
      <c r="G27" s="549"/>
      <c r="H27" s="550"/>
      <c r="I27" s="19"/>
      <c r="J27" s="425" t="s">
        <v>80</v>
      </c>
      <c r="K27" s="199"/>
      <c r="L27" s="199"/>
      <c r="M27" s="201"/>
      <c r="N27" s="198">
        <f>SUM(N18:N26)</f>
        <v>106000.5</v>
      </c>
      <c r="O27" s="199"/>
      <c r="P27" s="200"/>
      <c r="Q27" s="198">
        <f>+Q19/100*N19+Q20/100*N20+Q21/100*N21+Q23/100*N23+Q25/100*N25</f>
        <v>75852.9</v>
      </c>
      <c r="R27" s="199"/>
      <c r="S27" s="200"/>
      <c r="T27" s="200">
        <f>SUM(T19:T26)</f>
        <v>84.281</v>
      </c>
      <c r="U27" s="198">
        <f>SUM(U19:U26)</f>
        <v>21900</v>
      </c>
      <c r="V27" s="198">
        <f>SUM(V19:V26)</f>
        <v>15482.5</v>
      </c>
      <c r="W27" s="426">
        <f>SUM(W19:W26)</f>
        <v>17.202777777777776</v>
      </c>
      <c r="X27" s="34"/>
      <c r="Y27" s="34"/>
      <c r="Z27" s="19"/>
      <c r="AA27" s="19"/>
      <c r="AB27" s="19"/>
      <c r="AC27" s="19"/>
      <c r="AD27" s="19"/>
      <c r="AE27" s="19"/>
      <c r="AF27" s="19"/>
      <c r="AG27" s="19"/>
      <c r="AH27" s="19"/>
      <c r="AI27" s="19"/>
      <c r="AJ27" s="19"/>
      <c r="AK27" s="19"/>
      <c r="AL27" s="19"/>
      <c r="AM27" s="22"/>
      <c r="AN27" s="22"/>
      <c r="AO27" s="22"/>
      <c r="AP27" s="22"/>
      <c r="AQ27" s="27"/>
    </row>
    <row r="28" spans="1:43" ht="13.5" customHeight="1" thickBot="1">
      <c r="A28" s="256" t="s">
        <v>203</v>
      </c>
      <c r="B28" s="544"/>
      <c r="C28" s="544"/>
      <c r="D28" s="542" t="s">
        <v>22</v>
      </c>
      <c r="E28" s="542">
        <v>1</v>
      </c>
      <c r="F28" s="223">
        <v>9.88</v>
      </c>
      <c r="G28" s="549">
        <f>+E28*F28</f>
        <v>9.88</v>
      </c>
      <c r="H28" s="550">
        <f>+G28/$E$9*100</f>
        <v>0.8233333333333334</v>
      </c>
      <c r="I28" s="19"/>
      <c r="J28" s="4"/>
      <c r="K28" s="4"/>
      <c r="L28" s="4"/>
      <c r="M28" s="4"/>
      <c r="N28" s="4"/>
      <c r="O28" s="4"/>
      <c r="P28" s="4"/>
      <c r="Q28" s="4"/>
      <c r="R28" s="4"/>
      <c r="S28" s="4"/>
      <c r="T28" s="4"/>
      <c r="U28" s="4"/>
      <c r="V28" s="4"/>
      <c r="W28" s="4"/>
      <c r="X28" s="34"/>
      <c r="Y28" s="34"/>
      <c r="Z28" s="19"/>
      <c r="AA28" s="19"/>
      <c r="AB28" s="19"/>
      <c r="AC28" s="19"/>
      <c r="AD28" s="19"/>
      <c r="AE28" s="19"/>
      <c r="AF28" s="19"/>
      <c r="AG28" s="19"/>
      <c r="AH28" s="19"/>
      <c r="AI28" s="19"/>
      <c r="AJ28" s="19"/>
      <c r="AK28" s="19"/>
      <c r="AL28" s="19"/>
      <c r="AM28" s="22"/>
      <c r="AN28" s="22"/>
      <c r="AO28" s="22"/>
      <c r="AP28" s="22"/>
      <c r="AQ28" s="27"/>
    </row>
    <row r="29" spans="1:43" ht="13.5" customHeight="1" thickBot="1">
      <c r="A29" s="256" t="s">
        <v>55</v>
      </c>
      <c r="B29" s="544"/>
      <c r="C29" s="544"/>
      <c r="D29" s="542" t="s">
        <v>22</v>
      </c>
      <c r="E29" s="542">
        <v>1</v>
      </c>
      <c r="F29" s="223">
        <v>14.44</v>
      </c>
      <c r="G29" s="549">
        <f>+E29*F29</f>
        <v>14.44</v>
      </c>
      <c r="H29" s="550">
        <f>+G29/$E$9*100</f>
        <v>1.2033333333333334</v>
      </c>
      <c r="I29" s="19"/>
      <c r="J29" s="45"/>
      <c r="K29" s="45"/>
      <c r="L29" s="45"/>
      <c r="M29" s="45"/>
      <c r="N29" s="45"/>
      <c r="O29" s="45"/>
      <c r="P29" s="45"/>
      <c r="Q29" s="45"/>
      <c r="R29" s="45"/>
      <c r="S29" s="45"/>
      <c r="T29" s="45"/>
      <c r="U29" s="45"/>
      <c r="V29" s="45"/>
      <c r="W29" s="45"/>
      <c r="X29" s="34"/>
      <c r="Y29" s="34"/>
      <c r="Z29" s="19"/>
      <c r="AA29" s="19"/>
      <c r="AB29" s="19"/>
      <c r="AC29" s="19"/>
      <c r="AD29" s="19"/>
      <c r="AE29" s="19"/>
      <c r="AF29" s="19"/>
      <c r="AG29" s="19"/>
      <c r="AH29" s="19"/>
      <c r="AI29" s="19"/>
      <c r="AJ29" s="19"/>
      <c r="AK29" s="19"/>
      <c r="AL29" s="19"/>
      <c r="AM29" s="22"/>
      <c r="AN29" s="22"/>
      <c r="AO29" s="22"/>
      <c r="AP29" s="22"/>
      <c r="AQ29" s="27"/>
    </row>
    <row r="30" spans="1:43" ht="13.5" customHeight="1" thickBot="1">
      <c r="A30" s="256" t="s">
        <v>114</v>
      </c>
      <c r="B30" s="544"/>
      <c r="C30" s="544"/>
      <c r="D30" s="542" t="s">
        <v>22</v>
      </c>
      <c r="E30" s="542">
        <v>1</v>
      </c>
      <c r="F30" s="223">
        <f>13.25+12.38</f>
        <v>25.630000000000003</v>
      </c>
      <c r="G30" s="549">
        <f>+E30*F30</f>
        <v>25.630000000000003</v>
      </c>
      <c r="H30" s="550">
        <f>+G30/$E$9*100</f>
        <v>2.1358333333333337</v>
      </c>
      <c r="I30" s="19"/>
      <c r="J30" s="435" t="s">
        <v>81</v>
      </c>
      <c r="K30" s="436"/>
      <c r="L30" s="706">
        <f>+F44</f>
        <v>3.68</v>
      </c>
      <c r="M30" s="441"/>
      <c r="N30" s="441"/>
      <c r="O30" s="441"/>
      <c r="P30" s="441"/>
      <c r="Q30" s="441"/>
      <c r="R30" s="441"/>
      <c r="S30" s="441"/>
      <c r="T30" s="441"/>
      <c r="U30" s="441"/>
      <c r="V30" s="441"/>
      <c r="W30" s="441"/>
      <c r="X30" s="441"/>
      <c r="Y30" s="442"/>
      <c r="Z30" s="19"/>
      <c r="AA30" s="19"/>
      <c r="AB30" s="19"/>
      <c r="AC30" s="19"/>
      <c r="AD30" s="19"/>
      <c r="AE30" s="19"/>
      <c r="AF30" s="19"/>
      <c r="AG30" s="19"/>
      <c r="AH30" s="19"/>
      <c r="AI30" s="19"/>
      <c r="AJ30" s="19"/>
      <c r="AK30" s="19"/>
      <c r="AL30" s="19"/>
      <c r="AM30" s="22"/>
      <c r="AN30" s="22"/>
      <c r="AO30" s="22"/>
      <c r="AP30" s="22"/>
      <c r="AQ30" s="27"/>
    </row>
    <row r="31" spans="1:43" ht="13.5" customHeight="1" thickBot="1">
      <c r="A31" s="256" t="s">
        <v>183</v>
      </c>
      <c r="B31" s="544"/>
      <c r="C31" s="544"/>
      <c r="D31" s="542" t="s">
        <v>22</v>
      </c>
      <c r="E31" s="542">
        <v>1</v>
      </c>
      <c r="F31" s="223">
        <v>8.19</v>
      </c>
      <c r="G31" s="549">
        <f>+E31*F31</f>
        <v>8.19</v>
      </c>
      <c r="H31" s="550">
        <f>+G31/$E$9*100</f>
        <v>0.6825</v>
      </c>
      <c r="I31" s="19"/>
      <c r="J31" s="437"/>
      <c r="K31" s="202"/>
      <c r="L31" s="203" t="s">
        <v>108</v>
      </c>
      <c r="M31" s="202"/>
      <c r="N31" s="204"/>
      <c r="O31" s="726" t="s">
        <v>66</v>
      </c>
      <c r="P31" s="727"/>
      <c r="Q31" s="728"/>
      <c r="R31" s="726" t="s">
        <v>82</v>
      </c>
      <c r="S31" s="728"/>
      <c r="T31" s="726" t="s">
        <v>67</v>
      </c>
      <c r="U31" s="727"/>
      <c r="V31" s="728"/>
      <c r="W31" s="726" t="s">
        <v>83</v>
      </c>
      <c r="X31" s="727"/>
      <c r="Y31" s="765"/>
      <c r="Z31" s="19"/>
      <c r="AA31" s="19"/>
      <c r="AB31" s="19"/>
      <c r="AC31" s="19"/>
      <c r="AD31" s="19"/>
      <c r="AE31" s="19"/>
      <c r="AF31" s="19"/>
      <c r="AG31" s="19"/>
      <c r="AH31" s="19"/>
      <c r="AI31" s="19"/>
      <c r="AJ31" s="19"/>
      <c r="AK31" s="19"/>
      <c r="AL31" s="19"/>
      <c r="AM31" s="22"/>
      <c r="AN31" s="22"/>
      <c r="AO31" s="22"/>
      <c r="AP31" s="22"/>
      <c r="AQ31" s="27"/>
    </row>
    <row r="32" spans="1:43" ht="13.5" customHeight="1" thickBot="1">
      <c r="A32" s="476" t="s">
        <v>116</v>
      </c>
      <c r="B32" s="554"/>
      <c r="C32" s="554"/>
      <c r="D32" s="555" t="s">
        <v>22</v>
      </c>
      <c r="E32" s="555">
        <v>1</v>
      </c>
      <c r="F32" s="479">
        <v>15</v>
      </c>
      <c r="G32" s="557">
        <f>+E32*F32</f>
        <v>15</v>
      </c>
      <c r="H32" s="558">
        <f>+G32/$E$9*100</f>
        <v>1.25</v>
      </c>
      <c r="I32" s="19"/>
      <c r="J32" s="438" t="s">
        <v>84</v>
      </c>
      <c r="K32" s="205"/>
      <c r="L32" s="206" t="s">
        <v>112</v>
      </c>
      <c r="M32" s="206" t="s">
        <v>85</v>
      </c>
      <c r="N32" s="206" t="s">
        <v>86</v>
      </c>
      <c r="O32" s="207" t="s">
        <v>68</v>
      </c>
      <c r="P32" s="207" t="s">
        <v>69</v>
      </c>
      <c r="Q32" s="207" t="s">
        <v>70</v>
      </c>
      <c r="R32" s="207" t="s">
        <v>73</v>
      </c>
      <c r="S32" s="207" t="s">
        <v>75</v>
      </c>
      <c r="T32" s="207" t="s">
        <v>76</v>
      </c>
      <c r="U32" s="207" t="s">
        <v>146</v>
      </c>
      <c r="V32" s="207" t="s">
        <v>57</v>
      </c>
      <c r="W32" s="207" t="s">
        <v>74</v>
      </c>
      <c r="X32" s="207" t="s">
        <v>87</v>
      </c>
      <c r="Y32" s="443" t="s">
        <v>88</v>
      </c>
      <c r="Z32" s="19"/>
      <c r="AA32" s="19"/>
      <c r="AB32" s="19"/>
      <c r="AC32" s="19"/>
      <c r="AD32" s="19"/>
      <c r="AE32" s="19"/>
      <c r="AF32" s="19"/>
      <c r="AG32" s="19"/>
      <c r="AH32" s="19"/>
      <c r="AI32" s="19"/>
      <c r="AJ32" s="19"/>
      <c r="AK32" s="19"/>
      <c r="AL32" s="19"/>
      <c r="AM32" s="22"/>
      <c r="AN32" s="22"/>
      <c r="AO32" s="22"/>
      <c r="AP32" s="22"/>
      <c r="AQ32" s="27"/>
    </row>
    <row r="33" spans="1:43" ht="13.5" customHeight="1" thickBot="1">
      <c r="A33" s="547" t="s">
        <v>115</v>
      </c>
      <c r="B33" s="544"/>
      <c r="C33" s="544"/>
      <c r="D33" s="542"/>
      <c r="E33" s="542"/>
      <c r="F33" s="215"/>
      <c r="G33" s="549"/>
      <c r="H33" s="549"/>
      <c r="I33" s="19"/>
      <c r="J33" s="439"/>
      <c r="K33" s="440"/>
      <c r="L33" s="440"/>
      <c r="M33" s="440"/>
      <c r="N33" s="440"/>
      <c r="O33" s="440"/>
      <c r="P33" s="440"/>
      <c r="Q33" s="440"/>
      <c r="R33" s="440"/>
      <c r="S33" s="440"/>
      <c r="T33" s="440"/>
      <c r="U33" s="440"/>
      <c r="V33" s="440"/>
      <c r="W33" s="440"/>
      <c r="X33" s="440"/>
      <c r="Y33" s="444"/>
      <c r="Z33" s="19"/>
      <c r="AA33" s="19"/>
      <c r="AB33" s="19"/>
      <c r="AC33" s="19"/>
      <c r="AD33" s="19"/>
      <c r="AE33" s="19"/>
      <c r="AF33" s="19"/>
      <c r="AG33" s="19"/>
      <c r="AH33" s="19"/>
      <c r="AI33" s="19"/>
      <c r="AJ33" s="19"/>
      <c r="AK33" s="19"/>
      <c r="AL33" s="19"/>
      <c r="AM33" s="22"/>
      <c r="AN33" s="22"/>
      <c r="AO33" s="22"/>
      <c r="AP33" s="22"/>
      <c r="AQ33" s="27"/>
    </row>
    <row r="34" spans="1:43" ht="13.5" customHeight="1" thickBot="1">
      <c r="A34" s="547" t="s">
        <v>117</v>
      </c>
      <c r="B34" s="544"/>
      <c r="C34" s="544"/>
      <c r="D34" s="542" t="s">
        <v>22</v>
      </c>
      <c r="E34" s="542">
        <v>1</v>
      </c>
      <c r="F34" s="548">
        <v>10</v>
      </c>
      <c r="G34" s="549">
        <f aca="true" t="shared" si="2" ref="G34:G42">+E34*F34</f>
        <v>10</v>
      </c>
      <c r="H34" s="549">
        <f aca="true" t="shared" si="3" ref="H34:H42">+G34/$E$9*100</f>
        <v>0.8333333333333334</v>
      </c>
      <c r="I34" s="19"/>
      <c r="J34" s="687" t="s">
        <v>210</v>
      </c>
      <c r="K34" s="687"/>
      <c r="L34" s="447">
        <v>9300</v>
      </c>
      <c r="M34" s="447">
        <v>150</v>
      </c>
      <c r="N34" s="448">
        <v>38</v>
      </c>
      <c r="O34" s="447"/>
      <c r="P34" s="457"/>
      <c r="Q34" s="460">
        <f aca="true" t="shared" si="4" ref="Q34:Q45">+O34*P34/100</f>
        <v>0</v>
      </c>
      <c r="R34" s="643"/>
      <c r="S34" s="451">
        <f>+Q34*R34/100/L15</f>
        <v>0</v>
      </c>
      <c r="T34" s="640"/>
      <c r="U34" s="452">
        <f>+T34*R34/100</f>
        <v>0</v>
      </c>
      <c r="V34" s="451">
        <f>+U34/L15</f>
        <v>0</v>
      </c>
      <c r="W34" s="453">
        <f aca="true" t="shared" si="5" ref="W34:W45">IF(N34=0," ",1/N34)</f>
        <v>0.02631578947368421</v>
      </c>
      <c r="X34" s="451">
        <f aca="true" t="shared" si="6" ref="X34:X45">+M34*0.044</f>
        <v>6.6</v>
      </c>
      <c r="Y34" s="451">
        <f>IF(W34=" "," ",+X34*W34*1.15*L30)</f>
        <v>0.7350315789473684</v>
      </c>
      <c r="Z34" s="19"/>
      <c r="AA34" s="19"/>
      <c r="AB34" s="19"/>
      <c r="AC34" s="19"/>
      <c r="AD34" s="19"/>
      <c r="AE34" s="19"/>
      <c r="AF34" s="19"/>
      <c r="AG34" s="19"/>
      <c r="AH34" s="19"/>
      <c r="AI34" s="19"/>
      <c r="AJ34" s="19"/>
      <c r="AK34" s="19"/>
      <c r="AL34" s="19"/>
      <c r="AM34" s="22"/>
      <c r="AN34" s="22"/>
      <c r="AO34" s="22"/>
      <c r="AP34" s="22"/>
      <c r="AQ34" s="27"/>
    </row>
    <row r="35" spans="1:43" ht="13.5" customHeight="1" thickBot="1">
      <c r="A35" s="547" t="s">
        <v>204</v>
      </c>
      <c r="B35" s="544"/>
      <c r="C35" s="544"/>
      <c r="D35" s="542" t="s">
        <v>25</v>
      </c>
      <c r="E35" s="531">
        <v>0</v>
      </c>
      <c r="F35" s="223">
        <v>0</v>
      </c>
      <c r="G35" s="549">
        <f t="shared" si="2"/>
        <v>0</v>
      </c>
      <c r="H35" s="549">
        <f t="shared" si="3"/>
        <v>0</v>
      </c>
      <c r="I35" s="19"/>
      <c r="J35" s="687" t="s">
        <v>107</v>
      </c>
      <c r="K35" s="687"/>
      <c r="L35" s="447">
        <v>1800</v>
      </c>
      <c r="M35" s="447">
        <v>200</v>
      </c>
      <c r="N35" s="448">
        <v>10</v>
      </c>
      <c r="O35" s="447">
        <v>48000</v>
      </c>
      <c r="P35" s="457">
        <v>12.2</v>
      </c>
      <c r="Q35" s="460">
        <f t="shared" si="4"/>
        <v>5856</v>
      </c>
      <c r="R35" s="450">
        <v>50</v>
      </c>
      <c r="S35" s="451">
        <f>+Q35*R35/100/L15</f>
        <v>3.2533333333333334</v>
      </c>
      <c r="T35" s="447">
        <v>1450</v>
      </c>
      <c r="U35" s="452">
        <f aca="true" t="shared" si="7" ref="U35:U45">+T35*R35/100</f>
        <v>725</v>
      </c>
      <c r="V35" s="451">
        <f>+U35/L15</f>
        <v>0.8055555555555556</v>
      </c>
      <c r="W35" s="453">
        <f t="shared" si="5"/>
        <v>0.1</v>
      </c>
      <c r="X35" s="451">
        <f t="shared" si="6"/>
        <v>8.799999999999999</v>
      </c>
      <c r="Y35" s="451">
        <f>IF(W35=" "," ",+X35*W35*1.15*L30)</f>
        <v>3.7241599999999995</v>
      </c>
      <c r="Z35" s="19"/>
      <c r="AA35" s="19"/>
      <c r="AB35" s="19"/>
      <c r="AC35" s="19"/>
      <c r="AD35" s="19"/>
      <c r="AE35" s="19"/>
      <c r="AF35" s="19"/>
      <c r="AG35" s="19"/>
      <c r="AH35" s="19"/>
      <c r="AI35" s="19"/>
      <c r="AJ35" s="42"/>
      <c r="AK35" s="43"/>
      <c r="AL35" s="43"/>
      <c r="AM35" s="26"/>
      <c r="AN35" s="22"/>
      <c r="AO35" s="22"/>
      <c r="AP35" s="22"/>
      <c r="AQ35" s="27"/>
    </row>
    <row r="36" spans="1:43" ht="13.5" customHeight="1" thickBot="1">
      <c r="A36" s="547" t="s">
        <v>184</v>
      </c>
      <c r="B36" s="544"/>
      <c r="C36" s="544"/>
      <c r="D36" s="542" t="s">
        <v>197</v>
      </c>
      <c r="E36" s="531">
        <v>0</v>
      </c>
      <c r="F36" s="223">
        <v>0</v>
      </c>
      <c r="G36" s="549">
        <f t="shared" si="2"/>
        <v>0</v>
      </c>
      <c r="H36" s="549">
        <f t="shared" si="3"/>
        <v>0</v>
      </c>
      <c r="I36" s="19"/>
      <c r="J36" s="687" t="s">
        <v>194</v>
      </c>
      <c r="K36" s="687"/>
      <c r="L36" s="447">
        <v>9300</v>
      </c>
      <c r="M36" s="447">
        <v>150</v>
      </c>
      <c r="N36" s="448">
        <v>38</v>
      </c>
      <c r="O36" s="447"/>
      <c r="P36" s="457"/>
      <c r="Q36" s="460">
        <f t="shared" si="4"/>
        <v>0</v>
      </c>
      <c r="R36" s="450"/>
      <c r="S36" s="451">
        <f>+Q36*R36/100/L15</f>
        <v>0</v>
      </c>
      <c r="T36" s="447"/>
      <c r="U36" s="452">
        <f t="shared" si="7"/>
        <v>0</v>
      </c>
      <c r="V36" s="451">
        <f>+U36/L15</f>
        <v>0</v>
      </c>
      <c r="W36" s="453">
        <f t="shared" si="5"/>
        <v>0.02631578947368421</v>
      </c>
      <c r="X36" s="451">
        <f t="shared" si="6"/>
        <v>6.6</v>
      </c>
      <c r="Y36" s="451">
        <f>IF(W36=" "," ",+X36*W36*1.15*L30)</f>
        <v>0.7350315789473684</v>
      </c>
      <c r="Z36" s="19"/>
      <c r="AA36" s="19"/>
      <c r="AB36" s="19"/>
      <c r="AC36" s="19"/>
      <c r="AD36" s="19"/>
      <c r="AE36" s="19"/>
      <c r="AF36" s="19"/>
      <c r="AG36" s="19"/>
      <c r="AH36" s="19"/>
      <c r="AI36" s="19"/>
      <c r="AJ36" s="19"/>
      <c r="AK36" s="19"/>
      <c r="AL36" s="19"/>
      <c r="AM36" s="22"/>
      <c r="AN36" s="22"/>
      <c r="AO36" s="22"/>
      <c r="AP36" s="22"/>
      <c r="AQ36" s="27"/>
    </row>
    <row r="37" spans="1:43" ht="13.5" customHeight="1" thickBot="1">
      <c r="A37" s="547" t="s">
        <v>98</v>
      </c>
      <c r="B37" s="544"/>
      <c r="C37" s="544"/>
      <c r="D37" s="542" t="s">
        <v>197</v>
      </c>
      <c r="E37" s="531">
        <v>2</v>
      </c>
      <c r="F37" s="223">
        <v>4.54</v>
      </c>
      <c r="G37" s="549">
        <f t="shared" si="2"/>
        <v>9.08</v>
      </c>
      <c r="H37" s="549">
        <f t="shared" si="3"/>
        <v>0.7566666666666667</v>
      </c>
      <c r="I37" s="19"/>
      <c r="J37" s="687" t="s">
        <v>195</v>
      </c>
      <c r="K37" s="687"/>
      <c r="L37" s="447">
        <v>9300</v>
      </c>
      <c r="M37" s="447">
        <v>150</v>
      </c>
      <c r="N37" s="448">
        <v>38</v>
      </c>
      <c r="O37" s="447"/>
      <c r="P37" s="457"/>
      <c r="Q37" s="460">
        <f t="shared" si="4"/>
        <v>0</v>
      </c>
      <c r="R37" s="450"/>
      <c r="S37" s="451">
        <f>+Q37*R37/100/L15</f>
        <v>0</v>
      </c>
      <c r="T37" s="454"/>
      <c r="U37" s="452">
        <f t="shared" si="7"/>
        <v>0</v>
      </c>
      <c r="V37" s="451">
        <f>+U37/L15</f>
        <v>0</v>
      </c>
      <c r="W37" s="453">
        <f t="shared" si="5"/>
        <v>0.02631578947368421</v>
      </c>
      <c r="X37" s="451">
        <f t="shared" si="6"/>
        <v>6.6</v>
      </c>
      <c r="Y37" s="451">
        <f>IF(W37=" "," ",+X37*W37*1.15*L30)</f>
        <v>0.7350315789473684</v>
      </c>
      <c r="Z37" s="19"/>
      <c r="AA37" s="19"/>
      <c r="AB37" s="19"/>
      <c r="AC37" s="19"/>
      <c r="AD37" s="19"/>
      <c r="AE37" s="19"/>
      <c r="AF37" s="19"/>
      <c r="AG37" s="19"/>
      <c r="AH37" s="19"/>
      <c r="AI37" s="19"/>
      <c r="AJ37" s="42"/>
      <c r="AK37" s="19"/>
      <c r="AL37" s="19"/>
      <c r="AM37" s="22"/>
      <c r="AN37" s="22"/>
      <c r="AO37" s="22"/>
      <c r="AP37" s="22"/>
      <c r="AQ37" s="27"/>
    </row>
    <row r="38" spans="1:43" ht="13.5" customHeight="1" thickBot="1">
      <c r="A38" s="547" t="s">
        <v>205</v>
      </c>
      <c r="B38" s="544"/>
      <c r="C38" s="544"/>
      <c r="D38" s="542" t="s">
        <v>22</v>
      </c>
      <c r="E38" s="215">
        <v>1</v>
      </c>
      <c r="F38" s="223">
        <v>0</v>
      </c>
      <c r="G38" s="549">
        <f t="shared" si="2"/>
        <v>0</v>
      </c>
      <c r="H38" s="549">
        <f t="shared" si="3"/>
        <v>0</v>
      </c>
      <c r="I38" s="19"/>
      <c r="J38" s="687" t="s">
        <v>89</v>
      </c>
      <c r="K38" s="687"/>
      <c r="L38" s="447">
        <v>1200</v>
      </c>
      <c r="M38" s="447">
        <v>165</v>
      </c>
      <c r="N38" s="448">
        <v>12</v>
      </c>
      <c r="O38" s="447">
        <v>17000</v>
      </c>
      <c r="P38" s="457">
        <v>12.2</v>
      </c>
      <c r="Q38" s="460">
        <f t="shared" si="4"/>
        <v>2074</v>
      </c>
      <c r="R38" s="450">
        <v>75</v>
      </c>
      <c r="S38" s="451">
        <f>+Q38*R38/100/L15</f>
        <v>1.7283333333333333</v>
      </c>
      <c r="T38" s="447">
        <v>425</v>
      </c>
      <c r="U38" s="452">
        <f t="shared" si="7"/>
        <v>318.75</v>
      </c>
      <c r="V38" s="451">
        <f>+U38/L15</f>
        <v>0.3541666666666667</v>
      </c>
      <c r="W38" s="453">
        <f t="shared" si="5"/>
        <v>0.08333333333333333</v>
      </c>
      <c r="X38" s="451">
        <f t="shared" si="6"/>
        <v>7.26</v>
      </c>
      <c r="Y38" s="451">
        <f>IF(W38=" "," ",+X38*W38*1.15*L30)</f>
        <v>2.56036</v>
      </c>
      <c r="Z38" s="19"/>
      <c r="AA38" s="19"/>
      <c r="AB38" s="19"/>
      <c r="AC38" s="19"/>
      <c r="AD38" s="19"/>
      <c r="AE38" s="19"/>
      <c r="AF38" s="19"/>
      <c r="AG38" s="19"/>
      <c r="AH38" s="19"/>
      <c r="AI38" s="19"/>
      <c r="AJ38" s="42"/>
      <c r="AK38" s="19"/>
      <c r="AL38" s="19"/>
      <c r="AM38" s="22"/>
      <c r="AN38" s="22"/>
      <c r="AO38" s="22"/>
      <c r="AP38" s="22"/>
      <c r="AQ38" s="27"/>
    </row>
    <row r="39" spans="1:43" ht="13.5" customHeight="1" thickBot="1">
      <c r="A39" s="547" t="s">
        <v>211</v>
      </c>
      <c r="B39" s="544"/>
      <c r="C39" s="544"/>
      <c r="D39" s="542" t="s">
        <v>22</v>
      </c>
      <c r="E39" s="215">
        <v>1</v>
      </c>
      <c r="F39" s="223">
        <v>0</v>
      </c>
      <c r="G39" s="549">
        <f t="shared" si="2"/>
        <v>0</v>
      </c>
      <c r="H39" s="549">
        <f t="shared" si="3"/>
        <v>0</v>
      </c>
      <c r="I39" s="19"/>
      <c r="J39" s="687" t="s">
        <v>201</v>
      </c>
      <c r="K39" s="687"/>
      <c r="L39" s="447">
        <v>1200</v>
      </c>
      <c r="M39" s="447">
        <v>165</v>
      </c>
      <c r="N39" s="448">
        <v>12</v>
      </c>
      <c r="O39" s="447">
        <v>11500</v>
      </c>
      <c r="P39" s="457">
        <v>12.2</v>
      </c>
      <c r="Q39" s="460">
        <f t="shared" si="4"/>
        <v>1403</v>
      </c>
      <c r="R39" s="450">
        <v>75</v>
      </c>
      <c r="S39" s="451">
        <f>+Q39*R39/100/L15</f>
        <v>1.1691666666666667</v>
      </c>
      <c r="T39" s="447">
        <v>300</v>
      </c>
      <c r="U39" s="452">
        <f t="shared" si="7"/>
        <v>225</v>
      </c>
      <c r="V39" s="451">
        <f>+U39/L15</f>
        <v>0.25</v>
      </c>
      <c r="W39" s="453">
        <f t="shared" si="5"/>
        <v>0.08333333333333333</v>
      </c>
      <c r="X39" s="451">
        <f t="shared" si="6"/>
        <v>7.26</v>
      </c>
      <c r="Y39" s="451">
        <f>IF(W39=" "," ",+X39*W39*1.15*L30)</f>
        <v>2.56036</v>
      </c>
      <c r="Z39" s="19"/>
      <c r="AA39" s="19"/>
      <c r="AB39" s="19"/>
      <c r="AC39" s="19"/>
      <c r="AD39" s="19"/>
      <c r="AE39" s="19"/>
      <c r="AF39" s="19"/>
      <c r="AG39" s="19"/>
      <c r="AH39" s="19"/>
      <c r="AI39" s="19"/>
      <c r="AJ39" s="19"/>
      <c r="AK39" s="19"/>
      <c r="AL39" s="19"/>
      <c r="AM39" s="22"/>
      <c r="AN39" s="22"/>
      <c r="AO39" s="22"/>
      <c r="AP39" s="22"/>
      <c r="AQ39" s="27"/>
    </row>
    <row r="40" spans="1:43" ht="13.5" customHeight="1" thickBot="1">
      <c r="A40" s="547" t="s">
        <v>5</v>
      </c>
      <c r="B40" s="544"/>
      <c r="C40" s="544"/>
      <c r="D40" s="542" t="s">
        <v>50</v>
      </c>
      <c r="E40" s="531">
        <v>24</v>
      </c>
      <c r="F40" s="219">
        <v>0.09</v>
      </c>
      <c r="G40" s="549">
        <f t="shared" si="2"/>
        <v>2.16</v>
      </c>
      <c r="H40" s="549">
        <f t="shared" si="3"/>
        <v>0.18000000000000002</v>
      </c>
      <c r="I40" s="19"/>
      <c r="J40" s="687" t="s">
        <v>120</v>
      </c>
      <c r="K40" s="687"/>
      <c r="L40" s="447">
        <v>9300</v>
      </c>
      <c r="M40" s="447">
        <v>150</v>
      </c>
      <c r="N40" s="448">
        <v>38</v>
      </c>
      <c r="O40" s="447"/>
      <c r="P40" s="457"/>
      <c r="Q40" s="460">
        <f t="shared" si="4"/>
        <v>0</v>
      </c>
      <c r="R40" s="643"/>
      <c r="S40" s="451">
        <f>+Q40*R40/100/L15</f>
        <v>0</v>
      </c>
      <c r="T40" s="447"/>
      <c r="U40" s="452">
        <f t="shared" si="7"/>
        <v>0</v>
      </c>
      <c r="V40" s="451">
        <f>+U40/L15</f>
        <v>0</v>
      </c>
      <c r="W40" s="453">
        <f t="shared" si="5"/>
        <v>0.02631578947368421</v>
      </c>
      <c r="X40" s="451">
        <f t="shared" si="6"/>
        <v>6.6</v>
      </c>
      <c r="Y40" s="451">
        <f>IF(W40=" "," ",+X40*W40*1.15*L30)</f>
        <v>0.7350315789473684</v>
      </c>
      <c r="Z40" s="19"/>
      <c r="AA40" s="19"/>
      <c r="AB40" s="19"/>
      <c r="AC40" s="19"/>
      <c r="AD40" s="19"/>
      <c r="AE40" s="19"/>
      <c r="AF40" s="19"/>
      <c r="AG40" s="19"/>
      <c r="AH40" s="19"/>
      <c r="AI40" s="19"/>
      <c r="AJ40" s="19"/>
      <c r="AK40" s="19"/>
      <c r="AL40" s="19"/>
      <c r="AM40" s="22"/>
      <c r="AN40" s="22"/>
      <c r="AO40" s="22"/>
      <c r="AP40" s="22"/>
      <c r="AQ40" s="27"/>
    </row>
    <row r="41" spans="1:43" ht="13.5" customHeight="1" thickBot="1">
      <c r="A41" s="547" t="s">
        <v>6</v>
      </c>
      <c r="B41" s="544"/>
      <c r="C41" s="544"/>
      <c r="D41" s="542" t="s">
        <v>22</v>
      </c>
      <c r="E41" s="215">
        <v>1</v>
      </c>
      <c r="F41" s="223">
        <v>16</v>
      </c>
      <c r="G41" s="549">
        <f t="shared" si="2"/>
        <v>16</v>
      </c>
      <c r="H41" s="549">
        <f t="shared" si="3"/>
        <v>1.3333333333333335</v>
      </c>
      <c r="I41" s="19"/>
      <c r="J41" s="687" t="s">
        <v>121</v>
      </c>
      <c r="K41" s="687"/>
      <c r="L41" s="447">
        <v>9300</v>
      </c>
      <c r="M41" s="447">
        <v>150</v>
      </c>
      <c r="N41" s="448">
        <v>38</v>
      </c>
      <c r="O41" s="447"/>
      <c r="P41" s="457"/>
      <c r="Q41" s="460">
        <f t="shared" si="4"/>
        <v>0</v>
      </c>
      <c r="R41" s="643"/>
      <c r="S41" s="451">
        <f>+Q41*R41/100/L15</f>
        <v>0</v>
      </c>
      <c r="T41" s="447"/>
      <c r="U41" s="452">
        <f t="shared" si="7"/>
        <v>0</v>
      </c>
      <c r="V41" s="451">
        <f>+U41/L15</f>
        <v>0</v>
      </c>
      <c r="W41" s="453">
        <f t="shared" si="5"/>
        <v>0.02631578947368421</v>
      </c>
      <c r="X41" s="451">
        <f t="shared" si="6"/>
        <v>6.6</v>
      </c>
      <c r="Y41" s="451">
        <f>IF(W41=" "," ",+X41*W41*1.15*L30)</f>
        <v>0.7350315789473684</v>
      </c>
      <c r="Z41" s="19"/>
      <c r="AA41" s="19"/>
      <c r="AB41" s="19"/>
      <c r="AC41" s="19"/>
      <c r="AD41" s="19"/>
      <c r="AE41" s="19"/>
      <c r="AF41" s="19"/>
      <c r="AG41" s="19"/>
      <c r="AH41" s="19"/>
      <c r="AI41" s="19"/>
      <c r="AJ41" s="19"/>
      <c r="AK41" s="19"/>
      <c r="AL41" s="19"/>
      <c r="AM41" s="22"/>
      <c r="AN41" s="22"/>
      <c r="AO41" s="22"/>
      <c r="AP41" s="22"/>
      <c r="AQ41" s="27"/>
    </row>
    <row r="42" spans="1:43" ht="13.5" customHeight="1" thickBot="1">
      <c r="A42" s="547" t="s">
        <v>37</v>
      </c>
      <c r="B42" s="544"/>
      <c r="C42" s="542"/>
      <c r="D42" s="542" t="s">
        <v>197</v>
      </c>
      <c r="E42" s="531">
        <v>7</v>
      </c>
      <c r="F42" s="548">
        <v>12</v>
      </c>
      <c r="G42" s="549">
        <f t="shared" si="2"/>
        <v>84</v>
      </c>
      <c r="H42" s="549">
        <f t="shared" si="3"/>
        <v>7.000000000000001</v>
      </c>
      <c r="I42" s="19"/>
      <c r="J42" s="687" t="s">
        <v>122</v>
      </c>
      <c r="K42" s="687"/>
      <c r="L42" s="447">
        <v>9300</v>
      </c>
      <c r="M42" s="447">
        <v>150</v>
      </c>
      <c r="N42" s="448">
        <v>38</v>
      </c>
      <c r="O42" s="447"/>
      <c r="P42" s="457"/>
      <c r="Q42" s="460">
        <f t="shared" si="4"/>
        <v>0</v>
      </c>
      <c r="R42" s="643"/>
      <c r="S42" s="451">
        <f>+Q42*R42/100/L15</f>
        <v>0</v>
      </c>
      <c r="T42" s="455"/>
      <c r="U42" s="452">
        <f t="shared" si="7"/>
        <v>0</v>
      </c>
      <c r="V42" s="451">
        <f>+U42/L15</f>
        <v>0</v>
      </c>
      <c r="W42" s="453">
        <f t="shared" si="5"/>
        <v>0.02631578947368421</v>
      </c>
      <c r="X42" s="451">
        <f t="shared" si="6"/>
        <v>6.6</v>
      </c>
      <c r="Y42" s="451">
        <f>IF(W42=" "," ",+X42*W42*1.15*L30)</f>
        <v>0.7350315789473684</v>
      </c>
      <c r="Z42" s="19"/>
      <c r="AA42" s="19"/>
      <c r="AB42" s="19"/>
      <c r="AC42" s="19"/>
      <c r="AD42" s="19"/>
      <c r="AE42" s="19"/>
      <c r="AF42" s="19"/>
      <c r="AG42" s="19"/>
      <c r="AH42" s="19"/>
      <c r="AI42" s="19"/>
      <c r="AJ42" s="19"/>
      <c r="AK42" s="19"/>
      <c r="AL42" s="19"/>
      <c r="AM42" s="22"/>
      <c r="AN42" s="22"/>
      <c r="AO42" s="22"/>
      <c r="AP42" s="22"/>
      <c r="AQ42" s="27"/>
    </row>
    <row r="43" spans="1:43" ht="13.5" customHeight="1" thickBot="1">
      <c r="A43" s="547" t="s">
        <v>8</v>
      </c>
      <c r="B43" s="544"/>
      <c r="C43" s="544"/>
      <c r="D43" s="542"/>
      <c r="E43" s="542"/>
      <c r="F43" s="542"/>
      <c r="G43" s="542"/>
      <c r="H43" s="549"/>
      <c r="I43" s="19"/>
      <c r="J43" s="687" t="s">
        <v>123</v>
      </c>
      <c r="K43" s="687"/>
      <c r="L43" s="455">
        <v>9300</v>
      </c>
      <c r="M43" s="455">
        <v>150</v>
      </c>
      <c r="N43" s="519">
        <v>38</v>
      </c>
      <c r="O43" s="455"/>
      <c r="P43" s="462"/>
      <c r="Q43" s="460">
        <f t="shared" si="4"/>
        <v>0</v>
      </c>
      <c r="R43" s="643"/>
      <c r="S43" s="451">
        <f>+Q43*R43/100/L15</f>
        <v>0</v>
      </c>
      <c r="T43" s="447"/>
      <c r="U43" s="452">
        <f t="shared" si="7"/>
        <v>0</v>
      </c>
      <c r="V43" s="451">
        <f>+U43/L15</f>
        <v>0</v>
      </c>
      <c r="W43" s="453">
        <f t="shared" si="5"/>
        <v>0.02631578947368421</v>
      </c>
      <c r="X43" s="451">
        <f t="shared" si="6"/>
        <v>6.6</v>
      </c>
      <c r="Y43" s="451">
        <f>IF(W43=" "," ",+X43*W43*1.15*L30)</f>
        <v>0.7350315789473684</v>
      </c>
      <c r="Z43" s="19"/>
      <c r="AA43" s="19"/>
      <c r="AB43" s="19"/>
      <c r="AC43" s="19"/>
      <c r="AD43" s="19"/>
      <c r="AE43" s="19"/>
      <c r="AF43" s="19"/>
      <c r="AG43" s="19"/>
      <c r="AH43" s="19"/>
      <c r="AI43" s="19"/>
      <c r="AJ43" s="19"/>
      <c r="AK43" s="19"/>
      <c r="AL43" s="19"/>
      <c r="AM43" s="22"/>
      <c r="AN43" s="22"/>
      <c r="AO43" s="22"/>
      <c r="AP43" s="22"/>
      <c r="AQ43" s="27"/>
    </row>
    <row r="44" spans="1:43" ht="13.5" customHeight="1" thickBot="1">
      <c r="A44" s="547" t="s">
        <v>9</v>
      </c>
      <c r="B44" s="544"/>
      <c r="C44" s="544"/>
      <c r="D44" s="542" t="s">
        <v>26</v>
      </c>
      <c r="E44" s="549">
        <f>+Y53/L30</f>
        <v>11.38722579081179</v>
      </c>
      <c r="F44" s="715">
        <v>3.68</v>
      </c>
      <c r="G44" s="549">
        <f>+E44*F44</f>
        <v>41.90499091018739</v>
      </c>
      <c r="H44" s="549">
        <f aca="true" t="shared" si="8" ref="H44:H49">+G44/$E$9*100</f>
        <v>3.492082575848949</v>
      </c>
      <c r="I44" s="19"/>
      <c r="J44" s="756"/>
      <c r="K44" s="757"/>
      <c r="L44" s="640"/>
      <c r="M44" s="640"/>
      <c r="N44" s="641"/>
      <c r="O44" s="640"/>
      <c r="P44" s="641"/>
      <c r="Q44" s="460">
        <f t="shared" si="4"/>
        <v>0</v>
      </c>
      <c r="R44" s="643"/>
      <c r="S44" s="451">
        <f>+Q44*R44/100/L15</f>
        <v>0</v>
      </c>
      <c r="T44" s="454"/>
      <c r="U44" s="452">
        <f t="shared" si="7"/>
        <v>0</v>
      </c>
      <c r="V44" s="451">
        <f>+U44/L15</f>
        <v>0</v>
      </c>
      <c r="W44" s="453" t="str">
        <f t="shared" si="5"/>
        <v> </v>
      </c>
      <c r="X44" s="451">
        <f t="shared" si="6"/>
        <v>0</v>
      </c>
      <c r="Y44" s="451" t="str">
        <f>IF(W44=" "," ",+X44*W44*1.15*L30)</f>
        <v> </v>
      </c>
      <c r="Z44" s="19"/>
      <c r="AA44" s="19"/>
      <c r="AB44" s="19"/>
      <c r="AC44" s="19"/>
      <c r="AD44" s="19"/>
      <c r="AE44" s="19"/>
      <c r="AF44" s="19"/>
      <c r="AG44" s="19"/>
      <c r="AH44" s="19"/>
      <c r="AI44" s="19"/>
      <c r="AJ44" s="19"/>
      <c r="AK44" s="19"/>
      <c r="AL44" s="19"/>
      <c r="AM44" s="22"/>
      <c r="AN44" s="22"/>
      <c r="AO44" s="22"/>
      <c r="AP44" s="22"/>
      <c r="AQ44" s="27"/>
    </row>
    <row r="45" spans="1:43" ht="13.5" customHeight="1" thickBot="1">
      <c r="A45" s="547" t="s">
        <v>10</v>
      </c>
      <c r="B45" s="544"/>
      <c r="C45" s="544"/>
      <c r="D45" s="542" t="s">
        <v>22</v>
      </c>
      <c r="E45" s="542">
        <v>1</v>
      </c>
      <c r="F45" s="549">
        <f>+V53+W27</f>
        <v>20.251388888888886</v>
      </c>
      <c r="G45" s="549">
        <f>+E45*F45</f>
        <v>20.251388888888886</v>
      </c>
      <c r="H45" s="549">
        <f t="shared" si="8"/>
        <v>1.6876157407407406</v>
      </c>
      <c r="I45" s="19"/>
      <c r="J45" s="756"/>
      <c r="K45" s="757"/>
      <c r="L45" s="454"/>
      <c r="M45" s="454"/>
      <c r="N45" s="454"/>
      <c r="O45" s="454"/>
      <c r="P45" s="642"/>
      <c r="Q45" s="460">
        <f t="shared" si="4"/>
        <v>0</v>
      </c>
      <c r="R45" s="454"/>
      <c r="S45" s="451">
        <f>+Q45*R45/100/L15</f>
        <v>0</v>
      </c>
      <c r="T45" s="454"/>
      <c r="U45" s="452">
        <f t="shared" si="7"/>
        <v>0</v>
      </c>
      <c r="V45" s="451">
        <f>+U45/L15</f>
        <v>0</v>
      </c>
      <c r="W45" s="453" t="str">
        <f t="shared" si="5"/>
        <v> </v>
      </c>
      <c r="X45" s="451">
        <f t="shared" si="6"/>
        <v>0</v>
      </c>
      <c r="Y45" s="451" t="str">
        <f>IF(W45=" "," ",+X45*W45*1.15*L30)</f>
        <v> </v>
      </c>
      <c r="Z45" s="19"/>
      <c r="AA45" s="19"/>
      <c r="AB45" s="19"/>
      <c r="AC45" s="19"/>
      <c r="AD45" s="19"/>
      <c r="AE45" s="19"/>
      <c r="AF45" s="19"/>
      <c r="AG45" s="19"/>
      <c r="AH45" s="19"/>
      <c r="AI45" s="19"/>
      <c r="AJ45" s="19"/>
      <c r="AK45" s="19"/>
      <c r="AL45" s="19"/>
      <c r="AM45" s="22"/>
      <c r="AN45" s="22"/>
      <c r="AO45" s="22"/>
      <c r="AP45" s="22"/>
      <c r="AQ45" s="27"/>
    </row>
    <row r="46" spans="1:43" ht="13.5" customHeight="1" thickBot="1">
      <c r="A46" s="547" t="s">
        <v>189</v>
      </c>
      <c r="B46" s="559" t="s">
        <v>93</v>
      </c>
      <c r="C46" s="531">
        <v>1.55</v>
      </c>
      <c r="D46" s="542" t="s">
        <v>27</v>
      </c>
      <c r="E46" s="549">
        <f>+(W53-W48-W49+W47+W47)*C46</f>
        <v>2.0908204334365323</v>
      </c>
      <c r="F46" s="548">
        <v>11.25</v>
      </c>
      <c r="G46" s="549">
        <f>+E46*F46</f>
        <v>23.52172987616099</v>
      </c>
      <c r="H46" s="549">
        <f t="shared" si="8"/>
        <v>1.9601441563467492</v>
      </c>
      <c r="I46" s="19"/>
      <c r="J46" s="792"/>
      <c r="K46" s="793"/>
      <c r="L46" s="640"/>
      <c r="M46" s="640"/>
      <c r="N46" s="641"/>
      <c r="O46" s="640"/>
      <c r="P46" s="641"/>
      <c r="Q46" s="460">
        <f aca="true" t="shared" si="9" ref="Q46:Q51">+O46*P46/100</f>
        <v>0</v>
      </c>
      <c r="R46" s="643"/>
      <c r="S46" s="451">
        <f>+Q46*R46/100/L15</f>
        <v>0</v>
      </c>
      <c r="T46" s="447"/>
      <c r="U46" s="452">
        <f aca="true" t="shared" si="10" ref="U46:U51">+T46*R46/100</f>
        <v>0</v>
      </c>
      <c r="V46" s="451">
        <f>+U46/L15</f>
        <v>0</v>
      </c>
      <c r="W46" s="453" t="str">
        <f aca="true" t="shared" si="11" ref="W46:W51">IF(N46=0," ",1/N46)</f>
        <v> </v>
      </c>
      <c r="X46" s="451">
        <f aca="true" t="shared" si="12" ref="X46:X51">+M46*0.044</f>
        <v>0</v>
      </c>
      <c r="Y46" s="451" t="str">
        <f>IF(W46=" "," ",+X46*W46*1.15*L30)</f>
        <v> </v>
      </c>
      <c r="Z46" s="19"/>
      <c r="AA46" s="19"/>
      <c r="AB46" s="19"/>
      <c r="AC46" s="19"/>
      <c r="AD46" s="19"/>
      <c r="AE46" s="19"/>
      <c r="AF46" s="19"/>
      <c r="AG46" s="19"/>
      <c r="AH46" s="19"/>
      <c r="AI46" s="19"/>
      <c r="AJ46" s="19"/>
      <c r="AK46" s="19"/>
      <c r="AL46" s="19"/>
      <c r="AM46" s="22"/>
      <c r="AN46" s="22"/>
      <c r="AO46" s="22"/>
      <c r="AP46" s="22"/>
      <c r="AQ46" s="27"/>
    </row>
    <row r="47" spans="1:43" ht="13.5" customHeight="1" thickBot="1">
      <c r="A47" s="547" t="s">
        <v>198</v>
      </c>
      <c r="B47" s="544"/>
      <c r="C47" s="544"/>
      <c r="D47" s="542" t="s">
        <v>197</v>
      </c>
      <c r="E47" s="531">
        <v>0</v>
      </c>
      <c r="F47" s="548">
        <v>0</v>
      </c>
      <c r="G47" s="549">
        <f>+E47*F47</f>
        <v>0</v>
      </c>
      <c r="H47" s="549">
        <f t="shared" si="8"/>
        <v>0</v>
      </c>
      <c r="I47" s="19"/>
      <c r="J47" s="449" t="s">
        <v>110</v>
      </c>
      <c r="K47" s="449"/>
      <c r="L47" s="447">
        <v>900</v>
      </c>
      <c r="M47" s="447">
        <v>325</v>
      </c>
      <c r="N47" s="457">
        <v>3.75</v>
      </c>
      <c r="O47" s="447"/>
      <c r="P47" s="457"/>
      <c r="Q47" s="460">
        <f t="shared" si="9"/>
        <v>0</v>
      </c>
      <c r="R47" s="643"/>
      <c r="S47" s="451">
        <f>+Q47*R47/100/L15</f>
        <v>0</v>
      </c>
      <c r="T47" s="447"/>
      <c r="U47" s="452">
        <f t="shared" si="10"/>
        <v>0</v>
      </c>
      <c r="V47" s="451">
        <f>+U47/L15</f>
        <v>0</v>
      </c>
      <c r="W47" s="453">
        <f t="shared" si="11"/>
        <v>0.26666666666666666</v>
      </c>
      <c r="X47" s="451">
        <f t="shared" si="12"/>
        <v>14.299999999999999</v>
      </c>
      <c r="Y47" s="451">
        <f>IF(W47=" "," ",+X47*W47*1.15*L30)</f>
        <v>16.138026666666665</v>
      </c>
      <c r="Z47" s="19"/>
      <c r="AA47" s="19"/>
      <c r="AB47" s="19"/>
      <c r="AC47" s="19"/>
      <c r="AD47" s="19"/>
      <c r="AE47" s="19"/>
      <c r="AF47" s="19"/>
      <c r="AG47" s="19"/>
      <c r="AH47" s="19"/>
      <c r="AI47" s="19"/>
      <c r="AJ47" s="19"/>
      <c r="AK47" s="19"/>
      <c r="AL47" s="19"/>
      <c r="AM47" s="22"/>
      <c r="AN47" s="22"/>
      <c r="AO47" s="22"/>
      <c r="AP47" s="22"/>
      <c r="AQ47" s="27"/>
    </row>
    <row r="48" spans="1:43" ht="13.5" customHeight="1" thickBot="1">
      <c r="A48" s="553" t="s">
        <v>11</v>
      </c>
      <c r="B48" s="554"/>
      <c r="C48" s="555"/>
      <c r="D48" s="555" t="s">
        <v>22</v>
      </c>
      <c r="E48" s="555">
        <v>1</v>
      </c>
      <c r="F48" s="556">
        <v>0</v>
      </c>
      <c r="G48" s="557">
        <f>+E48*F48</f>
        <v>0</v>
      </c>
      <c r="H48" s="557">
        <f t="shared" si="8"/>
        <v>0</v>
      </c>
      <c r="I48" s="19"/>
      <c r="J48" s="449" t="s">
        <v>90</v>
      </c>
      <c r="K48" s="449"/>
      <c r="L48" s="447">
        <v>900</v>
      </c>
      <c r="M48" s="447">
        <v>165</v>
      </c>
      <c r="N48" s="457">
        <v>5.63</v>
      </c>
      <c r="O48" s="447">
        <v>24000</v>
      </c>
      <c r="P48" s="457">
        <v>12.2</v>
      </c>
      <c r="Q48" s="460">
        <f t="shared" si="9"/>
        <v>2928</v>
      </c>
      <c r="R48" s="643">
        <v>100</v>
      </c>
      <c r="S48" s="451">
        <f>+Q48*R48/100/L15</f>
        <v>3.2533333333333334</v>
      </c>
      <c r="T48" s="447">
        <v>600</v>
      </c>
      <c r="U48" s="452">
        <f t="shared" si="10"/>
        <v>600</v>
      </c>
      <c r="V48" s="451">
        <f>+U48/L15</f>
        <v>0.6666666666666666</v>
      </c>
      <c r="W48" s="453">
        <f t="shared" si="11"/>
        <v>0.17761989342806395</v>
      </c>
      <c r="X48" s="451">
        <f t="shared" si="12"/>
        <v>7.26</v>
      </c>
      <c r="Y48" s="451">
        <f>IF(W48=" "," ",+X48*W48*1.15*L30)</f>
        <v>5.457250444049734</v>
      </c>
      <c r="Z48" s="19"/>
      <c r="AA48" s="19"/>
      <c r="AB48" s="19"/>
      <c r="AC48" s="19"/>
      <c r="AD48" s="19"/>
      <c r="AE48" s="19"/>
      <c r="AF48" s="19"/>
      <c r="AG48" s="19"/>
      <c r="AH48" s="19"/>
      <c r="AI48" s="19"/>
      <c r="AJ48" s="19"/>
      <c r="AK48" s="19"/>
      <c r="AL48" s="19"/>
      <c r="AM48" s="22"/>
      <c r="AN48" s="22"/>
      <c r="AO48" s="22"/>
      <c r="AP48" s="22"/>
      <c r="AQ48" s="27"/>
    </row>
    <row r="49" spans="1:43" ht="13.5" customHeight="1" thickBot="1">
      <c r="A49" s="547" t="s">
        <v>62</v>
      </c>
      <c r="B49" s="559" t="s">
        <v>61</v>
      </c>
      <c r="C49" s="531">
        <v>6</v>
      </c>
      <c r="D49" s="564">
        <f>SUM(G13:G48)</f>
        <v>551.6636031476532</v>
      </c>
      <c r="E49" s="549">
        <f>+C49/12</f>
        <v>0.5</v>
      </c>
      <c r="F49" s="560">
        <v>0.065</v>
      </c>
      <c r="G49" s="549">
        <f>+D49*E49*F49</f>
        <v>17.92906710229873</v>
      </c>
      <c r="H49" s="550">
        <f t="shared" si="8"/>
        <v>1.4940889251915608</v>
      </c>
      <c r="I49" s="19"/>
      <c r="J49" s="449" t="s">
        <v>212</v>
      </c>
      <c r="K49" s="449"/>
      <c r="L49" s="447">
        <v>900</v>
      </c>
      <c r="M49" s="447">
        <v>100</v>
      </c>
      <c r="N49" s="457">
        <v>5.63</v>
      </c>
      <c r="O49" s="447"/>
      <c r="P49" s="457"/>
      <c r="Q49" s="460">
        <f t="shared" si="9"/>
        <v>0</v>
      </c>
      <c r="R49" s="643"/>
      <c r="S49" s="451">
        <f>+Q49*R49/100/L15</f>
        <v>0</v>
      </c>
      <c r="T49" s="447"/>
      <c r="U49" s="452">
        <f t="shared" si="10"/>
        <v>0</v>
      </c>
      <c r="V49" s="451">
        <f>+U49/L15</f>
        <v>0</v>
      </c>
      <c r="W49" s="453">
        <f t="shared" si="11"/>
        <v>0.17761989342806395</v>
      </c>
      <c r="X49" s="451">
        <f t="shared" si="12"/>
        <v>4.3999999999999995</v>
      </c>
      <c r="Y49" s="451">
        <f>IF(W49=" "," ",+X49*W49*1.15*L30)</f>
        <v>3.3074245115452925</v>
      </c>
      <c r="Z49" s="19"/>
      <c r="AA49" s="19"/>
      <c r="AB49" s="19"/>
      <c r="AC49" s="19"/>
      <c r="AD49" s="19"/>
      <c r="AE49" s="19"/>
      <c r="AF49" s="19"/>
      <c r="AG49" s="19"/>
      <c r="AH49" s="19"/>
      <c r="AI49" s="19"/>
      <c r="AJ49" s="19"/>
      <c r="AK49" s="19"/>
      <c r="AL49" s="19"/>
      <c r="AM49" s="22"/>
      <c r="AN49" s="22"/>
      <c r="AO49" s="22"/>
      <c r="AP49" s="22"/>
      <c r="AQ49" s="27"/>
    </row>
    <row r="50" spans="1:43" ht="13.5" customHeight="1" thickBot="1">
      <c r="A50" s="547" t="s">
        <v>13</v>
      </c>
      <c r="B50" s="544"/>
      <c r="C50" s="542"/>
      <c r="D50" s="542"/>
      <c r="E50" s="542"/>
      <c r="F50" s="542"/>
      <c r="G50" s="549"/>
      <c r="H50" s="550"/>
      <c r="I50" s="19"/>
      <c r="J50" s="687" t="s">
        <v>179</v>
      </c>
      <c r="K50" s="687"/>
      <c r="L50" s="447">
        <v>900</v>
      </c>
      <c r="M50" s="447">
        <v>165</v>
      </c>
      <c r="N50" s="457">
        <v>10.2</v>
      </c>
      <c r="O50" s="447">
        <v>35000</v>
      </c>
      <c r="P50" s="457">
        <v>12.2</v>
      </c>
      <c r="Q50" s="460">
        <f t="shared" si="9"/>
        <v>4270</v>
      </c>
      <c r="R50" s="643">
        <v>100</v>
      </c>
      <c r="S50" s="451">
        <f>+Q50*R50/100/L15</f>
        <v>4.7444444444444445</v>
      </c>
      <c r="T50" s="447">
        <v>875</v>
      </c>
      <c r="U50" s="452">
        <f t="shared" si="10"/>
        <v>875</v>
      </c>
      <c r="V50" s="451">
        <f>+U50/L15</f>
        <v>0.9722222222222222</v>
      </c>
      <c r="W50" s="453">
        <f t="shared" si="11"/>
        <v>0.09803921568627452</v>
      </c>
      <c r="X50" s="451">
        <f t="shared" si="12"/>
        <v>7.26</v>
      </c>
      <c r="Y50" s="451">
        <f>IF(W50=" "," ",+X50*W50*1.15*L30)</f>
        <v>3.0121882352941176</v>
      </c>
      <c r="Z50" s="19"/>
      <c r="AA50" s="19"/>
      <c r="AB50" s="19"/>
      <c r="AC50" s="19"/>
      <c r="AD50" s="19"/>
      <c r="AE50" s="19"/>
      <c r="AF50" s="19"/>
      <c r="AG50" s="19"/>
      <c r="AH50" s="19"/>
      <c r="AI50" s="19"/>
      <c r="AJ50" s="19"/>
      <c r="AK50" s="19"/>
      <c r="AL50" s="19"/>
      <c r="AM50" s="22"/>
      <c r="AN50" s="22"/>
      <c r="AO50" s="22"/>
      <c r="AP50" s="22"/>
      <c r="AQ50" s="27"/>
    </row>
    <row r="51" spans="1:43" ht="13.5" customHeight="1" thickBot="1">
      <c r="A51" s="547" t="s">
        <v>14</v>
      </c>
      <c r="B51" s="544"/>
      <c r="C51" s="542"/>
      <c r="D51" s="542" t="s">
        <v>25</v>
      </c>
      <c r="E51" s="542">
        <f>+E9</f>
        <v>1200</v>
      </c>
      <c r="F51" s="532">
        <v>0.08</v>
      </c>
      <c r="G51" s="549">
        <f>+E51*F51</f>
        <v>96</v>
      </c>
      <c r="H51" s="550">
        <f>+G51/$E$9*100</f>
        <v>8</v>
      </c>
      <c r="I51" s="19"/>
      <c r="J51" s="792"/>
      <c r="K51" s="793"/>
      <c r="L51" s="640"/>
      <c r="M51" s="640"/>
      <c r="N51" s="641"/>
      <c r="O51" s="640"/>
      <c r="P51" s="641"/>
      <c r="Q51" s="460">
        <f t="shared" si="9"/>
        <v>0</v>
      </c>
      <c r="R51" s="643"/>
      <c r="S51" s="451">
        <f>+Q51*R51/100/L15</f>
        <v>0</v>
      </c>
      <c r="T51" s="640"/>
      <c r="U51" s="452">
        <f t="shared" si="10"/>
        <v>0</v>
      </c>
      <c r="V51" s="451">
        <f>+U51/L15</f>
        <v>0</v>
      </c>
      <c r="W51" s="453" t="str">
        <f t="shared" si="11"/>
        <v> </v>
      </c>
      <c r="X51" s="451">
        <f t="shared" si="12"/>
        <v>0</v>
      </c>
      <c r="Y51" s="451" t="str">
        <f>IF(W51=" "," ",+X51*W51*1.15*L30)</f>
        <v> </v>
      </c>
      <c r="Z51" s="19"/>
      <c r="AA51" s="19"/>
      <c r="AB51" s="19"/>
      <c r="AC51" s="19"/>
      <c r="AD51" s="19"/>
      <c r="AE51" s="19"/>
      <c r="AF51" s="19"/>
      <c r="AG51" s="19"/>
      <c r="AH51" s="19"/>
      <c r="AI51" s="19"/>
      <c r="AJ51" s="19"/>
      <c r="AK51" s="19"/>
      <c r="AL51" s="19"/>
      <c r="AM51" s="22"/>
      <c r="AN51" s="22"/>
      <c r="AO51" s="22"/>
      <c r="AP51" s="22"/>
      <c r="AQ51" s="27"/>
    </row>
    <row r="52" spans="1:43" ht="13.5" customHeight="1" thickBot="1">
      <c r="A52" s="547" t="s">
        <v>15</v>
      </c>
      <c r="B52" s="544"/>
      <c r="C52" s="542"/>
      <c r="D52" s="542" t="s">
        <v>28</v>
      </c>
      <c r="E52" s="549">
        <f>+E51/495</f>
        <v>2.4242424242424243</v>
      </c>
      <c r="F52" s="548">
        <v>10.5</v>
      </c>
      <c r="G52" s="549">
        <f>+E52*F52</f>
        <v>25.454545454545457</v>
      </c>
      <c r="H52" s="550">
        <f>+G52/$E$9*100</f>
        <v>2.1212121212121215</v>
      </c>
      <c r="I52" s="19"/>
      <c r="J52" s="644"/>
      <c r="K52" s="645"/>
      <c r="L52" s="645"/>
      <c r="M52" s="645"/>
      <c r="N52" s="646"/>
      <c r="O52" s="645"/>
      <c r="P52" s="645"/>
      <c r="Q52" s="645"/>
      <c r="R52" s="647"/>
      <c r="S52" s="648"/>
      <c r="T52" s="645"/>
      <c r="U52" s="649"/>
      <c r="V52" s="648"/>
      <c r="W52" s="650"/>
      <c r="X52" s="646"/>
      <c r="Y52" s="651"/>
      <c r="Z52" s="19"/>
      <c r="AA52" s="19"/>
      <c r="AB52" s="19"/>
      <c r="AC52" s="19"/>
      <c r="AD52" s="19"/>
      <c r="AE52" s="19"/>
      <c r="AF52" s="19"/>
      <c r="AG52" s="19"/>
      <c r="AH52" s="19"/>
      <c r="AI52" s="19"/>
      <c r="AJ52" s="19"/>
      <c r="AK52" s="19"/>
      <c r="AL52" s="19"/>
      <c r="AM52" s="22"/>
      <c r="AN52" s="22"/>
      <c r="AO52" s="22"/>
      <c r="AP52" s="22"/>
      <c r="AQ52" s="27"/>
    </row>
    <row r="53" spans="1:43" ht="13.5" customHeight="1" thickBot="1">
      <c r="A53" s="547" t="s">
        <v>16</v>
      </c>
      <c r="B53" s="544"/>
      <c r="C53" s="542"/>
      <c r="D53" s="542" t="s">
        <v>28</v>
      </c>
      <c r="E53" s="549">
        <f>+E51/495</f>
        <v>2.4242424242424243</v>
      </c>
      <c r="F53" s="548">
        <f>4.15+495*0.006*F9</f>
        <v>6.823</v>
      </c>
      <c r="G53" s="549">
        <f>+E53*F53</f>
        <v>16.540606060606063</v>
      </c>
      <c r="H53" s="550">
        <f>+G53/$E$9*100</f>
        <v>1.3783838383838387</v>
      </c>
      <c r="I53" s="19"/>
      <c r="J53" s="515" t="s">
        <v>80</v>
      </c>
      <c r="K53" s="208"/>
      <c r="L53" s="208"/>
      <c r="M53" s="208"/>
      <c r="N53" s="208"/>
      <c r="O53" s="208"/>
      <c r="P53" s="208"/>
      <c r="Q53" s="209">
        <f>SUM(Q34:Q52)</f>
        <v>16531</v>
      </c>
      <c r="R53" s="209">
        <f>+R34/100*Q34+R35/100*Q35+R36/100*Q36+R37/100*Q37+R38/100*Q38+R39/100*Q39+R40/100*Q40+R41/100*Q41+R42/100*Q42+R43/100*Q43+R44/100*Q44+R45/100*Q45+R46/100*Q46+R47/100*Q47+R48/100*Q48+R49/100*Q49+R50/100*Q50+R51/100*Q51</f>
        <v>12733.75</v>
      </c>
      <c r="S53" s="210">
        <f>SUM(S33:S52)</f>
        <v>14.148611111111112</v>
      </c>
      <c r="T53" s="209">
        <f>SUM(T33:T52)</f>
        <v>3650</v>
      </c>
      <c r="U53" s="209">
        <f>SUM(U33:U52)</f>
        <v>2743.75</v>
      </c>
      <c r="V53" s="210">
        <f>SUM(V33:V52)</f>
        <v>3.048611111111111</v>
      </c>
      <c r="W53" s="678">
        <f>SUM(W33:W52)</f>
        <v>1.170822862191525</v>
      </c>
      <c r="X53" s="208"/>
      <c r="Y53" s="516">
        <f>SUM(Y33:Y52)</f>
        <v>41.90499091018739</v>
      </c>
      <c r="Z53" s="19"/>
      <c r="AA53" s="19"/>
      <c r="AB53" s="19"/>
      <c r="AC53" s="19"/>
      <c r="AD53" s="19"/>
      <c r="AE53" s="19"/>
      <c r="AF53" s="19"/>
      <c r="AG53" s="19"/>
      <c r="AH53" s="19"/>
      <c r="AI53" s="19"/>
      <c r="AJ53" s="19"/>
      <c r="AK53" s="19"/>
      <c r="AL53" s="19"/>
      <c r="AM53" s="22"/>
      <c r="AN53" s="22"/>
      <c r="AO53" s="22"/>
      <c r="AP53" s="22"/>
      <c r="AQ53" s="27"/>
    </row>
    <row r="54" spans="1:43" ht="13.5" customHeight="1" thickBot="1">
      <c r="A54" s="256" t="s">
        <v>118</v>
      </c>
      <c r="B54" s="561"/>
      <c r="C54" s="233">
        <v>38</v>
      </c>
      <c r="D54" s="215" t="s">
        <v>24</v>
      </c>
      <c r="E54" s="224">
        <f>+(((100-C54)-10)/C54)*E9/2000</f>
        <v>0.8210526315789474</v>
      </c>
      <c r="F54" s="548">
        <v>180</v>
      </c>
      <c r="G54" s="549">
        <f>-E54*F54</f>
        <v>-147.78947368421052</v>
      </c>
      <c r="H54" s="550">
        <f>+G54/$E$9*100</f>
        <v>-12.31578947368421</v>
      </c>
      <c r="I54" s="19"/>
      <c r="J54" s="60" t="s">
        <v>113</v>
      </c>
      <c r="K54" s="4"/>
      <c r="L54" s="4"/>
      <c r="M54" s="4"/>
      <c r="N54" s="4"/>
      <c r="O54" s="4"/>
      <c r="P54" s="4"/>
      <c r="Q54" s="4"/>
      <c r="R54" s="4"/>
      <c r="S54" s="4"/>
      <c r="T54" s="4"/>
      <c r="U54" s="4"/>
      <c r="V54" s="4"/>
      <c r="W54" s="4"/>
      <c r="X54" s="19"/>
      <c r="Y54" s="19"/>
      <c r="Z54" s="19"/>
      <c r="AA54" s="19"/>
      <c r="AB54" s="19"/>
      <c r="AC54" s="19"/>
      <c r="AD54" s="19"/>
      <c r="AE54" s="19"/>
      <c r="AF54" s="19"/>
      <c r="AG54" s="19"/>
      <c r="AH54" s="19"/>
      <c r="AI54" s="19"/>
      <c r="AJ54" s="19"/>
      <c r="AK54" s="19"/>
      <c r="AL54" s="19"/>
      <c r="AM54" s="22"/>
      <c r="AN54" s="22"/>
      <c r="AO54" s="22"/>
      <c r="AP54" s="22"/>
      <c r="AQ54" s="27"/>
    </row>
    <row r="55" spans="1:43" ht="13.5" customHeight="1">
      <c r="A55" s="570"/>
      <c r="B55" s="571"/>
      <c r="C55" s="571"/>
      <c r="D55" s="572"/>
      <c r="E55" s="572"/>
      <c r="F55" s="572"/>
      <c r="G55" s="572"/>
      <c r="H55" s="573"/>
      <c r="I55" s="19"/>
      <c r="J55" s="4"/>
      <c r="K55" s="4"/>
      <c r="L55" s="4"/>
      <c r="M55" s="4"/>
      <c r="N55" s="4"/>
      <c r="O55" s="4"/>
      <c r="P55" s="4"/>
      <c r="Q55" s="4"/>
      <c r="R55" s="4"/>
      <c r="S55" s="4"/>
      <c r="T55" s="4"/>
      <c r="U55" s="4"/>
      <c r="V55" s="4"/>
      <c r="W55" s="4"/>
      <c r="X55" s="4"/>
      <c r="Y55" s="4"/>
      <c r="Z55" s="19"/>
      <c r="AA55" s="19"/>
      <c r="AB55" s="19"/>
      <c r="AC55" s="19"/>
      <c r="AD55" s="19"/>
      <c r="AE55" s="19"/>
      <c r="AF55" s="19"/>
      <c r="AG55" s="19"/>
      <c r="AH55" s="19"/>
      <c r="AI55" s="19"/>
      <c r="AJ55" s="19"/>
      <c r="AK55" s="19"/>
      <c r="AL55" s="19"/>
      <c r="AM55" s="22"/>
      <c r="AN55" s="22"/>
      <c r="AO55" s="22"/>
      <c r="AP55" s="22"/>
      <c r="AQ55" s="27"/>
    </row>
    <row r="56" spans="1:43" ht="13.5" customHeight="1">
      <c r="A56" s="562" t="s">
        <v>17</v>
      </c>
      <c r="B56" s="568"/>
      <c r="C56" s="568"/>
      <c r="D56" s="569"/>
      <c r="E56" s="569"/>
      <c r="F56" s="569"/>
      <c r="G56" s="566">
        <f>SUM(G13:G54)</f>
        <v>559.798348080893</v>
      </c>
      <c r="H56" s="567">
        <f>SUM(H13:H54)</f>
        <v>46.64986234007442</v>
      </c>
      <c r="I56" s="19"/>
      <c r="J56" s="179" t="s">
        <v>140</v>
      </c>
      <c r="K56" s="180"/>
      <c r="L56" s="180"/>
      <c r="M56" s="180"/>
      <c r="N56" s="180"/>
      <c r="O56" s="180"/>
      <c r="P56" s="180"/>
      <c r="Q56" s="180"/>
      <c r="R56" s="180"/>
      <c r="S56" s="180"/>
      <c r="T56" s="180"/>
      <c r="U56" s="180"/>
      <c r="V56" s="180"/>
      <c r="W56" s="180"/>
      <c r="X56" s="180"/>
      <c r="Y56" s="91" t="s">
        <v>213</v>
      </c>
      <c r="Z56" s="19"/>
      <c r="AA56" s="19"/>
      <c r="AB56" s="19"/>
      <c r="AC56" s="19"/>
      <c r="AD56" s="19"/>
      <c r="AE56" s="19"/>
      <c r="AF56" s="19"/>
      <c r="AG56" s="19"/>
      <c r="AH56" s="19"/>
      <c r="AI56" s="19"/>
      <c r="AJ56" s="19"/>
      <c r="AK56" s="19"/>
      <c r="AL56" s="19"/>
      <c r="AM56" s="22"/>
      <c r="AN56" s="22"/>
      <c r="AO56" s="22"/>
      <c r="AP56" s="22"/>
      <c r="AQ56" s="27"/>
    </row>
    <row r="57" spans="1:43" ht="13.5" customHeight="1">
      <c r="A57" s="562" t="s">
        <v>29</v>
      </c>
      <c r="B57" s="563"/>
      <c r="C57" s="563"/>
      <c r="D57" s="565"/>
      <c r="E57" s="565"/>
      <c r="F57" s="565"/>
      <c r="G57" s="566">
        <f>+G9-G56</f>
        <v>520.201651919107</v>
      </c>
      <c r="H57" s="567">
        <f>+H9-H56</f>
        <v>43.35013765992558</v>
      </c>
      <c r="I57" s="19"/>
      <c r="J57" s="92"/>
      <c r="K57" s="32"/>
      <c r="L57" s="32"/>
      <c r="M57" s="32"/>
      <c r="N57" s="32"/>
      <c r="O57" s="32"/>
      <c r="P57" s="32"/>
      <c r="Q57" s="32"/>
      <c r="R57" s="32"/>
      <c r="S57" s="32"/>
      <c r="T57" s="32"/>
      <c r="U57" s="32"/>
      <c r="V57" s="32"/>
      <c r="W57" s="32"/>
      <c r="X57" s="32"/>
      <c r="Y57" s="90"/>
      <c r="Z57" s="19"/>
      <c r="AA57" s="19"/>
      <c r="AB57" s="19"/>
      <c r="AC57" s="19"/>
      <c r="AD57" s="19"/>
      <c r="AE57" s="19"/>
      <c r="AF57" s="19"/>
      <c r="AG57" s="19"/>
      <c r="AH57" s="19"/>
      <c r="AI57" s="19"/>
      <c r="AJ57" s="19"/>
      <c r="AK57" s="19"/>
      <c r="AL57" s="19"/>
      <c r="AM57" s="22"/>
      <c r="AN57" s="22"/>
      <c r="AO57" s="22"/>
      <c r="AP57" s="22"/>
      <c r="AQ57" s="27"/>
    </row>
    <row r="58" spans="1:43" ht="13.5" customHeight="1" thickBot="1">
      <c r="A58" s="606"/>
      <c r="B58" s="607"/>
      <c r="C58" s="607"/>
      <c r="D58" s="608"/>
      <c r="E58" s="608"/>
      <c r="F58" s="608"/>
      <c r="G58" s="608"/>
      <c r="H58" s="609"/>
      <c r="I58" s="19"/>
      <c r="J58" s="716" t="s">
        <v>172</v>
      </c>
      <c r="K58" s="717"/>
      <c r="L58" s="717"/>
      <c r="M58" s="717"/>
      <c r="N58" s="717"/>
      <c r="O58" s="717"/>
      <c r="P58" s="717"/>
      <c r="Q58" s="717"/>
      <c r="R58" s="717"/>
      <c r="S58" s="717"/>
      <c r="T58" s="717"/>
      <c r="U58" s="717"/>
      <c r="V58" s="717"/>
      <c r="W58" s="717"/>
      <c r="X58" s="717"/>
      <c r="Y58" s="718"/>
      <c r="Z58" s="19"/>
      <c r="AA58" s="19"/>
      <c r="AB58" s="19"/>
      <c r="AC58" s="19"/>
      <c r="AD58" s="19"/>
      <c r="AE58" s="19"/>
      <c r="AF58" s="19"/>
      <c r="AG58" s="19"/>
      <c r="AH58" s="19"/>
      <c r="AI58" s="19"/>
      <c r="AJ58" s="19"/>
      <c r="AK58" s="19"/>
      <c r="AL58" s="19"/>
      <c r="AM58" s="22"/>
      <c r="AN58" s="22"/>
      <c r="AO58" s="22"/>
      <c r="AP58" s="22"/>
      <c r="AQ58" s="27"/>
    </row>
    <row r="59" spans="1:43" ht="13.5" customHeight="1" thickBot="1">
      <c r="A59" s="547" t="s">
        <v>30</v>
      </c>
      <c r="B59" s="544"/>
      <c r="C59" s="544"/>
      <c r="D59" s="542" t="s">
        <v>22</v>
      </c>
      <c r="E59" s="542">
        <v>1</v>
      </c>
      <c r="F59" s="549">
        <f>SUM(T19:T23)</f>
        <v>31.739333333333335</v>
      </c>
      <c r="G59" s="549">
        <f aca="true" t="shared" si="13" ref="G59:G65">+E59*F59</f>
        <v>31.739333333333335</v>
      </c>
      <c r="H59" s="550">
        <f aca="true" t="shared" si="14" ref="H59:H65">+G59/$E$9*100</f>
        <v>2.6449444444444445</v>
      </c>
      <c r="I59" s="19"/>
      <c r="J59" s="719" t="s">
        <v>143</v>
      </c>
      <c r="K59" s="720"/>
      <c r="L59" s="720"/>
      <c r="M59" s="720"/>
      <c r="N59" s="720"/>
      <c r="O59" s="720"/>
      <c r="P59" s="720"/>
      <c r="Q59" s="720"/>
      <c r="R59" s="720"/>
      <c r="S59" s="720"/>
      <c r="T59" s="720"/>
      <c r="U59" s="720"/>
      <c r="V59" s="720"/>
      <c r="W59" s="720"/>
      <c r="X59" s="720"/>
      <c r="Y59" s="721"/>
      <c r="Z59" s="19"/>
      <c r="AA59" s="19"/>
      <c r="AB59" s="19"/>
      <c r="AC59" s="19"/>
      <c r="AD59" s="19"/>
      <c r="AE59" s="19"/>
      <c r="AF59" s="19"/>
      <c r="AG59" s="19"/>
      <c r="AH59" s="19"/>
      <c r="AI59" s="19"/>
      <c r="AJ59" s="19"/>
      <c r="AK59" s="19"/>
      <c r="AL59" s="19"/>
      <c r="AM59" s="22"/>
      <c r="AN59" s="22"/>
      <c r="AO59" s="22"/>
      <c r="AP59" s="22"/>
      <c r="AQ59" s="27"/>
    </row>
    <row r="60" spans="1:43" ht="13.5" customHeight="1" thickBot="1">
      <c r="A60" s="547" t="s">
        <v>39</v>
      </c>
      <c r="B60" s="544"/>
      <c r="C60" s="544"/>
      <c r="D60" s="542" t="s">
        <v>22</v>
      </c>
      <c r="E60" s="542">
        <v>1</v>
      </c>
      <c r="F60" s="549">
        <f>SUM(S53-S47-S48-S49)</f>
        <v>10.895277777777778</v>
      </c>
      <c r="G60" s="549">
        <f t="shared" si="13"/>
        <v>10.895277777777778</v>
      </c>
      <c r="H60" s="550">
        <f t="shared" si="14"/>
        <v>0.9079398148148149</v>
      </c>
      <c r="I60" s="19"/>
      <c r="J60" s="36"/>
      <c r="K60" s="36"/>
      <c r="L60" s="37"/>
      <c r="M60" s="38"/>
      <c r="N60" s="38"/>
      <c r="O60" s="36"/>
      <c r="P60" s="36"/>
      <c r="Q60" s="36"/>
      <c r="R60" s="36"/>
      <c r="S60" s="36"/>
      <c r="T60" s="36"/>
      <c r="U60" s="36"/>
      <c r="V60" s="19"/>
      <c r="W60" s="19"/>
      <c r="X60" s="19"/>
      <c r="Y60" s="19"/>
      <c r="Z60" s="19"/>
      <c r="AA60" s="19"/>
      <c r="AB60" s="19"/>
      <c r="AC60" s="19"/>
      <c r="AD60" s="19"/>
      <c r="AE60" s="19"/>
      <c r="AF60" s="19"/>
      <c r="AG60" s="19"/>
      <c r="AH60" s="19"/>
      <c r="AI60" s="19"/>
      <c r="AJ60" s="19"/>
      <c r="AK60" s="19"/>
      <c r="AL60" s="19"/>
      <c r="AM60" s="22"/>
      <c r="AN60" s="22"/>
      <c r="AO60" s="22"/>
      <c r="AP60" s="22"/>
      <c r="AQ60" s="27"/>
    </row>
    <row r="61" spans="1:43" ht="13.5" customHeight="1" thickBot="1">
      <c r="A61" s="547" t="s">
        <v>92</v>
      </c>
      <c r="B61" s="544"/>
      <c r="C61" s="544"/>
      <c r="D61" s="542" t="s">
        <v>22</v>
      </c>
      <c r="E61" s="542">
        <v>1</v>
      </c>
      <c r="F61" s="549">
        <f>+T25+S48+S49</f>
        <v>55.794999999999995</v>
      </c>
      <c r="G61" s="549">
        <f t="shared" si="13"/>
        <v>55.794999999999995</v>
      </c>
      <c r="H61" s="550">
        <f t="shared" si="14"/>
        <v>4.649583333333332</v>
      </c>
      <c r="I61" s="19"/>
      <c r="J61" s="36"/>
      <c r="K61" s="36"/>
      <c r="L61" s="38"/>
      <c r="M61" s="38"/>
      <c r="N61" s="38"/>
      <c r="O61" s="38"/>
      <c r="P61" s="38"/>
      <c r="Q61" s="38"/>
      <c r="R61" s="38"/>
      <c r="S61" s="38"/>
      <c r="T61" s="36"/>
      <c r="U61" s="36"/>
      <c r="V61" s="19"/>
      <c r="W61" s="19"/>
      <c r="X61" s="19"/>
      <c r="Y61" s="19"/>
      <c r="Z61" s="19"/>
      <c r="AA61" s="19"/>
      <c r="AB61" s="19"/>
      <c r="AC61" s="19"/>
      <c r="AD61" s="19"/>
      <c r="AE61" s="19"/>
      <c r="AF61" s="19"/>
      <c r="AG61" s="19"/>
      <c r="AH61" s="19"/>
      <c r="AI61" s="19"/>
      <c r="AJ61" s="19"/>
      <c r="AK61" s="19"/>
      <c r="AL61" s="19"/>
      <c r="AM61" s="22"/>
      <c r="AN61" s="22"/>
      <c r="AO61" s="22"/>
      <c r="AP61" s="22"/>
      <c r="AQ61" s="27"/>
    </row>
    <row r="62" spans="1:43" ht="13.5" customHeight="1" thickBot="1">
      <c r="A62" s="547" t="s">
        <v>37</v>
      </c>
      <c r="B62" s="544"/>
      <c r="C62" s="544"/>
      <c r="D62" s="542" t="s">
        <v>22</v>
      </c>
      <c r="E62" s="542">
        <v>1</v>
      </c>
      <c r="F62" s="579">
        <v>110</v>
      </c>
      <c r="G62" s="549">
        <f t="shared" si="13"/>
        <v>110</v>
      </c>
      <c r="H62" s="550">
        <f t="shared" si="14"/>
        <v>9.166666666666666</v>
      </c>
      <c r="I62" s="19"/>
      <c r="J62" s="4"/>
      <c r="K62" s="4"/>
      <c r="L62" s="4"/>
      <c r="M62" s="4"/>
      <c r="N62" s="4"/>
      <c r="O62" s="4"/>
      <c r="P62" s="4"/>
      <c r="Q62" s="4"/>
      <c r="R62" s="4"/>
      <c r="S62" s="4"/>
      <c r="T62" s="4"/>
      <c r="U62" s="4"/>
      <c r="V62" s="4"/>
      <c r="W62" s="4"/>
      <c r="X62" s="181"/>
      <c r="Y62" s="181"/>
      <c r="Z62" s="19"/>
      <c r="AA62" s="19"/>
      <c r="AB62" s="19"/>
      <c r="AC62" s="19"/>
      <c r="AD62" s="19"/>
      <c r="AE62" s="19"/>
      <c r="AF62" s="19"/>
      <c r="AG62" s="19"/>
      <c r="AH62" s="19"/>
      <c r="AI62" s="19"/>
      <c r="AJ62" s="19"/>
      <c r="AK62" s="19"/>
      <c r="AL62" s="19"/>
      <c r="AM62" s="22"/>
      <c r="AN62" s="22"/>
      <c r="AO62" s="22"/>
      <c r="AP62" s="22"/>
      <c r="AQ62" s="27"/>
    </row>
    <row r="63" spans="1:43" ht="13.5" customHeight="1" thickBot="1">
      <c r="A63" s="547" t="s">
        <v>31</v>
      </c>
      <c r="B63" s="544"/>
      <c r="C63" s="544"/>
      <c r="D63" s="542" t="s">
        <v>22</v>
      </c>
      <c r="E63" s="542">
        <v>1</v>
      </c>
      <c r="F63" s="579">
        <v>0</v>
      </c>
      <c r="G63" s="549">
        <f t="shared" si="13"/>
        <v>0</v>
      </c>
      <c r="H63" s="550">
        <f t="shared" si="14"/>
        <v>0</v>
      </c>
      <c r="I63" s="19"/>
      <c r="J63" s="36"/>
      <c r="K63" s="38"/>
      <c r="L63" s="36"/>
      <c r="M63" s="38"/>
      <c r="N63" s="38"/>
      <c r="O63" s="38"/>
      <c r="P63" s="38"/>
      <c r="Q63" s="38"/>
      <c r="R63" s="38"/>
      <c r="S63" s="38"/>
      <c r="T63" s="36"/>
      <c r="U63" s="36"/>
      <c r="V63" s="19"/>
      <c r="W63" s="19"/>
      <c r="X63" s="19"/>
      <c r="Y63" s="19"/>
      <c r="Z63" s="19"/>
      <c r="AA63" s="19"/>
      <c r="AB63" s="19"/>
      <c r="AC63" s="19"/>
      <c r="AD63" s="19"/>
      <c r="AE63" s="19"/>
      <c r="AF63" s="19"/>
      <c r="AG63" s="19"/>
      <c r="AH63" s="19"/>
      <c r="AI63" s="19"/>
      <c r="AJ63" s="19"/>
      <c r="AK63" s="19"/>
      <c r="AL63" s="19"/>
      <c r="AM63" s="22"/>
      <c r="AN63" s="22"/>
      <c r="AO63" s="22"/>
      <c r="AP63" s="22"/>
      <c r="AQ63" s="27"/>
    </row>
    <row r="64" spans="1:43" ht="13.5" customHeight="1" thickBot="1">
      <c r="A64" s="547" t="s">
        <v>32</v>
      </c>
      <c r="B64" s="544"/>
      <c r="C64" s="544"/>
      <c r="D64" s="542" t="s">
        <v>60</v>
      </c>
      <c r="E64" s="564">
        <f>+G56</f>
        <v>559.798348080893</v>
      </c>
      <c r="F64" s="580">
        <v>0.05</v>
      </c>
      <c r="G64" s="549">
        <f t="shared" si="13"/>
        <v>27.98991740404465</v>
      </c>
      <c r="H64" s="550">
        <f t="shared" si="14"/>
        <v>2.332493117003721</v>
      </c>
      <c r="I64" s="19"/>
      <c r="J64" s="36"/>
      <c r="K64" s="38"/>
      <c r="L64" s="36"/>
      <c r="M64" s="38"/>
      <c r="N64" s="38"/>
      <c r="O64" s="38"/>
      <c r="P64" s="38"/>
      <c r="Q64" s="38"/>
      <c r="R64" s="38"/>
      <c r="S64" s="38"/>
      <c r="T64" s="36"/>
      <c r="U64" s="36"/>
      <c r="V64" s="19"/>
      <c r="W64" s="19"/>
      <c r="X64" s="19"/>
      <c r="Y64" s="19"/>
      <c r="Z64" s="19"/>
      <c r="AA64" s="19"/>
      <c r="AB64" s="19"/>
      <c r="AC64" s="19"/>
      <c r="AD64" s="19"/>
      <c r="AE64" s="19"/>
      <c r="AF64" s="19"/>
      <c r="AG64" s="19"/>
      <c r="AH64" s="19"/>
      <c r="AI64" s="19"/>
      <c r="AJ64" s="19"/>
      <c r="AK64" s="19"/>
      <c r="AL64" s="19"/>
      <c r="AM64" s="22"/>
      <c r="AN64" s="22"/>
      <c r="AO64" s="22"/>
      <c r="AP64" s="22"/>
      <c r="AQ64" s="27"/>
    </row>
    <row r="65" spans="1:43" ht="13.5" customHeight="1" thickBot="1">
      <c r="A65" s="547" t="s">
        <v>33</v>
      </c>
      <c r="B65" s="544"/>
      <c r="C65" s="544"/>
      <c r="D65" s="542" t="s">
        <v>60</v>
      </c>
      <c r="E65" s="564">
        <f>+G56</f>
        <v>559.798348080893</v>
      </c>
      <c r="F65" s="580">
        <v>0.05</v>
      </c>
      <c r="G65" s="549">
        <f t="shared" si="13"/>
        <v>27.98991740404465</v>
      </c>
      <c r="H65" s="550">
        <f t="shared" si="14"/>
        <v>2.332493117003721</v>
      </c>
      <c r="I65" s="19"/>
      <c r="J65" s="36"/>
      <c r="K65" s="36"/>
      <c r="L65" s="38"/>
      <c r="M65" s="38"/>
      <c r="N65" s="38"/>
      <c r="O65" s="38"/>
      <c r="P65" s="38"/>
      <c r="Q65" s="38"/>
      <c r="R65" s="38"/>
      <c r="S65" s="38"/>
      <c r="T65" s="36"/>
      <c r="U65" s="36"/>
      <c r="V65" s="19"/>
      <c r="W65" s="19"/>
      <c r="X65" s="19"/>
      <c r="Y65" s="19"/>
      <c r="Z65" s="19"/>
      <c r="AA65" s="19"/>
      <c r="AB65" s="19"/>
      <c r="AC65" s="19"/>
      <c r="AD65" s="19"/>
      <c r="AE65" s="19"/>
      <c r="AF65" s="19"/>
      <c r="AG65" s="19"/>
      <c r="AH65" s="19"/>
      <c r="AI65" s="19"/>
      <c r="AJ65" s="19"/>
      <c r="AK65" s="19"/>
      <c r="AL65" s="19"/>
      <c r="AM65" s="22"/>
      <c r="AN65" s="22"/>
      <c r="AO65" s="22"/>
      <c r="AP65" s="22"/>
      <c r="AQ65" s="27"/>
    </row>
    <row r="66" spans="1:43" ht="13.5" customHeight="1">
      <c r="A66" s="570"/>
      <c r="B66" s="571"/>
      <c r="C66" s="571"/>
      <c r="D66" s="572"/>
      <c r="E66" s="572"/>
      <c r="F66" s="599"/>
      <c r="G66" s="599"/>
      <c r="H66" s="600"/>
      <c r="I66" s="19"/>
      <c r="J66" s="93"/>
      <c r="K66" s="93"/>
      <c r="L66" s="93"/>
      <c r="M66" s="93"/>
      <c r="N66" s="93"/>
      <c r="O66" s="93"/>
      <c r="P66" s="93"/>
      <c r="Q66" s="93"/>
      <c r="R66" s="93"/>
      <c r="S66" s="93"/>
      <c r="T66" s="93"/>
      <c r="U66" s="93"/>
      <c r="V66" s="93"/>
      <c r="W66" s="93"/>
      <c r="X66" s="93"/>
      <c r="Y66" s="156"/>
      <c r="Z66" s="19"/>
      <c r="AA66" s="19"/>
      <c r="AB66" s="19"/>
      <c r="AC66" s="19"/>
      <c r="AD66" s="19"/>
      <c r="AE66" s="19"/>
      <c r="AF66" s="19"/>
      <c r="AG66" s="19"/>
      <c r="AH66" s="19"/>
      <c r="AI66" s="19"/>
      <c r="AJ66" s="19"/>
      <c r="AK66" s="19"/>
      <c r="AL66" s="19"/>
      <c r="AM66" s="22"/>
      <c r="AN66" s="22"/>
      <c r="AO66" s="22"/>
      <c r="AP66" s="22"/>
      <c r="AQ66" s="27"/>
    </row>
    <row r="67" spans="1:43" ht="13.5" customHeight="1">
      <c r="A67" s="601" t="s">
        <v>34</v>
      </c>
      <c r="B67" s="602"/>
      <c r="C67" s="602"/>
      <c r="D67" s="603"/>
      <c r="E67" s="603"/>
      <c r="F67" s="603"/>
      <c r="G67" s="604">
        <f>SUM(G59:G65)</f>
        <v>264.40944591920044</v>
      </c>
      <c r="H67" s="605">
        <f>SUM(H59:H65)</f>
        <v>22.034120493266702</v>
      </c>
      <c r="I67" s="19"/>
      <c r="J67" s="93"/>
      <c r="K67" s="156"/>
      <c r="L67" s="156"/>
      <c r="M67" s="156"/>
      <c r="N67" s="156"/>
      <c r="O67" s="156"/>
      <c r="P67" s="156"/>
      <c r="Q67" s="156"/>
      <c r="R67" s="156"/>
      <c r="S67" s="156"/>
      <c r="T67" s="156"/>
      <c r="U67" s="156"/>
      <c r="V67" s="156"/>
      <c r="W67" s="156"/>
      <c r="X67" s="156"/>
      <c r="Y67" s="90"/>
      <c r="Z67" s="19"/>
      <c r="AA67" s="19"/>
      <c r="AB67" s="19"/>
      <c r="AC67" s="19"/>
      <c r="AD67" s="19"/>
      <c r="AE67" s="19"/>
      <c r="AF67" s="19"/>
      <c r="AG67" s="19"/>
      <c r="AH67" s="19"/>
      <c r="AI67" s="19"/>
      <c r="AJ67" s="19"/>
      <c r="AK67" s="19"/>
      <c r="AL67" s="19"/>
      <c r="AM67" s="22"/>
      <c r="AN67" s="22"/>
      <c r="AO67" s="22"/>
      <c r="AP67" s="22"/>
      <c r="AQ67" s="27"/>
    </row>
    <row r="68" spans="1:43" ht="13.5" customHeight="1">
      <c r="A68" s="562" t="s">
        <v>35</v>
      </c>
      <c r="B68" s="563"/>
      <c r="C68" s="563"/>
      <c r="D68" s="565"/>
      <c r="E68" s="565"/>
      <c r="F68" s="565"/>
      <c r="G68" s="566">
        <f>+G56+G67</f>
        <v>824.2077940000934</v>
      </c>
      <c r="H68" s="567">
        <f>+H56+H67</f>
        <v>68.68398283334112</v>
      </c>
      <c r="I68" s="19"/>
      <c r="J68" s="753"/>
      <c r="K68" s="753"/>
      <c r="L68" s="753"/>
      <c r="M68" s="753"/>
      <c r="N68" s="753"/>
      <c r="O68" s="753"/>
      <c r="P68" s="753"/>
      <c r="Q68" s="753"/>
      <c r="R68" s="753"/>
      <c r="S68" s="753"/>
      <c r="T68" s="753"/>
      <c r="U68" s="753"/>
      <c r="V68" s="19"/>
      <c r="W68" s="19"/>
      <c r="X68" s="19"/>
      <c r="Y68" s="19"/>
      <c r="Z68" s="19"/>
      <c r="AA68" s="19"/>
      <c r="AB68" s="19"/>
      <c r="AC68" s="19"/>
      <c r="AD68" s="19"/>
      <c r="AE68" s="19"/>
      <c r="AF68" s="19"/>
      <c r="AG68" s="19"/>
      <c r="AH68" s="19"/>
      <c r="AI68" s="19"/>
      <c r="AJ68" s="19"/>
      <c r="AK68" s="19"/>
      <c r="AL68" s="19"/>
      <c r="AM68" s="22"/>
      <c r="AN68" s="22"/>
      <c r="AO68" s="22"/>
      <c r="AP68" s="22"/>
      <c r="AQ68" s="27"/>
    </row>
    <row r="69" spans="1:43" ht="13.5" customHeight="1" thickBot="1">
      <c r="A69" s="574" t="s">
        <v>36</v>
      </c>
      <c r="B69" s="575"/>
      <c r="C69" s="575"/>
      <c r="D69" s="576"/>
      <c r="E69" s="576"/>
      <c r="F69" s="576"/>
      <c r="G69" s="577">
        <f>+G9-G68</f>
        <v>255.79220599990663</v>
      </c>
      <c r="H69" s="578">
        <f>+H9-H68</f>
        <v>21.31601716665888</v>
      </c>
      <c r="I69" s="19"/>
      <c r="J69" s="752"/>
      <c r="K69" s="752"/>
      <c r="L69" s="752"/>
      <c r="M69" s="752"/>
      <c r="N69" s="752"/>
      <c r="O69" s="752"/>
      <c r="P69" s="752"/>
      <c r="Q69" s="752"/>
      <c r="R69" s="752"/>
      <c r="S69" s="752"/>
      <c r="T69" s="752"/>
      <c r="U69" s="752"/>
      <c r="V69" s="19"/>
      <c r="W69" s="19"/>
      <c r="X69" s="19"/>
      <c r="Y69" s="19"/>
      <c r="Z69" s="19"/>
      <c r="AA69" s="19"/>
      <c r="AB69" s="19"/>
      <c r="AC69" s="19"/>
      <c r="AD69" s="19"/>
      <c r="AE69" s="19"/>
      <c r="AF69" s="19"/>
      <c r="AG69" s="19"/>
      <c r="AH69" s="19"/>
      <c r="AI69" s="19"/>
      <c r="AJ69" s="19"/>
      <c r="AK69" s="19"/>
      <c r="AL69" s="19"/>
      <c r="AM69" s="22"/>
      <c r="AN69" s="22"/>
      <c r="AO69" s="22"/>
      <c r="AP69" s="22"/>
      <c r="AQ69" s="27"/>
    </row>
    <row r="70" spans="1:43" ht="13.5" customHeight="1" thickBot="1">
      <c r="A70" s="581"/>
      <c r="B70" s="582"/>
      <c r="C70" s="582"/>
      <c r="D70" s="582"/>
      <c r="E70" s="582"/>
      <c r="F70" s="582"/>
      <c r="G70" s="583"/>
      <c r="H70" s="584"/>
      <c r="I70" s="19"/>
      <c r="J70" s="752"/>
      <c r="K70" s="752"/>
      <c r="L70" s="752"/>
      <c r="M70" s="752"/>
      <c r="N70" s="752"/>
      <c r="O70" s="752"/>
      <c r="P70" s="752"/>
      <c r="Q70" s="752"/>
      <c r="R70" s="752"/>
      <c r="S70" s="752"/>
      <c r="T70" s="752"/>
      <c r="U70" s="752"/>
      <c r="V70" s="19"/>
      <c r="W70" s="19"/>
      <c r="X70" s="19"/>
      <c r="Y70" s="19"/>
      <c r="Z70" s="19"/>
      <c r="AA70" s="19"/>
      <c r="AB70" s="19"/>
      <c r="AC70" s="19"/>
      <c r="AD70" s="19"/>
      <c r="AE70" s="19"/>
      <c r="AF70" s="19"/>
      <c r="AG70" s="19"/>
      <c r="AH70" s="19"/>
      <c r="AI70" s="19"/>
      <c r="AJ70" s="19"/>
      <c r="AK70" s="19"/>
      <c r="AL70" s="19"/>
      <c r="AM70" s="22"/>
      <c r="AN70" s="22"/>
      <c r="AO70" s="22"/>
      <c r="AP70" s="22"/>
      <c r="AQ70" s="27"/>
    </row>
    <row r="71" spans="1:43" ht="13.5" customHeight="1" thickBot="1">
      <c r="A71" s="270" t="s">
        <v>142</v>
      </c>
      <c r="B71" s="396"/>
      <c r="C71" s="396"/>
      <c r="D71" s="396"/>
      <c r="E71" s="396"/>
      <c r="F71" s="397"/>
      <c r="G71" s="398"/>
      <c r="H71" s="399"/>
      <c r="I71" s="19"/>
      <c r="J71" s="752"/>
      <c r="K71" s="752"/>
      <c r="L71" s="752"/>
      <c r="M71" s="752"/>
      <c r="N71" s="752"/>
      <c r="O71" s="752"/>
      <c r="P71" s="752"/>
      <c r="Q71" s="752"/>
      <c r="R71" s="752"/>
      <c r="S71" s="752"/>
      <c r="T71" s="752"/>
      <c r="U71" s="752"/>
      <c r="V71" s="19"/>
      <c r="W71" s="19"/>
      <c r="X71" s="19"/>
      <c r="Y71" s="19"/>
      <c r="Z71" s="19"/>
      <c r="AA71" s="19"/>
      <c r="AB71" s="19"/>
      <c r="AC71" s="19"/>
      <c r="AD71" s="19"/>
      <c r="AE71" s="19"/>
      <c r="AF71" s="19"/>
      <c r="AG71" s="19"/>
      <c r="AH71" s="19"/>
      <c r="AI71" s="19"/>
      <c r="AJ71" s="19"/>
      <c r="AK71" s="19"/>
      <c r="AL71" s="19"/>
      <c r="AM71" s="22"/>
      <c r="AN71" s="22"/>
      <c r="AO71" s="22"/>
      <c r="AP71" s="22"/>
      <c r="AQ71" s="27"/>
    </row>
    <row r="72" spans="1:43" ht="13.5" customHeight="1" thickBot="1">
      <c r="A72" s="270" t="s">
        <v>141</v>
      </c>
      <c r="B72" s="396"/>
      <c r="C72" s="396"/>
      <c r="D72" s="396"/>
      <c r="E72" s="396"/>
      <c r="F72" s="397"/>
      <c r="G72" s="398"/>
      <c r="H72" s="399"/>
      <c r="I72" s="19"/>
      <c r="J72" s="752"/>
      <c r="K72" s="752"/>
      <c r="L72" s="752"/>
      <c r="M72" s="752"/>
      <c r="N72" s="752"/>
      <c r="O72" s="752"/>
      <c r="P72" s="752"/>
      <c r="Q72" s="752"/>
      <c r="R72" s="752"/>
      <c r="S72" s="752"/>
      <c r="T72" s="752"/>
      <c r="U72" s="752"/>
      <c r="V72" s="19"/>
      <c r="W72" s="19"/>
      <c r="X72" s="19"/>
      <c r="Y72" s="19"/>
      <c r="Z72" s="19"/>
      <c r="AA72" s="19"/>
      <c r="AB72" s="19"/>
      <c r="AC72" s="19"/>
      <c r="AD72" s="19"/>
      <c r="AE72" s="19"/>
      <c r="AF72" s="19"/>
      <c r="AG72" s="19"/>
      <c r="AH72" s="19"/>
      <c r="AI72" s="19"/>
      <c r="AJ72" s="19"/>
      <c r="AK72" s="19"/>
      <c r="AL72" s="19"/>
      <c r="AM72" s="22"/>
      <c r="AN72" s="22"/>
      <c r="AO72" s="22"/>
      <c r="AP72" s="22"/>
      <c r="AQ72" s="27"/>
    </row>
    <row r="73" spans="1:43" ht="13.5" customHeight="1" thickBot="1">
      <c r="A73" s="271" t="s">
        <v>213</v>
      </c>
      <c r="B73" s="585"/>
      <c r="C73" s="585"/>
      <c r="D73" s="585"/>
      <c r="E73" s="585"/>
      <c r="F73" s="586"/>
      <c r="G73" s="587"/>
      <c r="H73" s="588"/>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22"/>
      <c r="AN73" s="22"/>
      <c r="AO73" s="22"/>
      <c r="AP73" s="22"/>
      <c r="AQ73" s="27"/>
    </row>
    <row r="74" spans="1:42" ht="15" customHeight="1" thickTop="1">
      <c r="A74" s="178"/>
      <c r="B74" s="178"/>
      <c r="C74" s="178"/>
      <c r="D74" s="178"/>
      <c r="E74" s="178"/>
      <c r="F74" s="178"/>
      <c r="G74" s="178"/>
      <c r="H74" s="178"/>
      <c r="I74" s="19"/>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5"/>
      <c r="AN74" s="5"/>
      <c r="AO74" s="5"/>
      <c r="AP74" s="5"/>
    </row>
    <row r="75" spans="1:42" ht="16.5" customHeight="1">
      <c r="A75" s="178"/>
      <c r="B75" s="178"/>
      <c r="C75" s="178"/>
      <c r="D75" s="178"/>
      <c r="E75" s="178"/>
      <c r="F75" s="178"/>
      <c r="G75" s="178"/>
      <c r="H75" s="178"/>
      <c r="I75" s="19"/>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row>
    <row r="76" spans="1:37" ht="13.5" customHeight="1">
      <c r="A76" s="178"/>
      <c r="B76" s="178"/>
      <c r="C76" s="178"/>
      <c r="D76" s="178"/>
      <c r="E76" s="178"/>
      <c r="F76" s="178"/>
      <c r="G76" s="178"/>
      <c r="H76" s="178"/>
      <c r="I76" s="4"/>
      <c r="J76" s="4"/>
      <c r="K76" s="4"/>
      <c r="L76" s="4"/>
      <c r="M76" s="4"/>
      <c r="N76" s="4"/>
      <c r="O76" s="4"/>
      <c r="P76" s="4"/>
      <c r="Q76" s="4"/>
      <c r="R76" s="4"/>
      <c r="S76" s="4"/>
      <c r="T76" s="4"/>
      <c r="U76" s="4"/>
      <c r="V76" s="4"/>
      <c r="W76" s="4"/>
      <c r="X76" s="4"/>
      <c r="Y76" s="4"/>
      <c r="Z76" s="4"/>
      <c r="AA76" s="3"/>
      <c r="AB76" s="3"/>
      <c r="AC76" s="3"/>
      <c r="AD76" s="3"/>
      <c r="AE76" s="3"/>
      <c r="AF76" s="3"/>
      <c r="AG76" s="3"/>
      <c r="AH76" s="3"/>
      <c r="AI76" s="3"/>
      <c r="AJ76" s="3"/>
      <c r="AK76" s="3"/>
    </row>
    <row r="77" spans="1:42" ht="13.5" customHeight="1">
      <c r="A77" s="178"/>
      <c r="B77" s="178"/>
      <c r="C77" s="178"/>
      <c r="D77" s="178"/>
      <c r="E77" s="178"/>
      <c r="F77" s="178"/>
      <c r="G77" s="178"/>
      <c r="H77" s="178"/>
      <c r="I77" s="19"/>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5"/>
      <c r="AN77" s="5"/>
      <c r="AO77" s="5"/>
      <c r="AP77" s="5"/>
    </row>
    <row r="78" spans="1:42" ht="13.5" customHeight="1">
      <c r="A78" s="178"/>
      <c r="B78" s="178"/>
      <c r="C78" s="178"/>
      <c r="D78" s="178"/>
      <c r="E78" s="178"/>
      <c r="F78" s="178"/>
      <c r="G78" s="178"/>
      <c r="H78" s="178"/>
      <c r="I78" s="19"/>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5"/>
      <c r="AN78" s="5"/>
      <c r="AO78" s="5"/>
      <c r="AP78" s="5"/>
    </row>
    <row r="79" spans="1:42" ht="13.5" customHeight="1">
      <c r="A79" s="178"/>
      <c r="B79" s="178"/>
      <c r="C79" s="178"/>
      <c r="D79" s="178"/>
      <c r="E79" s="178"/>
      <c r="F79" s="178"/>
      <c r="G79" s="178"/>
      <c r="H79" s="178"/>
      <c r="I79" s="19"/>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5"/>
      <c r="AN79" s="5"/>
      <c r="AO79" s="5"/>
      <c r="AP79" s="5"/>
    </row>
    <row r="80" spans="1:42" ht="13.5" customHeight="1">
      <c r="A80" s="178"/>
      <c r="B80" s="178"/>
      <c r="C80" s="178"/>
      <c r="D80" s="178"/>
      <c r="E80" s="178"/>
      <c r="F80" s="178"/>
      <c r="G80" s="178"/>
      <c r="H80" s="178"/>
      <c r="I80" s="19"/>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5"/>
      <c r="AN80" s="5"/>
      <c r="AO80" s="5"/>
      <c r="AP80" s="5"/>
    </row>
    <row r="81" spans="1:42" ht="12" customHeight="1">
      <c r="A81" s="178"/>
      <c r="B81" s="178"/>
      <c r="C81" s="178"/>
      <c r="D81" s="178"/>
      <c r="E81" s="178"/>
      <c r="F81" s="178"/>
      <c r="G81" s="178"/>
      <c r="H81" s="178"/>
      <c r="I81" s="19"/>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5"/>
      <c r="AN81" s="5"/>
      <c r="AO81" s="5"/>
      <c r="AP81" s="5"/>
    </row>
    <row r="82" spans="1:42" ht="12" customHeight="1">
      <c r="A82" s="178"/>
      <c r="B82" s="178"/>
      <c r="C82" s="178"/>
      <c r="D82" s="178"/>
      <c r="E82" s="178"/>
      <c r="F82" s="178"/>
      <c r="G82" s="178"/>
      <c r="H82" s="178"/>
      <c r="I82" s="19"/>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5"/>
      <c r="AN82" s="5"/>
      <c r="AO82" s="5"/>
      <c r="AP82" s="5"/>
    </row>
    <row r="83" spans="1:42" ht="15" customHeight="1">
      <c r="A83" s="178"/>
      <c r="B83" s="178"/>
      <c r="C83" s="178"/>
      <c r="D83" s="178"/>
      <c r="E83" s="178"/>
      <c r="F83" s="178"/>
      <c r="G83" s="178"/>
      <c r="H83" s="178"/>
      <c r="I83" s="19"/>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5"/>
      <c r="AN83" s="5"/>
      <c r="AO83" s="5"/>
      <c r="AP83" s="5"/>
    </row>
    <row r="84" spans="1:8" ht="12.75">
      <c r="A84" s="178"/>
      <c r="B84" s="178"/>
      <c r="C84" s="178"/>
      <c r="D84" s="178"/>
      <c r="E84" s="178"/>
      <c r="F84" s="178"/>
      <c r="G84" s="178"/>
      <c r="H84" s="178"/>
    </row>
    <row r="85" spans="1:8" ht="12.75">
      <c r="A85" s="178"/>
      <c r="B85" s="178"/>
      <c r="C85" s="178"/>
      <c r="D85" s="178"/>
      <c r="E85" s="178"/>
      <c r="F85" s="178"/>
      <c r="G85" s="178"/>
      <c r="H85" s="178"/>
    </row>
    <row r="86" spans="1:8" ht="12.75">
      <c r="A86" s="178"/>
      <c r="B86" s="178"/>
      <c r="C86" s="178"/>
      <c r="D86" s="178"/>
      <c r="E86" s="178"/>
      <c r="F86" s="178"/>
      <c r="G86" s="178"/>
      <c r="H86" s="178"/>
    </row>
    <row r="87" spans="1:8" ht="12.75">
      <c r="A87" s="183"/>
      <c r="B87" s="154"/>
      <c r="C87" s="154"/>
      <c r="D87" s="154"/>
      <c r="E87" s="154"/>
      <c r="F87" s="154"/>
      <c r="G87" s="164"/>
      <c r="H87" s="164"/>
    </row>
    <row r="88" spans="1:8" ht="12.75">
      <c r="A88" s="3"/>
      <c r="B88" s="3"/>
      <c r="C88" s="3"/>
      <c r="D88" s="3"/>
      <c r="E88" s="3"/>
      <c r="F88" s="3"/>
      <c r="G88" s="3"/>
      <c r="H88" s="3"/>
    </row>
    <row r="89" spans="1:8" ht="12.75">
      <c r="A89" s="3"/>
      <c r="B89" s="3"/>
      <c r="C89" s="3"/>
      <c r="D89" s="3"/>
      <c r="E89" s="3"/>
      <c r="F89" s="3"/>
      <c r="G89" s="3"/>
      <c r="H89" s="3"/>
    </row>
    <row r="90" spans="1:8" ht="12.75">
      <c r="A90" s="3"/>
      <c r="B90" s="3"/>
      <c r="C90" s="3"/>
      <c r="D90" s="3"/>
      <c r="E90" s="3"/>
      <c r="F90" s="3"/>
      <c r="G90" s="3"/>
      <c r="H90" s="3"/>
    </row>
    <row r="91" spans="1:8" ht="12.75">
      <c r="A91" s="3"/>
      <c r="B91" s="3"/>
      <c r="C91" s="3"/>
      <c r="D91" s="3"/>
      <c r="E91" s="3"/>
      <c r="F91" s="3"/>
      <c r="G91" s="3"/>
      <c r="H91" s="3"/>
    </row>
    <row r="92" spans="1:8" ht="12.75">
      <c r="A92" s="3"/>
      <c r="B92" s="3"/>
      <c r="C92" s="3"/>
      <c r="D92" s="3"/>
      <c r="E92" s="3"/>
      <c r="F92" s="3"/>
      <c r="G92" s="3"/>
      <c r="H92" s="3"/>
    </row>
    <row r="93" spans="1:8" ht="12.75">
      <c r="A93" s="3"/>
      <c r="B93" s="3"/>
      <c r="C93" s="3"/>
      <c r="D93" s="3"/>
      <c r="E93" s="3"/>
      <c r="F93" s="3"/>
      <c r="G93" s="3"/>
      <c r="H93" s="3"/>
    </row>
    <row r="94" spans="1:8" ht="12.75">
      <c r="A94" s="3"/>
      <c r="B94" s="3"/>
      <c r="C94" s="3"/>
      <c r="D94" s="3"/>
      <c r="E94" s="3"/>
      <c r="F94" s="3"/>
      <c r="G94" s="3"/>
      <c r="H94" s="3"/>
    </row>
    <row r="95" spans="1:8" ht="12.75">
      <c r="A95" s="3"/>
      <c r="B95" s="3"/>
      <c r="C95" s="3"/>
      <c r="D95" s="3"/>
      <c r="E95" s="3"/>
      <c r="F95" s="3"/>
      <c r="G95" s="3"/>
      <c r="H95" s="3"/>
    </row>
    <row r="96" spans="1:8" ht="12.75">
      <c r="A96" s="3"/>
      <c r="B96" s="3"/>
      <c r="C96" s="3"/>
      <c r="D96" s="3"/>
      <c r="E96" s="3"/>
      <c r="F96" s="3"/>
      <c r="G96" s="3"/>
      <c r="H96" s="3"/>
    </row>
    <row r="97" spans="1:8" ht="12.75">
      <c r="A97" s="3"/>
      <c r="B97" s="3"/>
      <c r="C97" s="3"/>
      <c r="D97" s="3"/>
      <c r="E97" s="3"/>
      <c r="F97" s="3"/>
      <c r="G97" s="3"/>
      <c r="H97" s="3"/>
    </row>
    <row r="98" spans="1:8" ht="12.75">
      <c r="A98" s="3"/>
      <c r="B98" s="3"/>
      <c r="C98" s="3"/>
      <c r="D98" s="3"/>
      <c r="E98" s="3"/>
      <c r="F98" s="3"/>
      <c r="G98" s="3"/>
      <c r="H98" s="3"/>
    </row>
    <row r="99" spans="1:8" ht="12.75">
      <c r="A99" s="3"/>
      <c r="B99" s="3"/>
      <c r="C99" s="3"/>
      <c r="D99" s="3"/>
      <c r="E99" s="3"/>
      <c r="F99" s="3"/>
      <c r="G99" s="3"/>
      <c r="H99" s="3"/>
    </row>
    <row r="100" spans="1:8" ht="12.75">
      <c r="A100" s="3"/>
      <c r="B100" s="3"/>
      <c r="C100" s="3"/>
      <c r="D100" s="3"/>
      <c r="E100" s="3"/>
      <c r="F100" s="3"/>
      <c r="G100" s="3"/>
      <c r="H100" s="3"/>
    </row>
    <row r="101" spans="1:8" ht="12.75">
      <c r="A101" s="3"/>
      <c r="B101" s="3"/>
      <c r="C101" s="3"/>
      <c r="D101" s="3"/>
      <c r="E101" s="3"/>
      <c r="F101" s="3"/>
      <c r="G101" s="3"/>
      <c r="H101" s="3"/>
    </row>
    <row r="102" spans="1:8" ht="12.75">
      <c r="A102" s="3"/>
      <c r="B102" s="3"/>
      <c r="C102" s="3"/>
      <c r="D102" s="3"/>
      <c r="E102" s="3"/>
      <c r="F102" s="3"/>
      <c r="G102" s="3"/>
      <c r="H102" s="3"/>
    </row>
    <row r="103" spans="1:8" ht="12.75">
      <c r="A103" s="3"/>
      <c r="B103" s="3"/>
      <c r="C103" s="3"/>
      <c r="D103" s="3"/>
      <c r="E103" s="3"/>
      <c r="F103" s="3"/>
      <c r="G103" s="3"/>
      <c r="H103" s="3"/>
    </row>
    <row r="104" spans="1:8" ht="12.75">
      <c r="A104" s="3"/>
      <c r="B104" s="3"/>
      <c r="C104" s="3"/>
      <c r="D104" s="3"/>
      <c r="E104" s="3"/>
      <c r="F104" s="3"/>
      <c r="G104" s="3"/>
      <c r="H104" s="3"/>
    </row>
    <row r="105" spans="1:8" ht="12.75">
      <c r="A105" s="3"/>
      <c r="B105" s="3"/>
      <c r="C105" s="3"/>
      <c r="D105" s="3"/>
      <c r="E105" s="3"/>
      <c r="F105" s="3"/>
      <c r="G105" s="3"/>
      <c r="H105" s="3"/>
    </row>
    <row r="106" spans="1:8" ht="12.75">
      <c r="A106" s="3"/>
      <c r="B106" s="3"/>
      <c r="C106" s="3"/>
      <c r="D106" s="3"/>
      <c r="E106" s="3"/>
      <c r="F106" s="3"/>
      <c r="G106" s="3"/>
      <c r="H106" s="3"/>
    </row>
    <row r="107" spans="1:8" ht="12.75">
      <c r="A107" s="3"/>
      <c r="B107" s="3"/>
      <c r="C107" s="3"/>
      <c r="D107" s="3"/>
      <c r="E107" s="3"/>
      <c r="F107" s="3"/>
      <c r="G107" s="3"/>
      <c r="H107" s="3"/>
    </row>
    <row r="108" spans="1:8" ht="12.75">
      <c r="A108" s="3"/>
      <c r="B108" s="3"/>
      <c r="C108" s="3"/>
      <c r="D108" s="3"/>
      <c r="E108" s="3"/>
      <c r="F108" s="3"/>
      <c r="G108" s="3"/>
      <c r="H108" s="3"/>
    </row>
    <row r="109" spans="1:8" ht="12.75">
      <c r="A109" s="3"/>
      <c r="B109" s="3"/>
      <c r="C109" s="3"/>
      <c r="D109" s="3"/>
      <c r="E109" s="3"/>
      <c r="F109" s="3"/>
      <c r="G109" s="3"/>
      <c r="H109" s="3"/>
    </row>
    <row r="110" spans="1:8" ht="12.75">
      <c r="A110" s="3"/>
      <c r="B110" s="3"/>
      <c r="C110" s="3"/>
      <c r="D110" s="3"/>
      <c r="E110" s="3"/>
      <c r="F110" s="3"/>
      <c r="G110" s="3"/>
      <c r="H110" s="3"/>
    </row>
    <row r="111" spans="1:8" ht="12.75">
      <c r="A111" s="3"/>
      <c r="B111" s="3"/>
      <c r="C111" s="3"/>
      <c r="D111" s="3"/>
      <c r="E111" s="3"/>
      <c r="F111" s="3"/>
      <c r="G111" s="3"/>
      <c r="H111" s="3"/>
    </row>
    <row r="112" spans="1:8" ht="12.75">
      <c r="A112" s="3"/>
      <c r="B112" s="3"/>
      <c r="C112" s="3"/>
      <c r="D112" s="3"/>
      <c r="E112" s="3"/>
      <c r="F112" s="3"/>
      <c r="G112" s="3"/>
      <c r="H112" s="3"/>
    </row>
    <row r="113" spans="1:8" ht="12.75">
      <c r="A113" s="3"/>
      <c r="B113" s="3"/>
      <c r="C113" s="3"/>
      <c r="D113" s="3"/>
      <c r="E113" s="3"/>
      <c r="F113" s="3"/>
      <c r="G113" s="3"/>
      <c r="H113" s="3"/>
    </row>
    <row r="114" spans="1:8" ht="12.75">
      <c r="A114" s="3"/>
      <c r="B114" s="3"/>
      <c r="C114" s="3"/>
      <c r="D114" s="3"/>
      <c r="E114" s="3"/>
      <c r="F114" s="3"/>
      <c r="G114" s="3"/>
      <c r="H114" s="3"/>
    </row>
    <row r="115" spans="1:8" ht="12.75">
      <c r="A115" s="3"/>
      <c r="B115" s="3"/>
      <c r="C115" s="3"/>
      <c r="D115" s="3"/>
      <c r="E115" s="3"/>
      <c r="F115" s="3"/>
      <c r="G115" s="3"/>
      <c r="H115" s="3"/>
    </row>
    <row r="116" spans="1:8" ht="12.75">
      <c r="A116" s="3"/>
      <c r="B116" s="3"/>
      <c r="C116" s="3"/>
      <c r="D116" s="3"/>
      <c r="E116" s="3"/>
      <c r="F116" s="3"/>
      <c r="G116" s="3"/>
      <c r="H116" s="3"/>
    </row>
    <row r="117" spans="1:8" ht="12.75">
      <c r="A117" s="3"/>
      <c r="B117" s="3"/>
      <c r="C117" s="3"/>
      <c r="D117" s="3"/>
      <c r="E117" s="3"/>
      <c r="F117" s="3"/>
      <c r="G117" s="3"/>
      <c r="H117" s="3"/>
    </row>
    <row r="118" spans="1:8" ht="12.75">
      <c r="A118" s="3"/>
      <c r="B118" s="3"/>
      <c r="C118" s="3"/>
      <c r="D118" s="3"/>
      <c r="E118" s="3"/>
      <c r="F118" s="3"/>
      <c r="G118" s="3"/>
      <c r="H118" s="3"/>
    </row>
    <row r="119" spans="1:8" ht="12.75">
      <c r="A119" s="3"/>
      <c r="B119" s="3"/>
      <c r="C119" s="3"/>
      <c r="D119" s="3"/>
      <c r="E119" s="3"/>
      <c r="F119" s="3"/>
      <c r="G119" s="3"/>
      <c r="H119" s="3"/>
    </row>
    <row r="120" spans="1:8" ht="12.75">
      <c r="A120" s="3"/>
      <c r="B120" s="3"/>
      <c r="C120" s="3"/>
      <c r="D120" s="3"/>
      <c r="E120" s="3"/>
      <c r="F120" s="3"/>
      <c r="G120" s="3"/>
      <c r="H120" s="3"/>
    </row>
    <row r="121" spans="1:8" ht="12.75">
      <c r="A121" s="3"/>
      <c r="B121" s="3"/>
      <c r="C121" s="3"/>
      <c r="D121" s="3"/>
      <c r="E121" s="3"/>
      <c r="F121" s="3"/>
      <c r="G121" s="3"/>
      <c r="H121" s="3"/>
    </row>
    <row r="122" spans="1:8" ht="12.75">
      <c r="A122" s="3"/>
      <c r="B122" s="3"/>
      <c r="C122" s="3"/>
      <c r="D122" s="3"/>
      <c r="E122" s="3"/>
      <c r="F122" s="3"/>
      <c r="G122" s="3"/>
      <c r="H122" s="3"/>
    </row>
    <row r="123" spans="1:8" ht="12.75">
      <c r="A123" s="3"/>
      <c r="B123" s="3"/>
      <c r="C123" s="3"/>
      <c r="D123" s="3"/>
      <c r="E123" s="3"/>
      <c r="F123" s="3"/>
      <c r="G123" s="3"/>
      <c r="H123" s="3"/>
    </row>
    <row r="124" spans="1:8" ht="12.75">
      <c r="A124" s="3"/>
      <c r="B124" s="3"/>
      <c r="C124" s="3"/>
      <c r="D124" s="3"/>
      <c r="E124" s="3"/>
      <c r="F124" s="3"/>
      <c r="G124" s="3"/>
      <c r="H124" s="3"/>
    </row>
    <row r="125" spans="1:8" ht="12.75">
      <c r="A125" s="3"/>
      <c r="B125" s="3"/>
      <c r="C125" s="3"/>
      <c r="D125" s="3"/>
      <c r="E125" s="3"/>
      <c r="F125" s="3"/>
      <c r="G125" s="3"/>
      <c r="H125" s="3"/>
    </row>
    <row r="126" spans="1:8" ht="12.75">
      <c r="A126" s="3"/>
      <c r="B126" s="3"/>
      <c r="C126" s="3"/>
      <c r="D126" s="3"/>
      <c r="E126" s="3"/>
      <c r="F126" s="3"/>
      <c r="G126" s="3"/>
      <c r="H126" s="3"/>
    </row>
    <row r="127" spans="1:8" ht="12.75">
      <c r="A127" s="3"/>
      <c r="B127" s="3"/>
      <c r="C127" s="3"/>
      <c r="D127" s="3"/>
      <c r="E127" s="3"/>
      <c r="F127" s="3"/>
      <c r="G127" s="3"/>
      <c r="H127" s="3"/>
    </row>
    <row r="128" spans="1:8" ht="12.75">
      <c r="A128" s="3"/>
      <c r="B128" s="3"/>
      <c r="C128" s="3"/>
      <c r="D128" s="3"/>
      <c r="E128" s="3"/>
      <c r="F128" s="3"/>
      <c r="G128" s="3"/>
      <c r="H128" s="3"/>
    </row>
    <row r="129" spans="1:8" ht="12.75">
      <c r="A129" s="3"/>
      <c r="B129" s="3"/>
      <c r="C129" s="3"/>
      <c r="D129" s="3"/>
      <c r="E129" s="3"/>
      <c r="F129" s="3"/>
      <c r="G129" s="3"/>
      <c r="H129" s="3"/>
    </row>
    <row r="130" spans="1:8" ht="12.75">
      <c r="A130" s="3"/>
      <c r="B130" s="3"/>
      <c r="C130" s="3"/>
      <c r="D130" s="3"/>
      <c r="E130" s="3"/>
      <c r="F130" s="3"/>
      <c r="G130" s="3"/>
      <c r="H130" s="3"/>
    </row>
    <row r="131" spans="1:8" ht="12.75">
      <c r="A131" s="3"/>
      <c r="B131" s="3"/>
      <c r="C131" s="3"/>
      <c r="D131" s="3"/>
      <c r="E131" s="3"/>
      <c r="F131" s="3"/>
      <c r="G131" s="3"/>
      <c r="H131" s="3"/>
    </row>
    <row r="132" spans="1:8" ht="12.75">
      <c r="A132" s="3"/>
      <c r="B132" s="3"/>
      <c r="C132" s="3"/>
      <c r="D132" s="3"/>
      <c r="E132" s="3"/>
      <c r="F132" s="3"/>
      <c r="G132" s="3"/>
      <c r="H132" s="3"/>
    </row>
    <row r="133" spans="1:8" ht="12.75">
      <c r="A133" s="3"/>
      <c r="B133" s="3"/>
      <c r="C133" s="3"/>
      <c r="D133" s="3"/>
      <c r="E133" s="3"/>
      <c r="F133" s="3"/>
      <c r="G133" s="3"/>
      <c r="H133" s="3"/>
    </row>
    <row r="134" spans="1:8" ht="12.75">
      <c r="A134" s="3"/>
      <c r="B134" s="3"/>
      <c r="C134" s="3"/>
      <c r="D134" s="3"/>
      <c r="E134" s="3"/>
      <c r="F134" s="3"/>
      <c r="G134" s="3"/>
      <c r="H134" s="3"/>
    </row>
    <row r="135" spans="1:8" ht="12.75">
      <c r="A135" s="3"/>
      <c r="B135" s="3"/>
      <c r="C135" s="3"/>
      <c r="D135" s="3"/>
      <c r="E135" s="3"/>
      <c r="F135" s="3"/>
      <c r="G135" s="3"/>
      <c r="H135" s="3"/>
    </row>
    <row r="136" spans="1:8" ht="12.75">
      <c r="A136" s="3"/>
      <c r="B136" s="3"/>
      <c r="C136" s="3"/>
      <c r="D136" s="3"/>
      <c r="E136" s="3"/>
      <c r="F136" s="3"/>
      <c r="G136" s="3"/>
      <c r="H136" s="3"/>
    </row>
    <row r="137" spans="1:8" ht="12.75">
      <c r="A137" s="3"/>
      <c r="B137" s="3"/>
      <c r="C137" s="3"/>
      <c r="D137" s="3"/>
      <c r="E137" s="3"/>
      <c r="F137" s="3"/>
      <c r="G137" s="3"/>
      <c r="H137" s="3"/>
    </row>
    <row r="138" spans="1:8" ht="12.75">
      <c r="A138" s="3"/>
      <c r="B138" s="3"/>
      <c r="C138" s="3"/>
      <c r="D138" s="3"/>
      <c r="E138" s="3"/>
      <c r="F138" s="3"/>
      <c r="G138" s="3"/>
      <c r="H138" s="3"/>
    </row>
    <row r="139" spans="1:8" ht="12.75">
      <c r="A139" s="3"/>
      <c r="B139" s="3"/>
      <c r="C139" s="3"/>
      <c r="D139" s="3"/>
      <c r="E139" s="3"/>
      <c r="F139" s="3"/>
      <c r="G139" s="3"/>
      <c r="H139" s="3"/>
    </row>
    <row r="140" spans="1:8" ht="12.75">
      <c r="A140" s="3"/>
      <c r="B140" s="3"/>
      <c r="C140" s="3"/>
      <c r="D140" s="3"/>
      <c r="E140" s="3"/>
      <c r="F140" s="3"/>
      <c r="G140" s="3"/>
      <c r="H140" s="3"/>
    </row>
    <row r="141" spans="1:8" ht="12.75">
      <c r="A141" s="3"/>
      <c r="B141" s="3"/>
      <c r="C141" s="3"/>
      <c r="D141" s="3"/>
      <c r="E141" s="3"/>
      <c r="F141" s="3"/>
      <c r="G141" s="3"/>
      <c r="H141" s="3"/>
    </row>
    <row r="142" spans="1:8" ht="12.75">
      <c r="A142" s="3"/>
      <c r="B142" s="3"/>
      <c r="C142" s="3"/>
      <c r="D142" s="3"/>
      <c r="E142" s="3"/>
      <c r="F142" s="3"/>
      <c r="G142" s="3"/>
      <c r="H142" s="3"/>
    </row>
    <row r="143" spans="1:8" ht="12.75">
      <c r="A143" s="3"/>
      <c r="B143" s="3"/>
      <c r="C143" s="3"/>
      <c r="D143" s="3"/>
      <c r="E143" s="3"/>
      <c r="F143" s="3"/>
      <c r="G143" s="3"/>
      <c r="H143" s="3"/>
    </row>
    <row r="144" spans="1:8" ht="12.75">
      <c r="A144" s="3"/>
      <c r="B144" s="3"/>
      <c r="C144" s="3"/>
      <c r="D144" s="3"/>
      <c r="E144" s="3"/>
      <c r="F144" s="3"/>
      <c r="G144" s="3"/>
      <c r="H144" s="3"/>
    </row>
    <row r="145" spans="1:8" ht="12.75">
      <c r="A145" s="3"/>
      <c r="B145" s="3"/>
      <c r="C145" s="3"/>
      <c r="D145" s="3"/>
      <c r="E145" s="3"/>
      <c r="F145" s="3"/>
      <c r="G145" s="3"/>
      <c r="H145" s="3"/>
    </row>
    <row r="146" spans="1:8" ht="12.75">
      <c r="A146" s="3"/>
      <c r="B146" s="3"/>
      <c r="C146" s="3"/>
      <c r="D146" s="3"/>
      <c r="E146" s="3"/>
      <c r="F146" s="3"/>
      <c r="G146" s="3"/>
      <c r="H146" s="3"/>
    </row>
    <row r="147" spans="1:8" ht="12.75">
      <c r="A147" s="3"/>
      <c r="B147" s="3"/>
      <c r="C147" s="3"/>
      <c r="D147" s="3"/>
      <c r="E147" s="3"/>
      <c r="F147" s="3"/>
      <c r="G147" s="3"/>
      <c r="H147" s="3"/>
    </row>
    <row r="148" spans="1:8" ht="12.75">
      <c r="A148" s="3"/>
      <c r="B148" s="3"/>
      <c r="C148" s="3"/>
      <c r="D148" s="3"/>
      <c r="E148" s="3"/>
      <c r="F148" s="3"/>
      <c r="G148" s="3"/>
      <c r="H148" s="3"/>
    </row>
    <row r="149" spans="1:8" ht="12.75">
      <c r="A149" s="3"/>
      <c r="B149" s="3"/>
      <c r="C149" s="3"/>
      <c r="D149" s="3"/>
      <c r="E149" s="3"/>
      <c r="F149" s="3"/>
      <c r="G149" s="3"/>
      <c r="H149" s="3"/>
    </row>
    <row r="150" spans="1:8" ht="12.75">
      <c r="A150" s="3"/>
      <c r="B150" s="3"/>
      <c r="C150" s="3"/>
      <c r="D150" s="3"/>
      <c r="E150" s="3"/>
      <c r="F150" s="3"/>
      <c r="G150" s="3"/>
      <c r="H150" s="3"/>
    </row>
    <row r="151" spans="1:8" ht="12.75">
      <c r="A151" s="3"/>
      <c r="B151" s="3"/>
      <c r="C151" s="3"/>
      <c r="D151" s="3"/>
      <c r="E151" s="3"/>
      <c r="F151" s="3"/>
      <c r="G151" s="3"/>
      <c r="H151" s="3"/>
    </row>
    <row r="152" spans="1:8" ht="12.75">
      <c r="A152" s="3"/>
      <c r="B152" s="3"/>
      <c r="C152" s="3"/>
      <c r="D152" s="3"/>
      <c r="E152" s="3"/>
      <c r="F152" s="3"/>
      <c r="G152" s="3"/>
      <c r="H152" s="3"/>
    </row>
    <row r="153" spans="1:8" ht="12.75">
      <c r="A153" s="3"/>
      <c r="B153" s="3"/>
      <c r="C153" s="3"/>
      <c r="D153" s="3"/>
      <c r="E153" s="3"/>
      <c r="F153" s="3"/>
      <c r="G153" s="3"/>
      <c r="H153" s="3"/>
    </row>
    <row r="154" spans="1:8" ht="12.75">
      <c r="A154" s="3"/>
      <c r="B154" s="3"/>
      <c r="C154" s="3"/>
      <c r="D154" s="3"/>
      <c r="E154" s="3"/>
      <c r="F154" s="3"/>
      <c r="G154" s="3"/>
      <c r="H154" s="3"/>
    </row>
    <row r="155" spans="1:8" ht="12.75">
      <c r="A155" s="3"/>
      <c r="B155" s="3"/>
      <c r="C155" s="3"/>
      <c r="D155" s="3"/>
      <c r="E155" s="3"/>
      <c r="F155" s="3"/>
      <c r="G155" s="3"/>
      <c r="H155" s="3"/>
    </row>
    <row r="156" spans="1:8" ht="12.75">
      <c r="A156" s="3"/>
      <c r="B156" s="3"/>
      <c r="C156" s="3"/>
      <c r="D156" s="3"/>
      <c r="E156" s="3"/>
      <c r="F156" s="3"/>
      <c r="G156" s="3"/>
      <c r="H156" s="3"/>
    </row>
    <row r="157" spans="1:8" ht="12.75">
      <c r="A157" s="3"/>
      <c r="B157" s="3"/>
      <c r="C157" s="3"/>
      <c r="D157" s="3"/>
      <c r="E157" s="3"/>
      <c r="F157" s="3"/>
      <c r="G157" s="3"/>
      <c r="H157" s="3"/>
    </row>
    <row r="158" spans="1:8" ht="12.75">
      <c r="A158" s="3"/>
      <c r="B158" s="3"/>
      <c r="C158" s="3"/>
      <c r="D158" s="3"/>
      <c r="E158" s="3"/>
      <c r="F158" s="3"/>
      <c r="G158" s="3"/>
      <c r="H158" s="3"/>
    </row>
    <row r="159" spans="1:8" ht="12.75">
      <c r="A159" s="3"/>
      <c r="B159" s="3"/>
      <c r="C159" s="3"/>
      <c r="D159" s="3"/>
      <c r="E159" s="3"/>
      <c r="F159" s="3"/>
      <c r="G159" s="3"/>
      <c r="H159" s="3"/>
    </row>
    <row r="160" spans="1:8" ht="12.75">
      <c r="A160" s="3"/>
      <c r="B160" s="3"/>
      <c r="C160" s="3"/>
      <c r="D160" s="3"/>
      <c r="E160" s="3"/>
      <c r="F160" s="3"/>
      <c r="G160" s="3"/>
      <c r="H160" s="3"/>
    </row>
    <row r="161" spans="1:8" ht="12.75">
      <c r="A161" s="3"/>
      <c r="B161" s="3"/>
      <c r="C161" s="3"/>
      <c r="D161" s="3"/>
      <c r="E161" s="3"/>
      <c r="F161" s="3"/>
      <c r="G161" s="3"/>
      <c r="H161" s="3"/>
    </row>
    <row r="162" spans="1:8" ht="12.75">
      <c r="A162" s="3"/>
      <c r="B162" s="3"/>
      <c r="C162" s="3"/>
      <c r="D162" s="3"/>
      <c r="E162" s="3"/>
      <c r="F162" s="3"/>
      <c r="G162" s="3"/>
      <c r="H162" s="3"/>
    </row>
    <row r="163" spans="1:8" ht="12.75">
      <c r="A163" s="3"/>
      <c r="B163" s="3"/>
      <c r="C163" s="3"/>
      <c r="D163" s="3"/>
      <c r="E163" s="3"/>
      <c r="F163" s="3"/>
      <c r="G163" s="3"/>
      <c r="H163" s="3"/>
    </row>
    <row r="164" spans="1:8" ht="12.75">
      <c r="A164" s="3"/>
      <c r="B164" s="3"/>
      <c r="C164" s="3"/>
      <c r="D164" s="3"/>
      <c r="E164" s="3"/>
      <c r="F164" s="3"/>
      <c r="G164" s="3"/>
      <c r="H164" s="3"/>
    </row>
    <row r="165" spans="1:8" ht="12.75">
      <c r="A165" s="3"/>
      <c r="B165" s="3"/>
      <c r="C165" s="3"/>
      <c r="D165" s="3"/>
      <c r="E165" s="3"/>
      <c r="F165" s="3"/>
      <c r="G165" s="3"/>
      <c r="H165" s="3"/>
    </row>
    <row r="166" spans="1:8" ht="12.75">
      <c r="A166" s="3"/>
      <c r="B166" s="3"/>
      <c r="C166" s="3"/>
      <c r="D166" s="3"/>
      <c r="E166" s="3"/>
      <c r="F166" s="3"/>
      <c r="G166" s="3"/>
      <c r="H166" s="3"/>
    </row>
    <row r="167" spans="1:8" ht="12.75">
      <c r="A167" s="3"/>
      <c r="B167" s="3"/>
      <c r="C167" s="3"/>
      <c r="D167" s="3"/>
      <c r="E167" s="3"/>
      <c r="F167" s="3"/>
      <c r="G167" s="3"/>
      <c r="H167" s="3"/>
    </row>
    <row r="168" spans="1:8" ht="12.75">
      <c r="A168" s="3"/>
      <c r="B168" s="3"/>
      <c r="C168" s="3"/>
      <c r="D168" s="3"/>
      <c r="E168" s="3"/>
      <c r="F168" s="3"/>
      <c r="G168" s="3"/>
      <c r="H168" s="3"/>
    </row>
    <row r="169" spans="1:8" ht="12.75">
      <c r="A169" s="3"/>
      <c r="B169" s="3"/>
      <c r="C169" s="3"/>
      <c r="D169" s="3"/>
      <c r="E169" s="3"/>
      <c r="F169" s="3"/>
      <c r="G169" s="3"/>
      <c r="H169" s="3"/>
    </row>
    <row r="170" spans="1:8" ht="12.75">
      <c r="A170" s="3"/>
      <c r="B170" s="3"/>
      <c r="C170" s="3"/>
      <c r="D170" s="3"/>
      <c r="E170" s="3"/>
      <c r="F170" s="3"/>
      <c r="G170" s="3"/>
      <c r="H170" s="3"/>
    </row>
    <row r="171" spans="1:8" ht="12.75">
      <c r="A171" s="3"/>
      <c r="B171" s="3"/>
      <c r="C171" s="3"/>
      <c r="D171" s="3"/>
      <c r="E171" s="3"/>
      <c r="F171" s="3"/>
      <c r="G171" s="3"/>
      <c r="H171" s="3"/>
    </row>
    <row r="172" spans="1:8" ht="12.75">
      <c r="A172" s="3"/>
      <c r="B172" s="3"/>
      <c r="C172" s="3"/>
      <c r="D172" s="3"/>
      <c r="E172" s="3"/>
      <c r="F172" s="3"/>
      <c r="G172" s="3"/>
      <c r="H172" s="3"/>
    </row>
    <row r="173" spans="1:8" ht="12.75">
      <c r="A173" s="3"/>
      <c r="B173" s="3"/>
      <c r="C173" s="3"/>
      <c r="D173" s="3"/>
      <c r="E173" s="3"/>
      <c r="F173" s="3"/>
      <c r="G173" s="3"/>
      <c r="H173" s="3"/>
    </row>
    <row r="174" spans="1:8" ht="12.75">
      <c r="A174" s="3"/>
      <c r="B174" s="3"/>
      <c r="C174" s="3"/>
      <c r="D174" s="3"/>
      <c r="E174" s="3"/>
      <c r="F174" s="3"/>
      <c r="G174" s="3"/>
      <c r="H174" s="3"/>
    </row>
    <row r="175" spans="1:8" ht="12.75">
      <c r="A175" s="3"/>
      <c r="B175" s="3"/>
      <c r="C175" s="3"/>
      <c r="D175" s="3"/>
      <c r="E175" s="3"/>
      <c r="F175" s="3"/>
      <c r="G175" s="3"/>
      <c r="H175" s="3"/>
    </row>
    <row r="176" spans="1:8" ht="12.75">
      <c r="A176" s="3"/>
      <c r="B176" s="3"/>
      <c r="C176" s="3"/>
      <c r="D176" s="3"/>
      <c r="E176" s="3"/>
      <c r="F176" s="3"/>
      <c r="G176" s="3"/>
      <c r="H176" s="3"/>
    </row>
    <row r="177" spans="1:8" ht="12.75">
      <c r="A177" s="3"/>
      <c r="B177" s="3"/>
      <c r="C177" s="3"/>
      <c r="D177" s="3"/>
      <c r="E177" s="3"/>
      <c r="F177" s="3"/>
      <c r="G177" s="3"/>
      <c r="H177" s="3"/>
    </row>
    <row r="178" spans="1:8" ht="12.75">
      <c r="A178" s="3"/>
      <c r="B178" s="3"/>
      <c r="C178" s="3"/>
      <c r="D178" s="3"/>
      <c r="E178" s="3"/>
      <c r="F178" s="3"/>
      <c r="G178" s="3"/>
      <c r="H178" s="3"/>
    </row>
    <row r="179" spans="1:8" ht="12.75">
      <c r="A179" s="3"/>
      <c r="B179" s="3"/>
      <c r="C179" s="3"/>
      <c r="D179" s="3"/>
      <c r="E179" s="3"/>
      <c r="F179" s="3"/>
      <c r="G179" s="3"/>
      <c r="H179" s="3"/>
    </row>
    <row r="180" spans="1:8" ht="12.75">
      <c r="A180" s="3"/>
      <c r="B180" s="3"/>
      <c r="C180" s="3"/>
      <c r="D180" s="3"/>
      <c r="E180" s="3"/>
      <c r="F180" s="3"/>
      <c r="G180" s="3"/>
      <c r="H180" s="3"/>
    </row>
    <row r="181" spans="1:8" ht="12.75">
      <c r="A181" s="3"/>
      <c r="B181" s="3"/>
      <c r="C181" s="3"/>
      <c r="D181" s="3"/>
      <c r="E181" s="3"/>
      <c r="F181" s="3"/>
      <c r="G181" s="3"/>
      <c r="H181" s="3"/>
    </row>
    <row r="182" spans="1:8" ht="12.75">
      <c r="A182" s="3"/>
      <c r="B182" s="3"/>
      <c r="C182" s="3"/>
      <c r="D182" s="3"/>
      <c r="E182" s="3"/>
      <c r="F182" s="3"/>
      <c r="G182" s="3"/>
      <c r="H182" s="3"/>
    </row>
    <row r="183" spans="1:8" ht="12.75">
      <c r="A183" s="3"/>
      <c r="B183" s="3"/>
      <c r="C183" s="3"/>
      <c r="D183" s="3"/>
      <c r="E183" s="3"/>
      <c r="F183" s="3"/>
      <c r="G183" s="3"/>
      <c r="H183" s="3"/>
    </row>
    <row r="184" spans="1:8" ht="12.75">
      <c r="A184" s="3"/>
      <c r="B184" s="3"/>
      <c r="C184" s="3"/>
      <c r="D184" s="3"/>
      <c r="E184" s="3"/>
      <c r="F184" s="3"/>
      <c r="G184" s="3"/>
      <c r="H184" s="3"/>
    </row>
    <row r="185" spans="1:8" ht="12.75">
      <c r="A185" s="3"/>
      <c r="B185" s="3"/>
      <c r="C185" s="3"/>
      <c r="D185" s="3"/>
      <c r="E185" s="3"/>
      <c r="F185" s="3"/>
      <c r="G185" s="3"/>
      <c r="H185" s="3"/>
    </row>
    <row r="186" spans="1:8" ht="12.75">
      <c r="A186" s="3"/>
      <c r="B186" s="3"/>
      <c r="C186" s="3"/>
      <c r="D186" s="3"/>
      <c r="E186" s="3"/>
      <c r="F186" s="3"/>
      <c r="G186" s="3"/>
      <c r="H186" s="3"/>
    </row>
    <row r="187" spans="1:8" ht="12.75">
      <c r="A187" s="3"/>
      <c r="B187" s="3"/>
      <c r="C187" s="3"/>
      <c r="D187" s="3"/>
      <c r="E187" s="3"/>
      <c r="F187" s="3"/>
      <c r="G187" s="3"/>
      <c r="H187" s="3"/>
    </row>
    <row r="188" spans="1:8" ht="12.75">
      <c r="A188" s="3"/>
      <c r="B188" s="3"/>
      <c r="C188" s="3"/>
      <c r="D188" s="3"/>
      <c r="E188" s="3"/>
      <c r="F188" s="3"/>
      <c r="G188" s="3"/>
      <c r="H188" s="3"/>
    </row>
    <row r="189" spans="1:8" ht="12.75">
      <c r="A189" s="3"/>
      <c r="B189" s="3"/>
      <c r="C189" s="3"/>
      <c r="D189" s="3"/>
      <c r="E189" s="3"/>
      <c r="F189" s="3"/>
      <c r="G189" s="3"/>
      <c r="H189" s="3"/>
    </row>
    <row r="190" spans="1:8" ht="12.75">
      <c r="A190" s="3"/>
      <c r="B190" s="3"/>
      <c r="C190" s="3"/>
      <c r="D190" s="3"/>
      <c r="E190" s="3"/>
      <c r="F190" s="3"/>
      <c r="G190" s="3"/>
      <c r="H190" s="3"/>
    </row>
    <row r="191" spans="1:8" ht="12.75">
      <c r="A191" s="3"/>
      <c r="B191" s="3"/>
      <c r="C191" s="3"/>
      <c r="D191" s="3"/>
      <c r="E191" s="3"/>
      <c r="F191" s="3"/>
      <c r="G191" s="3"/>
      <c r="H191" s="3"/>
    </row>
    <row r="192" spans="1:8" ht="12.75">
      <c r="A192" s="3"/>
      <c r="B192" s="3"/>
      <c r="C192" s="3"/>
      <c r="D192" s="3"/>
      <c r="E192" s="3"/>
      <c r="F192" s="3"/>
      <c r="G192" s="3"/>
      <c r="H192" s="3"/>
    </row>
    <row r="193" spans="1:8" ht="12.75">
      <c r="A193" s="3"/>
      <c r="B193" s="3"/>
      <c r="C193" s="3"/>
      <c r="D193" s="3"/>
      <c r="E193" s="3"/>
      <c r="F193" s="3"/>
      <c r="G193" s="3"/>
      <c r="H193" s="3"/>
    </row>
    <row r="194" spans="1:8" ht="12.75">
      <c r="A194" s="3"/>
      <c r="B194" s="3"/>
      <c r="C194" s="3"/>
      <c r="D194" s="3"/>
      <c r="E194" s="3"/>
      <c r="F194" s="3"/>
      <c r="G194" s="3"/>
      <c r="H194" s="3"/>
    </row>
    <row r="195" spans="1:8" ht="12.75">
      <c r="A195" s="3"/>
      <c r="B195" s="3"/>
      <c r="C195" s="3"/>
      <c r="D195" s="3"/>
      <c r="E195" s="3"/>
      <c r="F195" s="3"/>
      <c r="G195" s="3"/>
      <c r="H195" s="3"/>
    </row>
    <row r="196" spans="1:8" ht="12.75">
      <c r="A196" s="3"/>
      <c r="B196" s="3"/>
      <c r="C196" s="3"/>
      <c r="D196" s="3"/>
      <c r="E196" s="3"/>
      <c r="F196" s="3"/>
      <c r="G196" s="3"/>
      <c r="H196" s="3"/>
    </row>
    <row r="197" spans="1:8" ht="12.75">
      <c r="A197" s="3"/>
      <c r="B197" s="3"/>
      <c r="C197" s="3"/>
      <c r="D197" s="3"/>
      <c r="E197" s="3"/>
      <c r="F197" s="3"/>
      <c r="G197" s="3"/>
      <c r="H197" s="3"/>
    </row>
    <row r="198" spans="1:8" ht="12.75">
      <c r="A198" s="3"/>
      <c r="B198" s="3"/>
      <c r="C198" s="3"/>
      <c r="D198" s="3"/>
      <c r="E198" s="3"/>
      <c r="F198" s="3"/>
      <c r="G198" s="3"/>
      <c r="H198" s="3"/>
    </row>
    <row r="199" spans="1:8" ht="12.75">
      <c r="A199" s="3"/>
      <c r="B199" s="3"/>
      <c r="C199" s="3"/>
      <c r="D199" s="3"/>
      <c r="E199" s="3"/>
      <c r="F199" s="3"/>
      <c r="G199" s="3"/>
      <c r="H199" s="3"/>
    </row>
    <row r="200" spans="1:8" ht="12.75">
      <c r="A200" s="3"/>
      <c r="B200" s="3"/>
      <c r="C200" s="3"/>
      <c r="D200" s="3"/>
      <c r="E200" s="3"/>
      <c r="F200" s="3"/>
      <c r="G200" s="3"/>
      <c r="H200" s="3"/>
    </row>
    <row r="201" spans="1:8" ht="12.75">
      <c r="A201" s="3"/>
      <c r="B201" s="3"/>
      <c r="C201" s="3"/>
      <c r="D201" s="3"/>
      <c r="E201" s="3"/>
      <c r="F201" s="3"/>
      <c r="G201" s="3"/>
      <c r="H201" s="3"/>
    </row>
    <row r="202" spans="1:8" ht="12.75">
      <c r="A202" s="3"/>
      <c r="B202" s="3"/>
      <c r="C202" s="3"/>
      <c r="D202" s="3"/>
      <c r="E202" s="3"/>
      <c r="F202" s="3"/>
      <c r="G202" s="3"/>
      <c r="H202" s="3"/>
    </row>
    <row r="203" spans="1:8" ht="12.75">
      <c r="A203" s="3"/>
      <c r="B203" s="3"/>
      <c r="C203" s="3"/>
      <c r="D203" s="3"/>
      <c r="E203" s="3"/>
      <c r="F203" s="3"/>
      <c r="G203" s="3"/>
      <c r="H203" s="3"/>
    </row>
    <row r="204" spans="1:8" ht="12.75">
      <c r="A204" s="3"/>
      <c r="B204" s="3"/>
      <c r="C204" s="3"/>
      <c r="D204" s="3"/>
      <c r="E204" s="3"/>
      <c r="F204" s="3"/>
      <c r="G204" s="3"/>
      <c r="H204" s="3"/>
    </row>
    <row r="205" spans="1:8" ht="12.75">
      <c r="A205" s="3"/>
      <c r="B205" s="3"/>
      <c r="C205" s="3"/>
      <c r="D205" s="3"/>
      <c r="E205" s="3"/>
      <c r="F205" s="3"/>
      <c r="G205" s="3"/>
      <c r="H205" s="3"/>
    </row>
    <row r="206" spans="1:8" ht="12.75">
      <c r="A206" s="3"/>
      <c r="B206" s="3"/>
      <c r="C206" s="3"/>
      <c r="D206" s="3"/>
      <c r="E206" s="3"/>
      <c r="F206" s="3"/>
      <c r="G206" s="3"/>
      <c r="H206" s="3"/>
    </row>
    <row r="207" spans="1:8" ht="12.75">
      <c r="A207" s="3"/>
      <c r="B207" s="3"/>
      <c r="C207" s="3"/>
      <c r="D207" s="3"/>
      <c r="E207" s="3"/>
      <c r="F207" s="3"/>
      <c r="G207" s="3"/>
      <c r="H207" s="3"/>
    </row>
    <row r="208" spans="1:8" ht="12.75">
      <c r="A208" s="3"/>
      <c r="B208" s="3"/>
      <c r="C208" s="3"/>
      <c r="D208" s="3"/>
      <c r="E208" s="3"/>
      <c r="F208" s="3"/>
      <c r="G208" s="3"/>
      <c r="H208" s="3"/>
    </row>
    <row r="209" spans="1:8" ht="12.75">
      <c r="A209" s="3"/>
      <c r="B209" s="3"/>
      <c r="C209" s="3"/>
      <c r="D209" s="3"/>
      <c r="E209" s="3"/>
      <c r="F209" s="3"/>
      <c r="G209" s="3"/>
      <c r="H209" s="3"/>
    </row>
    <row r="210" spans="1:8" ht="12.75">
      <c r="A210" s="3"/>
      <c r="B210" s="3"/>
      <c r="C210" s="3"/>
      <c r="D210" s="3"/>
      <c r="E210" s="3"/>
      <c r="F210" s="3"/>
      <c r="G210" s="3"/>
      <c r="H210" s="3"/>
    </row>
    <row r="211" spans="1:8" ht="12.75">
      <c r="A211" s="3"/>
      <c r="B211" s="3"/>
      <c r="C211" s="3"/>
      <c r="D211" s="3"/>
      <c r="E211" s="3"/>
      <c r="F211" s="3"/>
      <c r="G211" s="3"/>
      <c r="H211" s="3"/>
    </row>
    <row r="212" spans="1:8" ht="12.75">
      <c r="A212" s="3"/>
      <c r="B212" s="3"/>
      <c r="C212" s="3"/>
      <c r="D212" s="3"/>
      <c r="E212" s="3"/>
      <c r="F212" s="3"/>
      <c r="G212" s="3"/>
      <c r="H212" s="3"/>
    </row>
    <row r="213" spans="1:8" ht="12.75">
      <c r="A213" s="3"/>
      <c r="B213" s="3"/>
      <c r="C213" s="3"/>
      <c r="D213" s="3"/>
      <c r="E213" s="3"/>
      <c r="F213" s="3"/>
      <c r="G213" s="3"/>
      <c r="H213" s="3"/>
    </row>
    <row r="214" spans="1:8" ht="12.75">
      <c r="A214" s="3"/>
      <c r="B214" s="3"/>
      <c r="C214" s="3"/>
      <c r="D214" s="3"/>
      <c r="E214" s="3"/>
      <c r="F214" s="3"/>
      <c r="G214" s="3"/>
      <c r="H214" s="3"/>
    </row>
    <row r="215" spans="1:8" ht="12.75">
      <c r="A215" s="3"/>
      <c r="B215" s="3"/>
      <c r="C215" s="3"/>
      <c r="D215" s="3"/>
      <c r="E215" s="3"/>
      <c r="F215" s="3"/>
      <c r="G215" s="3"/>
      <c r="H215" s="3"/>
    </row>
    <row r="216" spans="1:8" ht="12.75">
      <c r="A216" s="3"/>
      <c r="B216" s="3"/>
      <c r="C216" s="3"/>
      <c r="D216" s="3"/>
      <c r="E216" s="3"/>
      <c r="F216" s="3"/>
      <c r="G216" s="3"/>
      <c r="H216" s="3"/>
    </row>
    <row r="217" spans="1:8" ht="12.75">
      <c r="A217" s="3"/>
      <c r="B217" s="3"/>
      <c r="C217" s="3"/>
      <c r="D217" s="3"/>
      <c r="E217" s="3"/>
      <c r="F217" s="3"/>
      <c r="G217" s="3"/>
      <c r="H217" s="3"/>
    </row>
    <row r="218" spans="1:8" ht="12.75">
      <c r="A218" s="3"/>
      <c r="B218" s="3"/>
      <c r="C218" s="3"/>
      <c r="D218" s="3"/>
      <c r="E218" s="3"/>
      <c r="F218" s="3"/>
      <c r="G218" s="3"/>
      <c r="H218" s="3"/>
    </row>
    <row r="219" spans="1:8" ht="12.75">
      <c r="A219" s="3"/>
      <c r="B219" s="3"/>
      <c r="C219" s="3"/>
      <c r="D219" s="3"/>
      <c r="E219" s="3"/>
      <c r="F219" s="3"/>
      <c r="G219" s="3"/>
      <c r="H219" s="3"/>
    </row>
    <row r="220" spans="1:8" ht="12.75">
      <c r="A220" s="3"/>
      <c r="B220" s="3"/>
      <c r="C220" s="3"/>
      <c r="D220" s="3"/>
      <c r="E220" s="3"/>
      <c r="F220" s="3"/>
      <c r="G220" s="3"/>
      <c r="H220" s="3"/>
    </row>
    <row r="221" spans="1:8" ht="12.75">
      <c r="A221" s="3"/>
      <c r="B221" s="3"/>
      <c r="C221" s="3"/>
      <c r="D221" s="3"/>
      <c r="E221" s="3"/>
      <c r="F221" s="3"/>
      <c r="G221" s="3"/>
      <c r="H221" s="3"/>
    </row>
    <row r="222" spans="1:8" ht="12.75">
      <c r="A222" s="3"/>
      <c r="B222" s="3"/>
      <c r="C222" s="3"/>
      <c r="D222" s="3"/>
      <c r="E222" s="3"/>
      <c r="F222" s="3"/>
      <c r="G222" s="3"/>
      <c r="H222" s="3"/>
    </row>
    <row r="223" spans="1:8" ht="12.75">
      <c r="A223" s="3"/>
      <c r="B223" s="3"/>
      <c r="C223" s="3"/>
      <c r="D223" s="3"/>
      <c r="E223" s="3"/>
      <c r="F223" s="3"/>
      <c r="G223" s="3"/>
      <c r="H223" s="3"/>
    </row>
    <row r="224" spans="1:8" ht="12.75">
      <c r="A224" s="3"/>
      <c r="B224" s="3"/>
      <c r="C224" s="3"/>
      <c r="D224" s="3"/>
      <c r="E224" s="3"/>
      <c r="F224" s="3"/>
      <c r="G224" s="3"/>
      <c r="H224" s="3"/>
    </row>
    <row r="225" spans="1:8" ht="12.75">
      <c r="A225" s="3"/>
      <c r="B225" s="3"/>
      <c r="C225" s="3"/>
      <c r="D225" s="3"/>
      <c r="E225" s="3"/>
      <c r="F225" s="3"/>
      <c r="G225" s="3"/>
      <c r="H225" s="3"/>
    </row>
    <row r="226" spans="1:8" ht="12.75">
      <c r="A226" s="3"/>
      <c r="B226" s="3"/>
      <c r="C226" s="3"/>
      <c r="D226" s="3"/>
      <c r="E226" s="3"/>
      <c r="F226" s="3"/>
      <c r="G226" s="3"/>
      <c r="H226" s="3"/>
    </row>
    <row r="227" spans="1:8" ht="12.75">
      <c r="A227" s="3"/>
      <c r="B227" s="3"/>
      <c r="C227" s="3"/>
      <c r="D227" s="3"/>
      <c r="E227" s="3"/>
      <c r="F227" s="3"/>
      <c r="G227" s="3"/>
      <c r="H227" s="3"/>
    </row>
    <row r="228" spans="1:8" ht="12.75">
      <c r="A228" s="3"/>
      <c r="B228" s="3"/>
      <c r="C228" s="3"/>
      <c r="D228" s="3"/>
      <c r="E228" s="3"/>
      <c r="F228" s="3"/>
      <c r="G228" s="3"/>
      <c r="H228" s="3"/>
    </row>
    <row r="229" spans="1:8" ht="12.75">
      <c r="A229" s="3"/>
      <c r="B229" s="3"/>
      <c r="C229" s="3"/>
      <c r="D229" s="3"/>
      <c r="E229" s="3"/>
      <c r="F229" s="3"/>
      <c r="G229" s="3"/>
      <c r="H229" s="3"/>
    </row>
    <row r="230" spans="1:8" ht="12.75">
      <c r="A230" s="3"/>
      <c r="B230" s="3"/>
      <c r="C230" s="3"/>
      <c r="D230" s="3"/>
      <c r="E230" s="3"/>
      <c r="F230" s="3"/>
      <c r="G230" s="3"/>
      <c r="H230" s="3"/>
    </row>
    <row r="231" spans="1:8" ht="12.75">
      <c r="A231" s="3"/>
      <c r="B231" s="3"/>
      <c r="C231" s="3"/>
      <c r="D231" s="3"/>
      <c r="E231" s="3"/>
      <c r="F231" s="3"/>
      <c r="G231" s="3"/>
      <c r="H231" s="3"/>
    </row>
    <row r="232" spans="1:8" ht="12.75">
      <c r="A232" s="3"/>
      <c r="B232" s="3"/>
      <c r="C232" s="3"/>
      <c r="D232" s="3"/>
      <c r="E232" s="3"/>
      <c r="F232" s="3"/>
      <c r="G232" s="3"/>
      <c r="H232" s="3"/>
    </row>
    <row r="233" spans="1:8" ht="12.75">
      <c r="A233" s="3"/>
      <c r="B233" s="3"/>
      <c r="C233" s="3"/>
      <c r="D233" s="3"/>
      <c r="E233" s="3"/>
      <c r="F233" s="3"/>
      <c r="G233" s="3"/>
      <c r="H233" s="3"/>
    </row>
    <row r="234" spans="1:8" ht="12.75">
      <c r="A234" s="3"/>
      <c r="B234" s="3"/>
      <c r="C234" s="3"/>
      <c r="D234" s="3"/>
      <c r="E234" s="3"/>
      <c r="F234" s="3"/>
      <c r="G234" s="3"/>
      <c r="H234" s="3"/>
    </row>
    <row r="235" spans="1:8" ht="12.75">
      <c r="A235" s="3"/>
      <c r="B235" s="3"/>
      <c r="C235" s="3"/>
      <c r="D235" s="3"/>
      <c r="E235" s="3"/>
      <c r="F235" s="3"/>
      <c r="G235" s="3"/>
      <c r="H235" s="3"/>
    </row>
    <row r="236" spans="1:8" ht="12.75">
      <c r="A236" s="3"/>
      <c r="B236" s="3"/>
      <c r="C236" s="3"/>
      <c r="D236" s="3"/>
      <c r="E236" s="3"/>
      <c r="F236" s="3"/>
      <c r="G236" s="3"/>
      <c r="H236" s="3"/>
    </row>
    <row r="237" spans="1:8" ht="12.75">
      <c r="A237" s="3"/>
      <c r="B237" s="3"/>
      <c r="C237" s="3"/>
      <c r="D237" s="3"/>
      <c r="E237" s="3"/>
      <c r="F237" s="3"/>
      <c r="G237" s="3"/>
      <c r="H237" s="3"/>
    </row>
    <row r="238" spans="1:8" ht="12.75">
      <c r="A238" s="3"/>
      <c r="B238" s="3"/>
      <c r="C238" s="3"/>
      <c r="D238" s="3"/>
      <c r="E238" s="3"/>
      <c r="F238" s="3"/>
      <c r="G238" s="3"/>
      <c r="H238" s="3"/>
    </row>
    <row r="239" spans="1:8" ht="12.75">
      <c r="A239" s="3"/>
      <c r="B239" s="3"/>
      <c r="C239" s="3"/>
      <c r="D239" s="3"/>
      <c r="E239" s="3"/>
      <c r="F239" s="3"/>
      <c r="G239" s="3"/>
      <c r="H239" s="3"/>
    </row>
    <row r="240" spans="1:8" ht="12.75">
      <c r="A240" s="3"/>
      <c r="B240" s="3"/>
      <c r="C240" s="3"/>
      <c r="D240" s="3"/>
      <c r="E240" s="3"/>
      <c r="F240" s="3"/>
      <c r="G240" s="3"/>
      <c r="H240" s="3"/>
    </row>
    <row r="241" spans="1:8" ht="12.75">
      <c r="A241" s="3"/>
      <c r="B241" s="3"/>
      <c r="C241" s="3"/>
      <c r="D241" s="3"/>
      <c r="E241" s="3"/>
      <c r="F241" s="3"/>
      <c r="G241" s="3"/>
      <c r="H241" s="3"/>
    </row>
    <row r="242" spans="1:8" ht="12.75">
      <c r="A242" s="3"/>
      <c r="B242" s="3"/>
      <c r="C242" s="3"/>
      <c r="D242" s="3"/>
      <c r="E242" s="3"/>
      <c r="F242" s="3"/>
      <c r="G242" s="3"/>
      <c r="H242" s="3"/>
    </row>
    <row r="243" spans="1:8" ht="12.75">
      <c r="A243" s="3"/>
      <c r="B243" s="3"/>
      <c r="C243" s="3"/>
      <c r="D243" s="3"/>
      <c r="E243" s="3"/>
      <c r="F243" s="3"/>
      <c r="G243" s="3"/>
      <c r="H243" s="3"/>
    </row>
    <row r="244" spans="1:8" ht="12.75">
      <c r="A244" s="3"/>
      <c r="B244" s="3"/>
      <c r="C244" s="3"/>
      <c r="D244" s="3"/>
      <c r="E244" s="3"/>
      <c r="F244" s="3"/>
      <c r="G244" s="3"/>
      <c r="H244" s="3"/>
    </row>
    <row r="245" spans="1:8" ht="12.75">
      <c r="A245" s="3"/>
      <c r="B245" s="3"/>
      <c r="C245" s="3"/>
      <c r="D245" s="3"/>
      <c r="E245" s="3"/>
      <c r="F245" s="3"/>
      <c r="G245" s="3"/>
      <c r="H245" s="3"/>
    </row>
    <row r="246" spans="1:8" ht="12.75">
      <c r="A246" s="3"/>
      <c r="B246" s="3"/>
      <c r="C246" s="3"/>
      <c r="D246" s="3"/>
      <c r="E246" s="3"/>
      <c r="F246" s="3"/>
      <c r="G246" s="3"/>
      <c r="H246" s="3"/>
    </row>
    <row r="247" spans="1:8" ht="12.75">
      <c r="A247" s="3"/>
      <c r="B247" s="3"/>
      <c r="C247" s="3"/>
      <c r="D247" s="3"/>
      <c r="E247" s="3"/>
      <c r="F247" s="3"/>
      <c r="G247" s="3"/>
      <c r="H247" s="3"/>
    </row>
    <row r="248" spans="1:8" ht="12.75">
      <c r="A248" s="3"/>
      <c r="B248" s="3"/>
      <c r="C248" s="3"/>
      <c r="D248" s="3"/>
      <c r="E248" s="3"/>
      <c r="F248" s="3"/>
      <c r="G248" s="3"/>
      <c r="H248" s="3"/>
    </row>
    <row r="249" spans="1:8" ht="12.75">
      <c r="A249" s="3"/>
      <c r="B249" s="3"/>
      <c r="C249" s="3"/>
      <c r="D249" s="3"/>
      <c r="E249" s="3"/>
      <c r="F249" s="3"/>
      <c r="G249" s="3"/>
      <c r="H249" s="3"/>
    </row>
    <row r="250" spans="1:8" ht="12.75">
      <c r="A250" s="3"/>
      <c r="B250" s="3"/>
      <c r="C250" s="3"/>
      <c r="D250" s="3"/>
      <c r="E250" s="3"/>
      <c r="F250" s="3"/>
      <c r="G250" s="3"/>
      <c r="H250" s="3"/>
    </row>
    <row r="251" spans="1:8" ht="12.75">
      <c r="A251" s="3"/>
      <c r="B251" s="3"/>
      <c r="C251" s="3"/>
      <c r="D251" s="3"/>
      <c r="E251" s="3"/>
      <c r="F251" s="3"/>
      <c r="G251" s="3"/>
      <c r="H251" s="3"/>
    </row>
    <row r="252" spans="1:8" ht="12.75">
      <c r="A252" s="3"/>
      <c r="B252" s="3"/>
      <c r="C252" s="3"/>
      <c r="D252" s="3"/>
      <c r="E252" s="3"/>
      <c r="F252" s="3"/>
      <c r="G252" s="3"/>
      <c r="H252" s="3"/>
    </row>
    <row r="253" spans="1:8" ht="12.75">
      <c r="A253" s="3"/>
      <c r="B253" s="3"/>
      <c r="C253" s="3"/>
      <c r="D253" s="3"/>
      <c r="E253" s="3"/>
      <c r="F253" s="3"/>
      <c r="G253" s="3"/>
      <c r="H253" s="3"/>
    </row>
    <row r="254" spans="1:8" ht="12.75">
      <c r="A254" s="3"/>
      <c r="B254" s="3"/>
      <c r="C254" s="3"/>
      <c r="D254" s="3"/>
      <c r="E254" s="3"/>
      <c r="F254" s="3"/>
      <c r="G254" s="3"/>
      <c r="H254" s="3"/>
    </row>
    <row r="255" spans="1:8" ht="12.75">
      <c r="A255" s="3"/>
      <c r="B255" s="3"/>
      <c r="C255" s="3"/>
      <c r="D255" s="3"/>
      <c r="E255" s="3"/>
      <c r="F255" s="3"/>
      <c r="G255" s="3"/>
      <c r="H255" s="3"/>
    </row>
    <row r="256" spans="1:8" ht="12.75">
      <c r="A256" s="3"/>
      <c r="B256" s="3"/>
      <c r="C256" s="3"/>
      <c r="D256" s="3"/>
      <c r="E256" s="3"/>
      <c r="F256" s="3"/>
      <c r="G256" s="3"/>
      <c r="H256" s="3"/>
    </row>
    <row r="257" spans="1:8" ht="12.75">
      <c r="A257" s="3"/>
      <c r="B257" s="3"/>
      <c r="C257" s="3"/>
      <c r="D257" s="3"/>
      <c r="E257" s="3"/>
      <c r="F257" s="3"/>
      <c r="G257" s="3"/>
      <c r="H257" s="3"/>
    </row>
    <row r="258" spans="1:8" ht="12.75">
      <c r="A258" s="3"/>
      <c r="B258" s="3"/>
      <c r="C258" s="3"/>
      <c r="D258" s="3"/>
      <c r="E258" s="3"/>
      <c r="F258" s="3"/>
      <c r="G258" s="3"/>
      <c r="H258" s="3"/>
    </row>
    <row r="259" spans="1:8" ht="12.75">
      <c r="A259" s="3"/>
      <c r="B259" s="3"/>
      <c r="C259" s="3"/>
      <c r="D259" s="3"/>
      <c r="E259" s="3"/>
      <c r="F259" s="3"/>
      <c r="G259" s="3"/>
      <c r="H259" s="3"/>
    </row>
    <row r="260" spans="1:8" ht="12.75">
      <c r="A260" s="3"/>
      <c r="B260" s="3"/>
      <c r="C260" s="3"/>
      <c r="D260" s="3"/>
      <c r="E260" s="3"/>
      <c r="F260" s="3"/>
      <c r="G260" s="3"/>
      <c r="H260" s="3"/>
    </row>
    <row r="261" spans="1:8" ht="12.75">
      <c r="A261" s="3"/>
      <c r="B261" s="3"/>
      <c r="C261" s="3"/>
      <c r="D261" s="3"/>
      <c r="E261" s="3"/>
      <c r="F261" s="3"/>
      <c r="G261" s="3"/>
      <c r="H261" s="3"/>
    </row>
    <row r="262" spans="1:8" ht="12.75">
      <c r="A262" s="3"/>
      <c r="B262" s="3"/>
      <c r="C262" s="3"/>
      <c r="D262" s="3"/>
      <c r="E262" s="3"/>
      <c r="F262" s="3"/>
      <c r="G262" s="3"/>
      <c r="H262" s="3"/>
    </row>
    <row r="263" spans="1:8" ht="12.75">
      <c r="A263" s="3"/>
      <c r="B263" s="3"/>
      <c r="C263" s="3"/>
      <c r="D263" s="3"/>
      <c r="E263" s="3"/>
      <c r="F263" s="3"/>
      <c r="G263" s="3"/>
      <c r="H263" s="3"/>
    </row>
    <row r="264" spans="1:8" ht="12.75">
      <c r="A264" s="3"/>
      <c r="B264" s="3"/>
      <c r="C264" s="3"/>
      <c r="D264" s="3"/>
      <c r="E264" s="3"/>
      <c r="F264" s="3"/>
      <c r="G264" s="3"/>
      <c r="H264" s="3"/>
    </row>
    <row r="265" spans="1:8" ht="12.75">
      <c r="A265" s="3"/>
      <c r="B265" s="3"/>
      <c r="C265" s="3"/>
      <c r="D265" s="3"/>
      <c r="E265" s="3"/>
      <c r="F265" s="3"/>
      <c r="G265" s="3"/>
      <c r="H265" s="3"/>
    </row>
    <row r="266" spans="1:8" ht="12.75">
      <c r="A266" s="3"/>
      <c r="B266" s="3"/>
      <c r="C266" s="3"/>
      <c r="D266" s="3"/>
      <c r="E266" s="3"/>
      <c r="F266" s="3"/>
      <c r="G266" s="3"/>
      <c r="H266" s="3"/>
    </row>
    <row r="267" spans="1:8" ht="12.75">
      <c r="A267" s="3"/>
      <c r="B267" s="3"/>
      <c r="C267" s="3"/>
      <c r="D267" s="3"/>
      <c r="E267" s="3"/>
      <c r="F267" s="3"/>
      <c r="G267" s="3"/>
      <c r="H267" s="3"/>
    </row>
    <row r="268" spans="1:8" ht="12.75">
      <c r="A268" s="3"/>
      <c r="B268" s="3"/>
      <c r="C268" s="3"/>
      <c r="D268" s="3"/>
      <c r="E268" s="3"/>
      <c r="F268" s="3"/>
      <c r="G268" s="3"/>
      <c r="H268" s="3"/>
    </row>
    <row r="269" spans="1:8" ht="12.75">
      <c r="A269" s="3"/>
      <c r="B269" s="3"/>
      <c r="C269" s="3"/>
      <c r="D269" s="3"/>
      <c r="E269" s="3"/>
      <c r="F269" s="3"/>
      <c r="G269" s="3"/>
      <c r="H269" s="3"/>
    </row>
    <row r="270" spans="1:8" ht="12.75">
      <c r="A270" s="3"/>
      <c r="B270" s="3"/>
      <c r="C270" s="3"/>
      <c r="D270" s="3"/>
      <c r="E270" s="3"/>
      <c r="F270" s="3"/>
      <c r="G270" s="3"/>
      <c r="H270" s="3"/>
    </row>
    <row r="271" spans="1:8" ht="12.75">
      <c r="A271" s="3"/>
      <c r="B271" s="3"/>
      <c r="C271" s="3"/>
      <c r="D271" s="3"/>
      <c r="E271" s="3"/>
      <c r="F271" s="3"/>
      <c r="G271" s="3"/>
      <c r="H271" s="3"/>
    </row>
    <row r="272" spans="1:8" ht="12.75">
      <c r="A272" s="3"/>
      <c r="B272" s="3"/>
      <c r="C272" s="3"/>
      <c r="D272" s="3"/>
      <c r="E272" s="3"/>
      <c r="F272" s="3"/>
      <c r="G272" s="3"/>
      <c r="H272" s="3"/>
    </row>
    <row r="273" spans="1:8" ht="12.75">
      <c r="A273" s="3"/>
      <c r="B273" s="3"/>
      <c r="C273" s="3"/>
      <c r="D273" s="3"/>
      <c r="E273" s="3"/>
      <c r="F273" s="3"/>
      <c r="G273" s="3"/>
      <c r="H273" s="3"/>
    </row>
    <row r="274" spans="1:8" ht="12.75">
      <c r="A274" s="3"/>
      <c r="B274" s="3"/>
      <c r="C274" s="3"/>
      <c r="D274" s="3"/>
      <c r="E274" s="3"/>
      <c r="F274" s="3"/>
      <c r="G274" s="3"/>
      <c r="H274" s="3"/>
    </row>
    <row r="275" spans="1:8" ht="12.75">
      <c r="A275" s="3"/>
      <c r="B275" s="3"/>
      <c r="C275" s="3"/>
      <c r="D275" s="3"/>
      <c r="E275" s="3"/>
      <c r="F275" s="3"/>
      <c r="G275" s="3"/>
      <c r="H275" s="3"/>
    </row>
    <row r="276" spans="1:8" ht="12.75">
      <c r="A276" s="3"/>
      <c r="B276" s="3"/>
      <c r="C276" s="3"/>
      <c r="D276" s="3"/>
      <c r="E276" s="3"/>
      <c r="F276" s="3"/>
      <c r="G276" s="3"/>
      <c r="H276" s="3"/>
    </row>
    <row r="277" spans="1:8" ht="12.75">
      <c r="A277" s="3"/>
      <c r="B277" s="3"/>
      <c r="C277" s="3"/>
      <c r="D277" s="3"/>
      <c r="E277" s="3"/>
      <c r="F277" s="3"/>
      <c r="G277" s="3"/>
      <c r="H277" s="3"/>
    </row>
    <row r="278" spans="1:8" ht="12.75">
      <c r="A278" s="3"/>
      <c r="B278" s="3"/>
      <c r="C278" s="3"/>
      <c r="D278" s="3"/>
      <c r="E278" s="3"/>
      <c r="F278" s="3"/>
      <c r="G278" s="3"/>
      <c r="H278" s="3"/>
    </row>
    <row r="279" spans="1:8" ht="12.75">
      <c r="A279" s="3"/>
      <c r="B279" s="3"/>
      <c r="C279" s="3"/>
      <c r="D279" s="3"/>
      <c r="E279" s="3"/>
      <c r="F279" s="3"/>
      <c r="G279" s="3"/>
      <c r="H279" s="3"/>
    </row>
    <row r="280" spans="1:8" ht="12.75">
      <c r="A280" s="3"/>
      <c r="B280" s="3"/>
      <c r="C280" s="3"/>
      <c r="D280" s="3"/>
      <c r="E280" s="3"/>
      <c r="F280" s="3"/>
      <c r="G280" s="3"/>
      <c r="H280" s="3"/>
    </row>
    <row r="281" spans="1:8" ht="12.75">
      <c r="A281" s="3"/>
      <c r="B281" s="3"/>
      <c r="C281" s="3"/>
      <c r="D281" s="3"/>
      <c r="E281" s="3"/>
      <c r="F281" s="3"/>
      <c r="G281" s="3"/>
      <c r="H281" s="3"/>
    </row>
    <row r="282" spans="1:8" ht="12.75">
      <c r="A282" s="3"/>
      <c r="B282" s="3"/>
      <c r="C282" s="3"/>
      <c r="D282" s="3"/>
      <c r="E282" s="3"/>
      <c r="F282" s="3"/>
      <c r="G282" s="3"/>
      <c r="H282" s="3"/>
    </row>
    <row r="283" spans="1:8" ht="12.75">
      <c r="A283" s="3"/>
      <c r="B283" s="3"/>
      <c r="C283" s="3"/>
      <c r="D283" s="3"/>
      <c r="E283" s="3"/>
      <c r="F283" s="3"/>
      <c r="G283" s="3"/>
      <c r="H283" s="3"/>
    </row>
    <row r="284" spans="1:8" ht="12.75">
      <c r="A284" s="3"/>
      <c r="B284" s="3"/>
      <c r="C284" s="3"/>
      <c r="D284" s="3"/>
      <c r="E284" s="3"/>
      <c r="F284" s="3"/>
      <c r="G284" s="3"/>
      <c r="H284" s="3"/>
    </row>
    <row r="285" spans="1:8" ht="12.75">
      <c r="A285" s="3"/>
      <c r="B285" s="3"/>
      <c r="C285" s="3"/>
      <c r="D285" s="3"/>
      <c r="E285" s="3"/>
      <c r="F285" s="3"/>
      <c r="G285" s="3"/>
      <c r="H285" s="3"/>
    </row>
    <row r="286" spans="1:8" ht="12.75">
      <c r="A286" s="3"/>
      <c r="B286" s="3"/>
      <c r="C286" s="3"/>
      <c r="D286" s="3"/>
      <c r="E286" s="3"/>
      <c r="F286" s="3"/>
      <c r="G286" s="3"/>
      <c r="H286" s="3"/>
    </row>
    <row r="287" spans="1:8" ht="12.75">
      <c r="A287" s="3"/>
      <c r="B287" s="3"/>
      <c r="C287" s="3"/>
      <c r="D287" s="3"/>
      <c r="E287" s="3"/>
      <c r="F287" s="3"/>
      <c r="G287" s="3"/>
      <c r="H287" s="3"/>
    </row>
    <row r="288" spans="1:8" ht="12.75">
      <c r="A288" s="3"/>
      <c r="B288" s="3"/>
      <c r="C288" s="3"/>
      <c r="D288" s="3"/>
      <c r="E288" s="3"/>
      <c r="F288" s="3"/>
      <c r="G288" s="3"/>
      <c r="H288" s="3"/>
    </row>
    <row r="289" spans="1:8" ht="12.75">
      <c r="A289" s="3"/>
      <c r="B289" s="3"/>
      <c r="C289" s="3"/>
      <c r="D289" s="3"/>
      <c r="E289" s="3"/>
      <c r="F289" s="3"/>
      <c r="G289" s="3"/>
      <c r="H289" s="3"/>
    </row>
    <row r="290" spans="1:8" ht="12.75">
      <c r="A290" s="3"/>
      <c r="B290" s="3"/>
      <c r="C290" s="3"/>
      <c r="D290" s="3"/>
      <c r="E290" s="3"/>
      <c r="F290" s="3"/>
      <c r="G290" s="3"/>
      <c r="H290" s="3"/>
    </row>
    <row r="291" spans="1:8" ht="12.75">
      <c r="A291" s="3"/>
      <c r="B291" s="3"/>
      <c r="C291" s="3"/>
      <c r="D291" s="3"/>
      <c r="E291" s="3"/>
      <c r="F291" s="3"/>
      <c r="G291" s="3"/>
      <c r="H291" s="3"/>
    </row>
    <row r="292" spans="1:8" ht="12.75">
      <c r="A292" s="3"/>
      <c r="B292" s="3"/>
      <c r="C292" s="3"/>
      <c r="D292" s="3"/>
      <c r="E292" s="3"/>
      <c r="F292" s="3"/>
      <c r="G292" s="3"/>
      <c r="H292" s="3"/>
    </row>
    <row r="293" spans="1:8" ht="12.75">
      <c r="A293" s="3"/>
      <c r="B293" s="3"/>
      <c r="C293" s="3"/>
      <c r="D293" s="3"/>
      <c r="E293" s="3"/>
      <c r="F293" s="3"/>
      <c r="G293" s="3"/>
      <c r="H293" s="3"/>
    </row>
    <row r="294" spans="1:8" ht="12.75">
      <c r="A294" s="3"/>
      <c r="B294" s="3"/>
      <c r="C294" s="3"/>
      <c r="D294" s="3"/>
      <c r="E294" s="3"/>
      <c r="F294" s="3"/>
      <c r="G294" s="3"/>
      <c r="H294" s="3"/>
    </row>
    <row r="295" spans="1:8" ht="12.75">
      <c r="A295" s="3"/>
      <c r="B295" s="3"/>
      <c r="C295" s="3"/>
      <c r="D295" s="3"/>
      <c r="E295" s="3"/>
      <c r="F295" s="3"/>
      <c r="G295" s="3"/>
      <c r="H295" s="3"/>
    </row>
    <row r="296" spans="1:8" ht="12.75">
      <c r="A296" s="3"/>
      <c r="B296" s="3"/>
      <c r="C296" s="3"/>
      <c r="D296" s="3"/>
      <c r="E296" s="3"/>
      <c r="F296" s="3"/>
      <c r="G296" s="3"/>
      <c r="H296" s="3"/>
    </row>
    <row r="297" spans="1:8" ht="12.75">
      <c r="A297" s="3"/>
      <c r="B297" s="3"/>
      <c r="C297" s="3"/>
      <c r="D297" s="3"/>
      <c r="E297" s="3"/>
      <c r="F297" s="3"/>
      <c r="G297" s="3"/>
      <c r="H297" s="3"/>
    </row>
    <row r="298" spans="1:8" ht="12.75">
      <c r="A298" s="3"/>
      <c r="B298" s="3"/>
      <c r="C298" s="3"/>
      <c r="D298" s="3"/>
      <c r="E298" s="3"/>
      <c r="F298" s="3"/>
      <c r="G298" s="3"/>
      <c r="H298" s="3"/>
    </row>
    <row r="299" spans="1:8" ht="12.75">
      <c r="A299" s="3"/>
      <c r="B299" s="3"/>
      <c r="C299" s="3"/>
      <c r="D299" s="3"/>
      <c r="E299" s="3"/>
      <c r="F299" s="3"/>
      <c r="G299" s="3"/>
      <c r="H299" s="3"/>
    </row>
    <row r="300" spans="1:8" ht="12.75">
      <c r="A300" s="3"/>
      <c r="B300" s="3"/>
      <c r="C300" s="3"/>
      <c r="D300" s="3"/>
      <c r="E300" s="3"/>
      <c r="F300" s="3"/>
      <c r="G300" s="3"/>
      <c r="H300" s="3"/>
    </row>
    <row r="301" spans="1:8" ht="12.75">
      <c r="A301" s="3"/>
      <c r="B301" s="3"/>
      <c r="C301" s="3"/>
      <c r="D301" s="3"/>
      <c r="E301" s="3"/>
      <c r="F301" s="3"/>
      <c r="G301" s="3"/>
      <c r="H301" s="3"/>
    </row>
    <row r="302" spans="1:8" ht="12.75">
      <c r="A302" s="3"/>
      <c r="B302" s="3"/>
      <c r="C302" s="3"/>
      <c r="D302" s="3"/>
      <c r="E302" s="3"/>
      <c r="F302" s="3"/>
      <c r="G302" s="3"/>
      <c r="H302" s="3"/>
    </row>
    <row r="303" spans="1:8" ht="12.75">
      <c r="A303" s="3"/>
      <c r="B303" s="3"/>
      <c r="C303" s="3"/>
      <c r="D303" s="3"/>
      <c r="E303" s="3"/>
      <c r="F303" s="3"/>
      <c r="G303" s="3"/>
      <c r="H303" s="3"/>
    </row>
    <row r="304" spans="1:8" ht="12.75">
      <c r="A304" s="3"/>
      <c r="B304" s="3"/>
      <c r="C304" s="3"/>
      <c r="D304" s="3"/>
      <c r="E304" s="3"/>
      <c r="F304" s="3"/>
      <c r="G304" s="3"/>
      <c r="H304" s="3"/>
    </row>
    <row r="305" spans="1:8" ht="12.75">
      <c r="A305" s="3"/>
      <c r="B305" s="3"/>
      <c r="C305" s="3"/>
      <c r="D305" s="3"/>
      <c r="E305" s="3"/>
      <c r="F305" s="3"/>
      <c r="G305" s="3"/>
      <c r="H305" s="3"/>
    </row>
    <row r="306" spans="1:8" ht="12.75">
      <c r="A306" s="3"/>
      <c r="B306" s="3"/>
      <c r="C306" s="3"/>
      <c r="D306" s="3"/>
      <c r="E306" s="3"/>
      <c r="F306" s="3"/>
      <c r="G306" s="3"/>
      <c r="H306" s="3"/>
    </row>
    <row r="307" spans="1:8" ht="12.75">
      <c r="A307" s="3"/>
      <c r="B307" s="3"/>
      <c r="C307" s="3"/>
      <c r="D307" s="3"/>
      <c r="E307" s="3"/>
      <c r="F307" s="3"/>
      <c r="G307" s="3"/>
      <c r="H307" s="3"/>
    </row>
    <row r="308" spans="1:8" ht="12.75">
      <c r="A308" s="3"/>
      <c r="B308" s="3"/>
      <c r="C308" s="3"/>
      <c r="D308" s="3"/>
      <c r="E308" s="3"/>
      <c r="F308" s="3"/>
      <c r="G308" s="3"/>
      <c r="H308" s="3"/>
    </row>
    <row r="309" spans="1:8" ht="12.75">
      <c r="A309" s="3"/>
      <c r="B309" s="3"/>
      <c r="C309" s="3"/>
      <c r="D309" s="3"/>
      <c r="E309" s="3"/>
      <c r="F309" s="3"/>
      <c r="G309" s="3"/>
      <c r="H309" s="3"/>
    </row>
    <row r="310" spans="1:8" ht="12.75">
      <c r="A310" s="3"/>
      <c r="B310" s="3"/>
      <c r="C310" s="3"/>
      <c r="D310" s="3"/>
      <c r="E310" s="3"/>
      <c r="F310" s="3"/>
      <c r="G310" s="3"/>
      <c r="H310" s="3"/>
    </row>
    <row r="311" spans="1:8" ht="12.75">
      <c r="A311" s="3"/>
      <c r="B311" s="3"/>
      <c r="C311" s="3"/>
      <c r="D311" s="3"/>
      <c r="E311" s="3"/>
      <c r="F311" s="3"/>
      <c r="G311" s="3"/>
      <c r="H311" s="3"/>
    </row>
    <row r="312" spans="1:8" ht="12.75">
      <c r="A312" s="3"/>
      <c r="B312" s="3"/>
      <c r="C312" s="3"/>
      <c r="D312" s="3"/>
      <c r="E312" s="3"/>
      <c r="F312" s="3"/>
      <c r="G312" s="3"/>
      <c r="H312" s="3"/>
    </row>
    <row r="313" spans="1:8" ht="12.75">
      <c r="A313" s="3"/>
      <c r="B313" s="3"/>
      <c r="C313" s="3"/>
      <c r="D313" s="3"/>
      <c r="E313" s="3"/>
      <c r="F313" s="3"/>
      <c r="G313" s="3"/>
      <c r="H313" s="3"/>
    </row>
    <row r="314" spans="1:8" ht="12.75">
      <c r="A314" s="3"/>
      <c r="B314" s="3"/>
      <c r="C314" s="3"/>
      <c r="D314" s="3"/>
      <c r="E314" s="3"/>
      <c r="F314" s="3"/>
      <c r="G314" s="3"/>
      <c r="H314" s="3"/>
    </row>
    <row r="315" spans="1:8" ht="12.75">
      <c r="A315" s="3"/>
      <c r="B315" s="3"/>
      <c r="C315" s="3"/>
      <c r="D315" s="3"/>
      <c r="E315" s="3"/>
      <c r="F315" s="3"/>
      <c r="G315" s="3"/>
      <c r="H315" s="3"/>
    </row>
    <row r="316" spans="1:8" ht="12.75">
      <c r="A316" s="3"/>
      <c r="B316" s="3"/>
      <c r="C316" s="3"/>
      <c r="D316" s="3"/>
      <c r="E316" s="3"/>
      <c r="F316" s="3"/>
      <c r="G316" s="3"/>
      <c r="H316" s="3"/>
    </row>
    <row r="317" spans="1:8" ht="12.75">
      <c r="A317" s="3"/>
      <c r="B317" s="3"/>
      <c r="C317" s="3"/>
      <c r="D317" s="3"/>
      <c r="E317" s="3"/>
      <c r="F317" s="3"/>
      <c r="G317" s="3"/>
      <c r="H317" s="3"/>
    </row>
    <row r="318" spans="1:8" ht="12.75">
      <c r="A318" s="3"/>
      <c r="B318" s="3"/>
      <c r="C318" s="3"/>
      <c r="D318" s="3"/>
      <c r="E318" s="3"/>
      <c r="F318" s="3"/>
      <c r="G318" s="3"/>
      <c r="H318" s="3"/>
    </row>
    <row r="319" spans="1:8" ht="12.75">
      <c r="A319" s="3"/>
      <c r="B319" s="3"/>
      <c r="C319" s="3"/>
      <c r="D319" s="3"/>
      <c r="E319" s="3"/>
      <c r="F319" s="3"/>
      <c r="G319" s="3"/>
      <c r="H319" s="3"/>
    </row>
    <row r="320" spans="1:8" ht="12.75">
      <c r="A320" s="3"/>
      <c r="B320" s="3"/>
      <c r="C320" s="3"/>
      <c r="D320" s="3"/>
      <c r="E320" s="3"/>
      <c r="F320" s="3"/>
      <c r="G320" s="3"/>
      <c r="H320" s="3"/>
    </row>
    <row r="321" spans="1:8" ht="12.75">
      <c r="A321" s="3"/>
      <c r="B321" s="3"/>
      <c r="C321" s="3"/>
      <c r="D321" s="3"/>
      <c r="E321" s="3"/>
      <c r="F321" s="3"/>
      <c r="G321" s="3"/>
      <c r="H321" s="3"/>
    </row>
    <row r="322" spans="1:8" ht="12.75">
      <c r="A322" s="3"/>
      <c r="B322" s="3"/>
      <c r="C322" s="3"/>
      <c r="D322" s="3"/>
      <c r="E322" s="3"/>
      <c r="F322" s="3"/>
      <c r="G322" s="3"/>
      <c r="H322" s="3"/>
    </row>
    <row r="323" spans="1:8" ht="12.75">
      <c r="A323" s="3"/>
      <c r="B323" s="3"/>
      <c r="C323" s="3"/>
      <c r="D323" s="3"/>
      <c r="E323" s="3"/>
      <c r="F323" s="3"/>
      <c r="G323" s="3"/>
      <c r="H323" s="3"/>
    </row>
    <row r="324" spans="1:8" ht="12.75">
      <c r="A324" s="3"/>
      <c r="B324" s="3"/>
      <c r="C324" s="3"/>
      <c r="D324" s="3"/>
      <c r="E324" s="3"/>
      <c r="F324" s="3"/>
      <c r="G324" s="3"/>
      <c r="H324" s="3"/>
    </row>
    <row r="325" spans="1:8" ht="12.75">
      <c r="A325" s="3"/>
      <c r="B325" s="3"/>
      <c r="C325" s="3"/>
      <c r="D325" s="3"/>
      <c r="E325" s="3"/>
      <c r="F325" s="3"/>
      <c r="G325" s="3"/>
      <c r="H325" s="3"/>
    </row>
    <row r="326" spans="1:8" ht="12.75">
      <c r="A326" s="3"/>
      <c r="B326" s="3"/>
      <c r="C326" s="3"/>
      <c r="D326" s="3"/>
      <c r="E326" s="3"/>
      <c r="F326" s="3"/>
      <c r="G326" s="3"/>
      <c r="H326" s="3"/>
    </row>
    <row r="327" spans="1:8" ht="12.75">
      <c r="A327" s="3"/>
      <c r="B327" s="3"/>
      <c r="C327" s="3"/>
      <c r="D327" s="3"/>
      <c r="E327" s="3"/>
      <c r="F327" s="3"/>
      <c r="G327" s="3"/>
      <c r="H327" s="3"/>
    </row>
    <row r="328" spans="1:8" ht="12.75">
      <c r="A328" s="3"/>
      <c r="B328" s="3"/>
      <c r="C328" s="3"/>
      <c r="D328" s="3"/>
      <c r="E328" s="3"/>
      <c r="F328" s="3"/>
      <c r="G328" s="3"/>
      <c r="H328" s="3"/>
    </row>
    <row r="329" spans="1:8" ht="12.75">
      <c r="A329" s="3"/>
      <c r="B329" s="3"/>
      <c r="C329" s="3"/>
      <c r="D329" s="3"/>
      <c r="E329" s="3"/>
      <c r="F329" s="3"/>
      <c r="G329" s="3"/>
      <c r="H329" s="3"/>
    </row>
    <row r="330" spans="1:8" ht="12.75">
      <c r="A330" s="3"/>
      <c r="B330" s="3"/>
      <c r="C330" s="3"/>
      <c r="D330" s="3"/>
      <c r="E330" s="3"/>
      <c r="F330" s="3"/>
      <c r="G330" s="3"/>
      <c r="H330" s="3"/>
    </row>
    <row r="331" spans="1:8" ht="12.75">
      <c r="A331" s="3"/>
      <c r="B331" s="3"/>
      <c r="C331" s="3"/>
      <c r="D331" s="3"/>
      <c r="E331" s="3"/>
      <c r="F331" s="3"/>
      <c r="G331" s="3"/>
      <c r="H331" s="3"/>
    </row>
    <row r="332" spans="1:8" ht="12.75">
      <c r="A332" s="3"/>
      <c r="B332" s="3"/>
      <c r="C332" s="3"/>
      <c r="D332" s="3"/>
      <c r="E332" s="3"/>
      <c r="F332" s="3"/>
      <c r="G332" s="3"/>
      <c r="H332" s="3"/>
    </row>
    <row r="333" spans="1:8" ht="12.75">
      <c r="A333" s="3"/>
      <c r="B333" s="3"/>
      <c r="C333" s="3"/>
      <c r="D333" s="3"/>
      <c r="E333" s="3"/>
      <c r="F333" s="3"/>
      <c r="G333" s="3"/>
      <c r="H333" s="3"/>
    </row>
    <row r="334" spans="1:8" ht="12.75">
      <c r="A334" s="3"/>
      <c r="B334" s="3"/>
      <c r="C334" s="3"/>
      <c r="D334" s="3"/>
      <c r="E334" s="3"/>
      <c r="F334" s="3"/>
      <c r="G334" s="3"/>
      <c r="H334" s="3"/>
    </row>
    <row r="335" spans="1:8" ht="12.75">
      <c r="A335" s="3"/>
      <c r="B335" s="3"/>
      <c r="C335" s="3"/>
      <c r="D335" s="3"/>
      <c r="E335" s="3"/>
      <c r="F335" s="3"/>
      <c r="G335" s="3"/>
      <c r="H335" s="3"/>
    </row>
    <row r="336" spans="1:8" ht="12.75">
      <c r="A336" s="3"/>
      <c r="B336" s="3"/>
      <c r="C336" s="3"/>
      <c r="D336" s="3"/>
      <c r="E336" s="3"/>
      <c r="F336" s="3"/>
      <c r="G336" s="3"/>
      <c r="H336" s="3"/>
    </row>
    <row r="337" spans="1:8" ht="12.75">
      <c r="A337" s="3"/>
      <c r="B337" s="3"/>
      <c r="C337" s="3"/>
      <c r="D337" s="3"/>
      <c r="E337" s="3"/>
      <c r="F337" s="3"/>
      <c r="G337" s="3"/>
      <c r="H337" s="3"/>
    </row>
    <row r="338" spans="1:8" ht="12.75">
      <c r="A338" s="3"/>
      <c r="B338" s="3"/>
      <c r="C338" s="3"/>
      <c r="D338" s="3"/>
      <c r="E338" s="3"/>
      <c r="F338" s="3"/>
      <c r="G338" s="3"/>
      <c r="H338" s="3"/>
    </row>
    <row r="339" spans="1:8" ht="12.75">
      <c r="A339" s="3"/>
      <c r="B339" s="3"/>
      <c r="C339" s="3"/>
      <c r="D339" s="3"/>
      <c r="E339" s="3"/>
      <c r="F339" s="3"/>
      <c r="G339" s="3"/>
      <c r="H339" s="3"/>
    </row>
    <row r="340" spans="1:8" ht="12.75">
      <c r="A340" s="3"/>
      <c r="B340" s="3"/>
      <c r="C340" s="3"/>
      <c r="D340" s="3"/>
      <c r="E340" s="3"/>
      <c r="F340" s="3"/>
      <c r="G340" s="3"/>
      <c r="H340" s="3"/>
    </row>
    <row r="341" spans="1:8" ht="12.75">
      <c r="A341" s="3"/>
      <c r="B341" s="3"/>
      <c r="C341" s="3"/>
      <c r="D341" s="3"/>
      <c r="E341" s="3"/>
      <c r="F341" s="3"/>
      <c r="G341" s="3"/>
      <c r="H341" s="3"/>
    </row>
    <row r="342" spans="1:8" ht="12.75">
      <c r="A342" s="3"/>
      <c r="B342" s="3"/>
      <c r="C342" s="3"/>
      <c r="D342" s="3"/>
      <c r="E342" s="3"/>
      <c r="F342" s="3"/>
      <c r="G342" s="3"/>
      <c r="H342" s="3"/>
    </row>
    <row r="343" spans="1:8" ht="12.75">
      <c r="A343" s="3"/>
      <c r="B343" s="3"/>
      <c r="C343" s="3"/>
      <c r="D343" s="3"/>
      <c r="E343" s="3"/>
      <c r="F343" s="3"/>
      <c r="G343" s="3"/>
      <c r="H343" s="3"/>
    </row>
    <row r="344" spans="1:8" ht="12.75">
      <c r="A344" s="3"/>
      <c r="B344" s="3"/>
      <c r="C344" s="3"/>
      <c r="D344" s="3"/>
      <c r="E344" s="3"/>
      <c r="F344" s="3"/>
      <c r="G344" s="3"/>
      <c r="H344" s="3"/>
    </row>
    <row r="345" spans="1:8" ht="12.75">
      <c r="A345" s="3"/>
      <c r="B345" s="3"/>
      <c r="C345" s="3"/>
      <c r="D345" s="3"/>
      <c r="E345" s="3"/>
      <c r="F345" s="3"/>
      <c r="G345" s="3"/>
      <c r="H345" s="3"/>
    </row>
    <row r="346" spans="1:8" ht="12.75">
      <c r="A346" s="3"/>
      <c r="B346" s="3"/>
      <c r="C346" s="3"/>
      <c r="D346" s="3"/>
      <c r="E346" s="3"/>
      <c r="F346" s="3"/>
      <c r="G346" s="3"/>
      <c r="H346" s="3"/>
    </row>
    <row r="347" spans="1:8" ht="12.75">
      <c r="A347" s="3"/>
      <c r="B347" s="3"/>
      <c r="C347" s="3"/>
      <c r="D347" s="3"/>
      <c r="E347" s="3"/>
      <c r="F347" s="3"/>
      <c r="G347" s="3"/>
      <c r="H347" s="3"/>
    </row>
    <row r="348" spans="1:8" ht="12.75">
      <c r="A348" s="3"/>
      <c r="B348" s="3"/>
      <c r="C348" s="3"/>
      <c r="D348" s="3"/>
      <c r="E348" s="3"/>
      <c r="F348" s="3"/>
      <c r="G348" s="3"/>
      <c r="H348" s="3"/>
    </row>
    <row r="349" spans="1:8" ht="12.75">
      <c r="A349" s="3"/>
      <c r="B349" s="3"/>
      <c r="C349" s="3"/>
      <c r="D349" s="3"/>
      <c r="E349" s="3"/>
      <c r="F349" s="3"/>
      <c r="G349" s="3"/>
      <c r="H349" s="3"/>
    </row>
    <row r="350" spans="1:8" ht="12.75">
      <c r="A350" s="3"/>
      <c r="B350" s="3"/>
      <c r="C350" s="3"/>
      <c r="D350" s="3"/>
      <c r="E350" s="3"/>
      <c r="F350" s="3"/>
      <c r="G350" s="3"/>
      <c r="H350" s="3"/>
    </row>
    <row r="351" spans="1:8" ht="12.75">
      <c r="A351" s="3"/>
      <c r="B351" s="3"/>
      <c r="C351" s="3"/>
      <c r="D351" s="3"/>
      <c r="E351" s="3"/>
      <c r="F351" s="3"/>
      <c r="G351" s="3"/>
      <c r="H351" s="3"/>
    </row>
    <row r="352" spans="1:8" ht="12.75">
      <c r="A352" s="3"/>
      <c r="B352" s="3"/>
      <c r="C352" s="3"/>
      <c r="D352" s="3"/>
      <c r="E352" s="3"/>
      <c r="F352" s="3"/>
      <c r="G352" s="3"/>
      <c r="H352" s="3"/>
    </row>
    <row r="353" spans="1:8" ht="12.75">
      <c r="A353" s="3"/>
      <c r="B353" s="3"/>
      <c r="C353" s="3"/>
      <c r="D353" s="3"/>
      <c r="E353" s="3"/>
      <c r="F353" s="3"/>
      <c r="G353" s="3"/>
      <c r="H353" s="3"/>
    </row>
    <row r="354" spans="1:8" ht="12.75">
      <c r="A354" s="3"/>
      <c r="B354" s="3"/>
      <c r="C354" s="3"/>
      <c r="D354" s="3"/>
      <c r="E354" s="3"/>
      <c r="F354" s="3"/>
      <c r="G354" s="3"/>
      <c r="H354" s="3"/>
    </row>
    <row r="355" spans="1:8" ht="12.75">
      <c r="A355" s="3"/>
      <c r="B355" s="3"/>
      <c r="C355" s="3"/>
      <c r="D355" s="3"/>
      <c r="E355" s="3"/>
      <c r="F355" s="3"/>
      <c r="G355" s="3"/>
      <c r="H355" s="3"/>
    </row>
    <row r="356" spans="1:8" ht="12.75">
      <c r="A356" s="3"/>
      <c r="B356" s="3"/>
      <c r="C356" s="3"/>
      <c r="D356" s="3"/>
      <c r="E356" s="3"/>
      <c r="F356" s="3"/>
      <c r="G356" s="3"/>
      <c r="H356" s="3"/>
    </row>
    <row r="357" spans="1:8" ht="12.75">
      <c r="A357" s="3"/>
      <c r="B357" s="3"/>
      <c r="C357" s="3"/>
      <c r="D357" s="3"/>
      <c r="E357" s="3"/>
      <c r="F357" s="3"/>
      <c r="G357" s="3"/>
      <c r="H357" s="3"/>
    </row>
    <row r="358" spans="1:8" ht="12.75">
      <c r="A358" s="3"/>
      <c r="B358" s="3"/>
      <c r="C358" s="3"/>
      <c r="D358" s="3"/>
      <c r="E358" s="3"/>
      <c r="F358" s="3"/>
      <c r="G358" s="3"/>
      <c r="H358" s="3"/>
    </row>
    <row r="359" spans="1:8" ht="12.75">
      <c r="A359" s="3"/>
      <c r="B359" s="3"/>
      <c r="C359" s="3"/>
      <c r="D359" s="3"/>
      <c r="E359" s="3"/>
      <c r="F359" s="3"/>
      <c r="G359" s="3"/>
      <c r="H359" s="3"/>
    </row>
    <row r="360" spans="1:8" ht="12.75">
      <c r="A360" s="3"/>
      <c r="B360" s="3"/>
      <c r="C360" s="3"/>
      <c r="D360" s="3"/>
      <c r="E360" s="3"/>
      <c r="F360" s="3"/>
      <c r="G360" s="3"/>
      <c r="H360" s="3"/>
    </row>
    <row r="361" spans="1:8" ht="12.75">
      <c r="A361" s="3"/>
      <c r="B361" s="3"/>
      <c r="C361" s="3"/>
      <c r="D361" s="3"/>
      <c r="E361" s="3"/>
      <c r="F361" s="3"/>
      <c r="G361" s="3"/>
      <c r="H361" s="3"/>
    </row>
    <row r="362" spans="1:8" ht="12.75">
      <c r="A362" s="3"/>
      <c r="B362" s="3"/>
      <c r="C362" s="3"/>
      <c r="D362" s="3"/>
      <c r="E362" s="3"/>
      <c r="F362" s="3"/>
      <c r="G362" s="3"/>
      <c r="H362" s="3"/>
    </row>
    <row r="363" spans="1:8" ht="12.75">
      <c r="A363" s="3"/>
      <c r="B363" s="3"/>
      <c r="C363" s="3"/>
      <c r="D363" s="3"/>
      <c r="E363" s="3"/>
      <c r="F363" s="3"/>
      <c r="G363" s="3"/>
      <c r="H363" s="3"/>
    </row>
    <row r="364" spans="1:8" ht="12.75">
      <c r="A364" s="3"/>
      <c r="B364" s="3"/>
      <c r="C364" s="3"/>
      <c r="D364" s="3"/>
      <c r="E364" s="3"/>
      <c r="F364" s="3"/>
      <c r="G364" s="3"/>
      <c r="H364" s="3"/>
    </row>
    <row r="365" spans="1:8" ht="12.75">
      <c r="A365" s="3"/>
      <c r="B365" s="3"/>
      <c r="C365" s="3"/>
      <c r="D365" s="3"/>
      <c r="E365" s="3"/>
      <c r="F365" s="3"/>
      <c r="G365" s="3"/>
      <c r="H365" s="3"/>
    </row>
    <row r="366" spans="1:8" ht="12.75">
      <c r="A366" s="3"/>
      <c r="B366" s="3"/>
      <c r="C366" s="3"/>
      <c r="D366" s="3"/>
      <c r="E366" s="3"/>
      <c r="F366" s="3"/>
      <c r="G366" s="3"/>
      <c r="H366" s="3"/>
    </row>
    <row r="367" spans="1:8" ht="12.75">
      <c r="A367" s="3"/>
      <c r="B367" s="3"/>
      <c r="C367" s="3"/>
      <c r="D367" s="3"/>
      <c r="E367" s="3"/>
      <c r="F367" s="3"/>
      <c r="G367" s="3"/>
      <c r="H367" s="3"/>
    </row>
    <row r="368" spans="1:8" ht="12.75">
      <c r="A368" s="3"/>
      <c r="B368" s="3"/>
      <c r="C368" s="3"/>
      <c r="D368" s="3"/>
      <c r="E368" s="3"/>
      <c r="F368" s="3"/>
      <c r="G368" s="3"/>
      <c r="H368" s="3"/>
    </row>
    <row r="369" spans="1:8" ht="12.75">
      <c r="A369" s="3"/>
      <c r="B369" s="3"/>
      <c r="C369" s="3"/>
      <c r="D369" s="3"/>
      <c r="E369" s="3"/>
      <c r="F369" s="3"/>
      <c r="G369" s="3"/>
      <c r="H369" s="3"/>
    </row>
    <row r="370" spans="1:8" ht="12.75">
      <c r="A370" s="3"/>
      <c r="B370" s="3"/>
      <c r="C370" s="3"/>
      <c r="D370" s="3"/>
      <c r="E370" s="3"/>
      <c r="F370" s="3"/>
      <c r="G370" s="3"/>
      <c r="H370" s="3"/>
    </row>
    <row r="371" spans="1:8" ht="12.75">
      <c r="A371" s="3"/>
      <c r="B371" s="3"/>
      <c r="C371" s="3"/>
      <c r="D371" s="3"/>
      <c r="E371" s="3"/>
      <c r="F371" s="3"/>
      <c r="G371" s="3"/>
      <c r="H371" s="3"/>
    </row>
    <row r="372" spans="1:8" ht="12.75">
      <c r="A372" s="3"/>
      <c r="B372" s="3"/>
      <c r="C372" s="3"/>
      <c r="D372" s="3"/>
      <c r="E372" s="3"/>
      <c r="F372" s="3"/>
      <c r="G372" s="3"/>
      <c r="H372" s="3"/>
    </row>
    <row r="373" spans="1:8" ht="12.75">
      <c r="A373" s="3"/>
      <c r="B373" s="3"/>
      <c r="C373" s="3"/>
      <c r="D373" s="3"/>
      <c r="E373" s="3"/>
      <c r="F373" s="3"/>
      <c r="G373" s="3"/>
      <c r="H373" s="3"/>
    </row>
    <row r="374" spans="1:8" ht="12.75">
      <c r="A374" s="3"/>
      <c r="B374" s="3"/>
      <c r="C374" s="3"/>
      <c r="D374" s="3"/>
      <c r="E374" s="3"/>
      <c r="F374" s="3"/>
      <c r="G374" s="3"/>
      <c r="H374" s="3"/>
    </row>
    <row r="375" spans="1:8" ht="12.75">
      <c r="A375" s="3"/>
      <c r="B375" s="3"/>
      <c r="C375" s="3"/>
      <c r="D375" s="3"/>
      <c r="E375" s="3"/>
      <c r="F375" s="3"/>
      <c r="G375" s="3"/>
      <c r="H375" s="3"/>
    </row>
    <row r="376" spans="1:8" ht="12.75">
      <c r="A376" s="3"/>
      <c r="B376" s="3"/>
      <c r="C376" s="3"/>
      <c r="D376" s="3"/>
      <c r="E376" s="3"/>
      <c r="F376" s="3"/>
      <c r="G376" s="3"/>
      <c r="H376" s="3"/>
    </row>
    <row r="377" spans="1:8" ht="12.75">
      <c r="A377" s="3"/>
      <c r="B377" s="3"/>
      <c r="C377" s="3"/>
      <c r="D377" s="3"/>
      <c r="E377" s="3"/>
      <c r="F377" s="3"/>
      <c r="G377" s="3"/>
      <c r="H377" s="3"/>
    </row>
    <row r="378" spans="1:8" ht="12.75">
      <c r="A378" s="3"/>
      <c r="B378" s="3"/>
      <c r="C378" s="3"/>
      <c r="D378" s="3"/>
      <c r="E378" s="3"/>
      <c r="F378" s="3"/>
      <c r="G378" s="3"/>
      <c r="H378" s="3"/>
    </row>
    <row r="379" spans="1:8" ht="12.75">
      <c r="A379" s="3"/>
      <c r="B379" s="3"/>
      <c r="C379" s="3"/>
      <c r="D379" s="3"/>
      <c r="E379" s="3"/>
      <c r="F379" s="3"/>
      <c r="G379" s="3"/>
      <c r="H379" s="3"/>
    </row>
    <row r="380" spans="1:8" ht="12.75">
      <c r="A380" s="3"/>
      <c r="B380" s="3"/>
      <c r="C380" s="3"/>
      <c r="D380" s="3"/>
      <c r="E380" s="3"/>
      <c r="F380" s="3"/>
      <c r="G380" s="3"/>
      <c r="H380" s="3"/>
    </row>
    <row r="381" spans="1:8" ht="12.75">
      <c r="A381" s="3"/>
      <c r="B381" s="3"/>
      <c r="C381" s="3"/>
      <c r="D381" s="3"/>
      <c r="E381" s="3"/>
      <c r="F381" s="3"/>
      <c r="G381" s="3"/>
      <c r="H381" s="3"/>
    </row>
    <row r="382" spans="1:8" ht="12.75">
      <c r="A382" s="3"/>
      <c r="B382" s="3"/>
      <c r="C382" s="3"/>
      <c r="D382" s="3"/>
      <c r="E382" s="3"/>
      <c r="F382" s="3"/>
      <c r="G382" s="3"/>
      <c r="H382" s="3"/>
    </row>
    <row r="383" spans="1:8" ht="12.75">
      <c r="A383" s="3"/>
      <c r="B383" s="3"/>
      <c r="C383" s="3"/>
      <c r="D383" s="3"/>
      <c r="E383" s="3"/>
      <c r="F383" s="3"/>
      <c r="G383" s="3"/>
      <c r="H383" s="3"/>
    </row>
    <row r="384" spans="1:8" ht="12.75">
      <c r="A384" s="3"/>
      <c r="B384" s="3"/>
      <c r="C384" s="3"/>
      <c r="D384" s="3"/>
      <c r="E384" s="3"/>
      <c r="F384" s="3"/>
      <c r="G384" s="3"/>
      <c r="H384" s="3"/>
    </row>
    <row r="385" spans="1:8" ht="12.75">
      <c r="A385" s="3"/>
      <c r="B385" s="3"/>
      <c r="C385" s="3"/>
      <c r="D385" s="3"/>
      <c r="E385" s="3"/>
      <c r="F385" s="3"/>
      <c r="G385" s="3"/>
      <c r="H385" s="3"/>
    </row>
    <row r="386" spans="1:8" ht="12.75">
      <c r="A386" s="3"/>
      <c r="B386" s="3"/>
      <c r="C386" s="3"/>
      <c r="D386" s="3"/>
      <c r="E386" s="3"/>
      <c r="F386" s="3"/>
      <c r="G386" s="3"/>
      <c r="H386" s="3"/>
    </row>
    <row r="387" spans="1:8" ht="12.75">
      <c r="A387" s="3"/>
      <c r="B387" s="3"/>
      <c r="C387" s="3"/>
      <c r="D387" s="3"/>
      <c r="E387" s="3"/>
      <c r="F387" s="3"/>
      <c r="G387" s="3"/>
      <c r="H387" s="3"/>
    </row>
    <row r="388" spans="1:8" ht="12.75">
      <c r="A388" s="3"/>
      <c r="B388" s="3"/>
      <c r="C388" s="3"/>
      <c r="D388" s="3"/>
      <c r="E388" s="3"/>
      <c r="F388" s="3"/>
      <c r="G388" s="3"/>
      <c r="H388" s="3"/>
    </row>
    <row r="389" spans="1:8" ht="12.75">
      <c r="A389" s="3"/>
      <c r="B389" s="3"/>
      <c r="C389" s="3"/>
      <c r="D389" s="3"/>
      <c r="E389" s="3"/>
      <c r="F389" s="3"/>
      <c r="G389" s="3"/>
      <c r="H389" s="3"/>
    </row>
    <row r="390" spans="1:8" ht="12.75">
      <c r="A390" s="3"/>
      <c r="B390" s="3"/>
      <c r="C390" s="3"/>
      <c r="D390" s="3"/>
      <c r="E390" s="3"/>
      <c r="F390" s="3"/>
      <c r="G390" s="3"/>
      <c r="H390" s="3"/>
    </row>
    <row r="391" spans="1:8" ht="12.75">
      <c r="A391" s="3"/>
      <c r="B391" s="3"/>
      <c r="C391" s="3"/>
      <c r="D391" s="3"/>
      <c r="E391" s="3"/>
      <c r="F391" s="3"/>
      <c r="G391" s="3"/>
      <c r="H391" s="3"/>
    </row>
    <row r="392" spans="1:8" ht="12.75">
      <c r="A392" s="3"/>
      <c r="B392" s="3"/>
      <c r="C392" s="3"/>
      <c r="D392" s="3"/>
      <c r="E392" s="3"/>
      <c r="F392" s="3"/>
      <c r="G392" s="3"/>
      <c r="H392" s="3"/>
    </row>
    <row r="393" spans="1:8" ht="12.75">
      <c r="A393" s="3"/>
      <c r="B393" s="3"/>
      <c r="C393" s="3"/>
      <c r="D393" s="3"/>
      <c r="E393" s="3"/>
      <c r="F393" s="3"/>
      <c r="G393" s="3"/>
      <c r="H393" s="3"/>
    </row>
    <row r="394" spans="1:8" ht="12.75">
      <c r="A394" s="3"/>
      <c r="B394" s="3"/>
      <c r="C394" s="3"/>
      <c r="D394" s="3"/>
      <c r="E394" s="3"/>
      <c r="F394" s="3"/>
      <c r="G394" s="3"/>
      <c r="H394" s="3"/>
    </row>
    <row r="395" spans="1:8" ht="12.75">
      <c r="A395" s="3"/>
      <c r="B395" s="3"/>
      <c r="C395" s="3"/>
      <c r="D395" s="3"/>
      <c r="E395" s="3"/>
      <c r="F395" s="3"/>
      <c r="G395" s="3"/>
      <c r="H395" s="3"/>
    </row>
    <row r="396" spans="1:8" ht="12.75">
      <c r="A396" s="3"/>
      <c r="B396" s="3"/>
      <c r="C396" s="3"/>
      <c r="D396" s="3"/>
      <c r="E396" s="3"/>
      <c r="F396" s="3"/>
      <c r="G396" s="3"/>
      <c r="H396" s="3"/>
    </row>
    <row r="397" spans="1:8" ht="12.75">
      <c r="A397" s="3"/>
      <c r="B397" s="3"/>
      <c r="C397" s="3"/>
      <c r="D397" s="3"/>
      <c r="E397" s="3"/>
      <c r="F397" s="3"/>
      <c r="G397" s="3"/>
      <c r="H397" s="3"/>
    </row>
    <row r="398" spans="1:8" ht="12.75">
      <c r="A398" s="3"/>
      <c r="B398" s="3"/>
      <c r="C398" s="3"/>
      <c r="D398" s="3"/>
      <c r="E398" s="3"/>
      <c r="F398" s="3"/>
      <c r="G398" s="3"/>
      <c r="H398" s="3"/>
    </row>
    <row r="399" spans="1:8" ht="12.75">
      <c r="A399" s="3"/>
      <c r="B399" s="3"/>
      <c r="C399" s="3"/>
      <c r="D399" s="3"/>
      <c r="E399" s="3"/>
      <c r="F399" s="3"/>
      <c r="G399" s="3"/>
      <c r="H399" s="3"/>
    </row>
    <row r="400" spans="1:8" ht="12.75">
      <c r="A400" s="3"/>
      <c r="B400" s="3"/>
      <c r="C400" s="3"/>
      <c r="D400" s="3"/>
      <c r="E400" s="3"/>
      <c r="F400" s="3"/>
      <c r="G400" s="3"/>
      <c r="H400" s="3"/>
    </row>
    <row r="401" spans="1:8" ht="12.75">
      <c r="A401" s="3"/>
      <c r="B401" s="3"/>
      <c r="C401" s="3"/>
      <c r="D401" s="3"/>
      <c r="E401" s="3"/>
      <c r="F401" s="3"/>
      <c r="G401" s="3"/>
      <c r="H401" s="3"/>
    </row>
    <row r="402" spans="1:8" ht="12.75">
      <c r="A402" s="3"/>
      <c r="B402" s="3"/>
      <c r="C402" s="3"/>
      <c r="D402" s="3"/>
      <c r="E402" s="3"/>
      <c r="F402" s="3"/>
      <c r="G402" s="3"/>
      <c r="H402" s="3"/>
    </row>
    <row r="403" spans="1:8" ht="12.75">
      <c r="A403" s="3"/>
      <c r="B403" s="3"/>
      <c r="C403" s="3"/>
      <c r="D403" s="3"/>
      <c r="E403" s="3"/>
      <c r="F403" s="3"/>
      <c r="G403" s="3"/>
      <c r="H403" s="3"/>
    </row>
    <row r="404" spans="1:8" ht="12.75">
      <c r="A404" s="3"/>
      <c r="B404" s="3"/>
      <c r="C404" s="3"/>
      <c r="D404" s="3"/>
      <c r="E404" s="3"/>
      <c r="F404" s="3"/>
      <c r="G404" s="3"/>
      <c r="H404" s="3"/>
    </row>
    <row r="405" spans="1:8" ht="12.75">
      <c r="A405" s="3"/>
      <c r="B405" s="3"/>
      <c r="C405" s="3"/>
      <c r="D405" s="3"/>
      <c r="E405" s="3"/>
      <c r="F405" s="3"/>
      <c r="G405" s="3"/>
      <c r="H405" s="3"/>
    </row>
    <row r="406" spans="1:8" ht="12.75">
      <c r="A406" s="3"/>
      <c r="B406" s="3"/>
      <c r="C406" s="3"/>
      <c r="D406" s="3"/>
      <c r="E406" s="3"/>
      <c r="F406" s="3"/>
      <c r="G406" s="3"/>
      <c r="H406" s="3"/>
    </row>
    <row r="407" spans="1:8" ht="12.75">
      <c r="A407" s="3"/>
      <c r="B407" s="3"/>
      <c r="C407" s="3"/>
      <c r="D407" s="3"/>
      <c r="E407" s="3"/>
      <c r="F407" s="3"/>
      <c r="G407" s="3"/>
      <c r="H407" s="3"/>
    </row>
    <row r="408" spans="1:8" ht="12.75">
      <c r="A408" s="3"/>
      <c r="B408" s="3"/>
      <c r="C408" s="3"/>
      <c r="D408" s="3"/>
      <c r="E408" s="3"/>
      <c r="F408" s="3"/>
      <c r="G408" s="3"/>
      <c r="H408" s="3"/>
    </row>
    <row r="409" spans="1:8" ht="12.75">
      <c r="A409" s="3"/>
      <c r="B409" s="3"/>
      <c r="C409" s="3"/>
      <c r="D409" s="3"/>
      <c r="E409" s="3"/>
      <c r="F409" s="3"/>
      <c r="G409" s="3"/>
      <c r="H409" s="3"/>
    </row>
    <row r="410" spans="1:8" ht="12.75">
      <c r="A410" s="3"/>
      <c r="B410" s="3"/>
      <c r="C410" s="3"/>
      <c r="D410" s="3"/>
      <c r="E410" s="3"/>
      <c r="F410" s="3"/>
      <c r="G410" s="3"/>
      <c r="H410" s="3"/>
    </row>
    <row r="411" spans="1:8" ht="12.75">
      <c r="A411" s="3"/>
      <c r="B411" s="3"/>
      <c r="C411" s="3"/>
      <c r="D411" s="3"/>
      <c r="E411" s="3"/>
      <c r="F411" s="3"/>
      <c r="G411" s="3"/>
      <c r="H411" s="3"/>
    </row>
    <row r="412" spans="1:8" ht="12.75">
      <c r="A412" s="3"/>
      <c r="B412" s="3"/>
      <c r="C412" s="3"/>
      <c r="D412" s="3"/>
      <c r="E412" s="3"/>
      <c r="F412" s="3"/>
      <c r="G412" s="3"/>
      <c r="H412" s="3"/>
    </row>
    <row r="413" spans="1:8" ht="12.75">
      <c r="A413" s="3"/>
      <c r="B413" s="3"/>
      <c r="C413" s="3"/>
      <c r="D413" s="3"/>
      <c r="E413" s="3"/>
      <c r="F413" s="3"/>
      <c r="G413" s="3"/>
      <c r="H413" s="3"/>
    </row>
    <row r="414" spans="1:8" ht="12.75">
      <c r="A414" s="3"/>
      <c r="B414" s="3"/>
      <c r="C414" s="3"/>
      <c r="D414" s="3"/>
      <c r="E414" s="3"/>
      <c r="F414" s="3"/>
      <c r="G414" s="3"/>
      <c r="H414" s="3"/>
    </row>
    <row r="415" spans="1:8" ht="12.75">
      <c r="A415" s="3"/>
      <c r="B415" s="3"/>
      <c r="C415" s="3"/>
      <c r="D415" s="3"/>
      <c r="E415" s="3"/>
      <c r="F415" s="3"/>
      <c r="G415" s="3"/>
      <c r="H415" s="3"/>
    </row>
    <row r="416" spans="1:8" ht="12.75">
      <c r="A416" s="3"/>
      <c r="B416" s="3"/>
      <c r="C416" s="3"/>
      <c r="D416" s="3"/>
      <c r="E416" s="3"/>
      <c r="F416" s="3"/>
      <c r="G416" s="3"/>
      <c r="H416" s="3"/>
    </row>
    <row r="417" spans="1:8" ht="12.75">
      <c r="A417" s="3"/>
      <c r="B417" s="3"/>
      <c r="C417" s="3"/>
      <c r="D417" s="3"/>
      <c r="E417" s="3"/>
      <c r="F417" s="3"/>
      <c r="G417" s="3"/>
      <c r="H417" s="3"/>
    </row>
    <row r="418" spans="1:8" ht="12.75">
      <c r="A418" s="3"/>
      <c r="B418" s="3"/>
      <c r="C418" s="3"/>
      <c r="D418" s="3"/>
      <c r="E418" s="3"/>
      <c r="F418" s="3"/>
      <c r="G418" s="3"/>
      <c r="H418" s="3"/>
    </row>
    <row r="419" spans="1:8" ht="12.75">
      <c r="A419" s="3"/>
      <c r="B419" s="3"/>
      <c r="C419" s="3"/>
      <c r="D419" s="3"/>
      <c r="E419" s="3"/>
      <c r="F419" s="3"/>
      <c r="G419" s="3"/>
      <c r="H419" s="3"/>
    </row>
    <row r="420" spans="1:8" ht="12.75">
      <c r="A420" s="3"/>
      <c r="B420" s="3"/>
      <c r="C420" s="3"/>
      <c r="D420" s="3"/>
      <c r="E420" s="3"/>
      <c r="F420" s="3"/>
      <c r="G420" s="3"/>
      <c r="H420" s="3"/>
    </row>
    <row r="421" spans="1:8" ht="12.75">
      <c r="A421" s="3"/>
      <c r="B421" s="3"/>
      <c r="C421" s="3"/>
      <c r="D421" s="3"/>
      <c r="E421" s="3"/>
      <c r="F421" s="3"/>
      <c r="G421" s="3"/>
      <c r="H421" s="3"/>
    </row>
    <row r="422" spans="1:8" ht="12.75">
      <c r="A422" s="3"/>
      <c r="B422" s="3"/>
      <c r="C422" s="3"/>
      <c r="D422" s="3"/>
      <c r="E422" s="3"/>
      <c r="F422" s="3"/>
      <c r="G422" s="3"/>
      <c r="H422" s="3"/>
    </row>
    <row r="423" spans="1:8" ht="12.75">
      <c r="A423" s="3"/>
      <c r="B423" s="3"/>
      <c r="C423" s="3"/>
      <c r="D423" s="3"/>
      <c r="E423" s="3"/>
      <c r="F423" s="3"/>
      <c r="G423" s="3"/>
      <c r="H423" s="3"/>
    </row>
    <row r="424" spans="1:8" ht="12.75">
      <c r="A424" s="3"/>
      <c r="B424" s="3"/>
      <c r="C424" s="3"/>
      <c r="D424" s="3"/>
      <c r="E424" s="3"/>
      <c r="F424" s="3"/>
      <c r="G424" s="3"/>
      <c r="H424" s="3"/>
    </row>
    <row r="425" spans="1:8" ht="12.75">
      <c r="A425" s="3"/>
      <c r="B425" s="3"/>
      <c r="C425" s="3"/>
      <c r="D425" s="3"/>
      <c r="E425" s="3"/>
      <c r="F425" s="3"/>
      <c r="G425" s="3"/>
      <c r="H425" s="3"/>
    </row>
    <row r="426" spans="1:8" ht="12.75">
      <c r="A426" s="3"/>
      <c r="B426" s="3"/>
      <c r="C426" s="3"/>
      <c r="D426" s="3"/>
      <c r="E426" s="3"/>
      <c r="F426" s="3"/>
      <c r="G426" s="3"/>
      <c r="H426" s="3"/>
    </row>
    <row r="427" spans="1:8" ht="12.75">
      <c r="A427" s="3"/>
      <c r="B427" s="3"/>
      <c r="C427" s="3"/>
      <c r="D427" s="3"/>
      <c r="E427" s="3"/>
      <c r="F427" s="3"/>
      <c r="G427" s="3"/>
      <c r="H427" s="3"/>
    </row>
    <row r="428" spans="1:8" ht="12.75">
      <c r="A428" s="3"/>
      <c r="B428" s="3"/>
      <c r="C428" s="3"/>
      <c r="D428" s="3"/>
      <c r="E428" s="3"/>
      <c r="F428" s="3"/>
      <c r="G428" s="3"/>
      <c r="H428" s="3"/>
    </row>
    <row r="429" spans="1:8" ht="12.75">
      <c r="A429" s="3"/>
      <c r="B429" s="3"/>
      <c r="C429" s="3"/>
      <c r="D429" s="3"/>
      <c r="E429" s="3"/>
      <c r="F429" s="3"/>
      <c r="G429" s="3"/>
      <c r="H429" s="3"/>
    </row>
    <row r="430" spans="1:8" ht="12.75">
      <c r="A430" s="3"/>
      <c r="B430" s="3"/>
      <c r="C430" s="3"/>
      <c r="D430" s="3"/>
      <c r="E430" s="3"/>
      <c r="F430" s="3"/>
      <c r="G430" s="3"/>
      <c r="H430" s="3"/>
    </row>
    <row r="431" spans="1:8" ht="12.75">
      <c r="A431" s="3"/>
      <c r="B431" s="3"/>
      <c r="C431" s="3"/>
      <c r="D431" s="3"/>
      <c r="E431" s="3"/>
      <c r="F431" s="3"/>
      <c r="G431" s="3"/>
      <c r="H431" s="3"/>
    </row>
    <row r="432" spans="1:8" ht="12.75">
      <c r="A432" s="3"/>
      <c r="B432" s="3"/>
      <c r="C432" s="3"/>
      <c r="D432" s="3"/>
      <c r="E432" s="3"/>
      <c r="F432" s="3"/>
      <c r="G432" s="3"/>
      <c r="H432" s="3"/>
    </row>
    <row r="433" spans="1:8" ht="12.75">
      <c r="A433" s="3"/>
      <c r="B433" s="3"/>
      <c r="C433" s="3"/>
      <c r="D433" s="3"/>
      <c r="E433" s="3"/>
      <c r="F433" s="3"/>
      <c r="G433" s="3"/>
      <c r="H433" s="3"/>
    </row>
    <row r="434" spans="1:8" ht="12.75">
      <c r="A434" s="3"/>
      <c r="B434" s="3"/>
      <c r="C434" s="3"/>
      <c r="D434" s="3"/>
      <c r="E434" s="3"/>
      <c r="F434" s="3"/>
      <c r="G434" s="3"/>
      <c r="H434" s="3"/>
    </row>
    <row r="435" spans="1:8" ht="12.75">
      <c r="A435" s="3"/>
      <c r="B435" s="3"/>
      <c r="C435" s="3"/>
      <c r="D435" s="3"/>
      <c r="E435" s="3"/>
      <c r="F435" s="3"/>
      <c r="G435" s="3"/>
      <c r="H435" s="3"/>
    </row>
    <row r="436" spans="1:8" ht="12.75">
      <c r="A436" s="3"/>
      <c r="B436" s="3"/>
      <c r="C436" s="3"/>
      <c r="D436" s="3"/>
      <c r="E436" s="3"/>
      <c r="F436" s="3"/>
      <c r="G436" s="3"/>
      <c r="H436" s="3"/>
    </row>
    <row r="437" spans="1:8" ht="12.75">
      <c r="A437" s="3"/>
      <c r="B437" s="3"/>
      <c r="C437" s="3"/>
      <c r="D437" s="3"/>
      <c r="E437" s="3"/>
      <c r="F437" s="3"/>
      <c r="G437" s="3"/>
      <c r="H437" s="3"/>
    </row>
    <row r="438" spans="1:8" ht="12.75">
      <c r="A438" s="3"/>
      <c r="B438" s="3"/>
      <c r="C438" s="3"/>
      <c r="D438" s="3"/>
      <c r="E438" s="3"/>
      <c r="F438" s="3"/>
      <c r="G438" s="3"/>
      <c r="H438" s="3"/>
    </row>
    <row r="439" spans="1:8" ht="12.75">
      <c r="A439" s="3"/>
      <c r="B439" s="3"/>
      <c r="C439" s="3"/>
      <c r="D439" s="3"/>
      <c r="E439" s="3"/>
      <c r="F439" s="3"/>
      <c r="G439" s="3"/>
      <c r="H439" s="3"/>
    </row>
    <row r="440" spans="1:8" ht="12.75">
      <c r="A440" s="3"/>
      <c r="B440" s="3"/>
      <c r="C440" s="3"/>
      <c r="D440" s="3"/>
      <c r="E440" s="3"/>
      <c r="F440" s="3"/>
      <c r="G440" s="3"/>
      <c r="H440" s="3"/>
    </row>
    <row r="441" spans="1:8" ht="12.75">
      <c r="A441" s="3"/>
      <c r="B441" s="3"/>
      <c r="C441" s="3"/>
      <c r="D441" s="3"/>
      <c r="E441" s="3"/>
      <c r="F441" s="3"/>
      <c r="G441" s="3"/>
      <c r="H441" s="3"/>
    </row>
    <row r="442" spans="1:8" ht="12.75">
      <c r="A442" s="3"/>
      <c r="B442" s="3"/>
      <c r="C442" s="3"/>
      <c r="D442" s="3"/>
      <c r="E442" s="3"/>
      <c r="F442" s="3"/>
      <c r="G442" s="3"/>
      <c r="H442" s="3"/>
    </row>
    <row r="443" spans="1:8" ht="12.75">
      <c r="A443" s="3"/>
      <c r="B443" s="3"/>
      <c r="C443" s="3"/>
      <c r="D443" s="3"/>
      <c r="E443" s="3"/>
      <c r="F443" s="3"/>
      <c r="G443" s="3"/>
      <c r="H443" s="3"/>
    </row>
    <row r="444" spans="1:8" ht="12.75">
      <c r="A444" s="3"/>
      <c r="B444" s="3"/>
      <c r="C444" s="3"/>
      <c r="D444" s="3"/>
      <c r="E444" s="3"/>
      <c r="F444" s="3"/>
      <c r="G444" s="3"/>
      <c r="H444" s="3"/>
    </row>
    <row r="445" spans="1:8" ht="12.75">
      <c r="A445" s="3"/>
      <c r="B445" s="3"/>
      <c r="C445" s="3"/>
      <c r="D445" s="3"/>
      <c r="E445" s="3"/>
      <c r="F445" s="3"/>
      <c r="G445" s="3"/>
      <c r="H445" s="3"/>
    </row>
    <row r="446" spans="1:8" ht="12.75">
      <c r="A446" s="3"/>
      <c r="B446" s="3"/>
      <c r="C446" s="3"/>
      <c r="D446" s="3"/>
      <c r="E446" s="3"/>
      <c r="F446" s="3"/>
      <c r="G446" s="3"/>
      <c r="H446" s="3"/>
    </row>
    <row r="447" spans="1:8" ht="12.75">
      <c r="A447" s="3"/>
      <c r="B447" s="3"/>
      <c r="C447" s="3"/>
      <c r="D447" s="3"/>
      <c r="E447" s="3"/>
      <c r="F447" s="3"/>
      <c r="G447" s="3"/>
      <c r="H447" s="3"/>
    </row>
    <row r="448" spans="1:8" ht="12.75">
      <c r="A448" s="3"/>
      <c r="B448" s="3"/>
      <c r="C448" s="3"/>
      <c r="D448" s="3"/>
      <c r="E448" s="3"/>
      <c r="F448" s="3"/>
      <c r="G448" s="3"/>
      <c r="H448" s="3"/>
    </row>
    <row r="449" spans="1:8" ht="12.75">
      <c r="A449" s="3"/>
      <c r="B449" s="3"/>
      <c r="C449" s="3"/>
      <c r="D449" s="3"/>
      <c r="E449" s="3"/>
      <c r="F449" s="3"/>
      <c r="G449" s="3"/>
      <c r="H449" s="3"/>
    </row>
    <row r="450" spans="1:8" ht="12.75">
      <c r="A450" s="3"/>
      <c r="B450" s="3"/>
      <c r="C450" s="3"/>
      <c r="D450" s="3"/>
      <c r="E450" s="3"/>
      <c r="F450" s="3"/>
      <c r="G450" s="3"/>
      <c r="H450" s="3"/>
    </row>
    <row r="451" spans="1:8" ht="12.75">
      <c r="A451" s="3"/>
      <c r="B451" s="3"/>
      <c r="C451" s="3"/>
      <c r="D451" s="3"/>
      <c r="E451" s="3"/>
      <c r="F451" s="3"/>
      <c r="G451" s="3"/>
      <c r="H451" s="3"/>
    </row>
    <row r="452" spans="1:8" ht="12.75">
      <c r="A452" s="3"/>
      <c r="B452" s="3"/>
      <c r="C452" s="3"/>
      <c r="D452" s="3"/>
      <c r="E452" s="3"/>
      <c r="F452" s="3"/>
      <c r="G452" s="3"/>
      <c r="H452" s="3"/>
    </row>
    <row r="453" spans="1:8" ht="12.75">
      <c r="A453" s="3"/>
      <c r="B453" s="3"/>
      <c r="C453" s="3"/>
      <c r="D453" s="3"/>
      <c r="E453" s="3"/>
      <c r="F453" s="3"/>
      <c r="G453" s="3"/>
      <c r="H453" s="3"/>
    </row>
    <row r="454" spans="1:8" ht="12.75">
      <c r="A454" s="3"/>
      <c r="B454" s="3"/>
      <c r="C454" s="3"/>
      <c r="D454" s="3"/>
      <c r="E454" s="3"/>
      <c r="F454" s="3"/>
      <c r="G454" s="3"/>
      <c r="H454" s="3"/>
    </row>
    <row r="455" spans="1:8" ht="12.75">
      <c r="A455" s="3"/>
      <c r="B455" s="3"/>
      <c r="C455" s="3"/>
      <c r="D455" s="3"/>
      <c r="E455" s="3"/>
      <c r="F455" s="3"/>
      <c r="G455" s="3"/>
      <c r="H455" s="3"/>
    </row>
    <row r="456" spans="1:8" ht="12.75">
      <c r="A456" s="3"/>
      <c r="B456" s="3"/>
      <c r="C456" s="3"/>
      <c r="D456" s="3"/>
      <c r="E456" s="3"/>
      <c r="F456" s="3"/>
      <c r="G456" s="3"/>
      <c r="H456" s="3"/>
    </row>
    <row r="457" spans="1:8" ht="12.75">
      <c r="A457" s="3"/>
      <c r="B457" s="3"/>
      <c r="C457" s="3"/>
      <c r="D457" s="3"/>
      <c r="E457" s="3"/>
      <c r="F457" s="3"/>
      <c r="G457" s="3"/>
      <c r="H457" s="3"/>
    </row>
    <row r="458" spans="1:8" ht="12.75">
      <c r="A458" s="3"/>
      <c r="B458" s="3"/>
      <c r="C458" s="3"/>
      <c r="D458" s="3"/>
      <c r="E458" s="3"/>
      <c r="F458" s="3"/>
      <c r="G458" s="3"/>
      <c r="H458" s="3"/>
    </row>
    <row r="459" spans="1:8" ht="12.75">
      <c r="A459" s="3"/>
      <c r="B459" s="3"/>
      <c r="C459" s="3"/>
      <c r="D459" s="3"/>
      <c r="E459" s="3"/>
      <c r="F459" s="3"/>
      <c r="G459" s="3"/>
      <c r="H459" s="3"/>
    </row>
    <row r="460" spans="1:8" ht="12.75">
      <c r="A460" s="3"/>
      <c r="B460" s="3"/>
      <c r="C460" s="3"/>
      <c r="D460" s="3"/>
      <c r="E460" s="3"/>
      <c r="F460" s="3"/>
      <c r="G460" s="3"/>
      <c r="H460" s="3"/>
    </row>
    <row r="461" spans="1:8" ht="12.75">
      <c r="A461" s="3"/>
      <c r="B461" s="3"/>
      <c r="C461" s="3"/>
      <c r="D461" s="3"/>
      <c r="E461" s="3"/>
      <c r="F461" s="3"/>
      <c r="G461" s="3"/>
      <c r="H461" s="3"/>
    </row>
    <row r="462" spans="1:8" ht="12.75">
      <c r="A462" s="3"/>
      <c r="B462" s="3"/>
      <c r="C462" s="3"/>
      <c r="D462" s="3"/>
      <c r="E462" s="3"/>
      <c r="F462" s="3"/>
      <c r="G462" s="3"/>
      <c r="H462" s="3"/>
    </row>
    <row r="463" spans="1:8" ht="12.75">
      <c r="A463" s="3"/>
      <c r="B463" s="3"/>
      <c r="C463" s="3"/>
      <c r="D463" s="3"/>
      <c r="E463" s="3"/>
      <c r="F463" s="3"/>
      <c r="G463" s="3"/>
      <c r="H463" s="3"/>
    </row>
    <row r="464" spans="1:8" ht="12.75">
      <c r="A464" s="3"/>
      <c r="B464" s="3"/>
      <c r="C464" s="3"/>
      <c r="D464" s="3"/>
      <c r="E464" s="3"/>
      <c r="F464" s="3"/>
      <c r="G464" s="3"/>
      <c r="H464" s="3"/>
    </row>
    <row r="465" spans="1:8" ht="12.75">
      <c r="A465" s="3"/>
      <c r="B465" s="3"/>
      <c r="C465" s="3"/>
      <c r="D465" s="3"/>
      <c r="E465" s="3"/>
      <c r="F465" s="3"/>
      <c r="G465" s="3"/>
      <c r="H465" s="3"/>
    </row>
    <row r="466" spans="1:8" ht="12.75">
      <c r="A466" s="3"/>
      <c r="B466" s="3"/>
      <c r="C466" s="3"/>
      <c r="D466" s="3"/>
      <c r="E466" s="3"/>
      <c r="F466" s="3"/>
      <c r="G466" s="3"/>
      <c r="H466" s="3"/>
    </row>
    <row r="467" spans="1:8" ht="12.75">
      <c r="A467" s="3"/>
      <c r="B467" s="3"/>
      <c r="C467" s="3"/>
      <c r="D467" s="3"/>
      <c r="E467" s="3"/>
      <c r="F467" s="3"/>
      <c r="G467" s="3"/>
      <c r="H467" s="3"/>
    </row>
    <row r="468" spans="1:8" ht="12.75">
      <c r="A468" s="3"/>
      <c r="B468" s="3"/>
      <c r="C468" s="3"/>
      <c r="D468" s="3"/>
      <c r="E468" s="3"/>
      <c r="F468" s="3"/>
      <c r="G468" s="3"/>
      <c r="H468" s="3"/>
    </row>
    <row r="469" spans="1:8" ht="12.75">
      <c r="A469" s="3"/>
      <c r="B469" s="3"/>
      <c r="C469" s="3"/>
      <c r="D469" s="3"/>
      <c r="E469" s="3"/>
      <c r="F469" s="3"/>
      <c r="G469" s="3"/>
      <c r="H469" s="3"/>
    </row>
    <row r="470" spans="1:8" ht="12.75">
      <c r="A470" s="3"/>
      <c r="B470" s="3"/>
      <c r="C470" s="3"/>
      <c r="D470" s="3"/>
      <c r="E470" s="3"/>
      <c r="F470" s="3"/>
      <c r="G470" s="3"/>
      <c r="H470" s="3"/>
    </row>
    <row r="471" spans="1:8" ht="12.75">
      <c r="A471" s="3"/>
      <c r="B471" s="3"/>
      <c r="C471" s="3"/>
      <c r="D471" s="3"/>
      <c r="E471" s="3"/>
      <c r="F471" s="3"/>
      <c r="G471" s="3"/>
      <c r="H471" s="3"/>
    </row>
    <row r="472" spans="1:8" ht="12.75">
      <c r="A472" s="3"/>
      <c r="B472" s="3"/>
      <c r="C472" s="3"/>
      <c r="D472" s="3"/>
      <c r="E472" s="3"/>
      <c r="F472" s="3"/>
      <c r="G472" s="3"/>
      <c r="H472" s="3"/>
    </row>
    <row r="473" spans="1:8" ht="12.75">
      <c r="A473" s="3"/>
      <c r="B473" s="3"/>
      <c r="C473" s="3"/>
      <c r="D473" s="3"/>
      <c r="E473" s="3"/>
      <c r="F473" s="3"/>
      <c r="G473" s="3"/>
      <c r="H473" s="3"/>
    </row>
    <row r="474" spans="1:8" ht="12.75">
      <c r="A474" s="3"/>
      <c r="B474" s="3"/>
      <c r="C474" s="3"/>
      <c r="D474" s="3"/>
      <c r="E474" s="3"/>
      <c r="F474" s="3"/>
      <c r="G474" s="3"/>
      <c r="H474" s="3"/>
    </row>
    <row r="475" spans="1:8" ht="12.75">
      <c r="A475" s="3"/>
      <c r="B475" s="3"/>
      <c r="C475" s="3"/>
      <c r="D475" s="3"/>
      <c r="E475" s="3"/>
      <c r="F475" s="3"/>
      <c r="G475" s="3"/>
      <c r="H475" s="3"/>
    </row>
    <row r="476" spans="1:8" ht="12.75">
      <c r="A476" s="3"/>
      <c r="B476" s="3"/>
      <c r="C476" s="3"/>
      <c r="D476" s="3"/>
      <c r="E476" s="3"/>
      <c r="F476" s="3"/>
      <c r="G476" s="3"/>
      <c r="H476" s="3"/>
    </row>
    <row r="477" spans="1:8" ht="12.75">
      <c r="A477" s="3"/>
      <c r="B477" s="3"/>
      <c r="C477" s="3"/>
      <c r="D477" s="3"/>
      <c r="E477" s="3"/>
      <c r="F477" s="3"/>
      <c r="G477" s="3"/>
      <c r="H477" s="3"/>
    </row>
    <row r="478" spans="1:8" ht="12.75">
      <c r="A478" s="3"/>
      <c r="B478" s="3"/>
      <c r="C478" s="3"/>
      <c r="D478" s="3"/>
      <c r="E478" s="3"/>
      <c r="F478" s="3"/>
      <c r="G478" s="3"/>
      <c r="H478" s="3"/>
    </row>
    <row r="479" spans="1:8" ht="12.75">
      <c r="A479" s="3"/>
      <c r="B479" s="3"/>
      <c r="C479" s="3"/>
      <c r="D479" s="3"/>
      <c r="E479" s="3"/>
      <c r="F479" s="3"/>
      <c r="G479" s="3"/>
      <c r="H479" s="3"/>
    </row>
    <row r="480" spans="1:8" ht="12.75">
      <c r="A480" s="3"/>
      <c r="B480" s="3"/>
      <c r="C480" s="3"/>
      <c r="D480" s="3"/>
      <c r="E480" s="3"/>
      <c r="F480" s="3"/>
      <c r="G480" s="3"/>
      <c r="H480" s="3"/>
    </row>
    <row r="481" spans="1:8" ht="12.75">
      <c r="A481" s="3"/>
      <c r="B481" s="3"/>
      <c r="C481" s="3"/>
      <c r="D481" s="3"/>
      <c r="E481" s="3"/>
      <c r="F481" s="3"/>
      <c r="G481" s="3"/>
      <c r="H481" s="3"/>
    </row>
    <row r="482" spans="1:8" ht="12.75">
      <c r="A482" s="3"/>
      <c r="B482" s="3"/>
      <c r="C482" s="3"/>
      <c r="D482" s="3"/>
      <c r="E482" s="3"/>
      <c r="F482" s="3"/>
      <c r="G482" s="3"/>
      <c r="H482" s="3"/>
    </row>
    <row r="483" spans="1:8" ht="12.75">
      <c r="A483" s="3"/>
      <c r="B483" s="3"/>
      <c r="C483" s="3"/>
      <c r="D483" s="3"/>
      <c r="E483" s="3"/>
      <c r="F483" s="3"/>
      <c r="G483" s="3"/>
      <c r="H483" s="3"/>
    </row>
    <row r="484" spans="1:8" ht="12.75">
      <c r="A484" s="3"/>
      <c r="B484" s="3"/>
      <c r="C484" s="3"/>
      <c r="D484" s="3"/>
      <c r="E484" s="3"/>
      <c r="F484" s="3"/>
      <c r="G484" s="3"/>
      <c r="H484" s="3"/>
    </row>
    <row r="485" spans="1:8" ht="12.75">
      <c r="A485" s="3"/>
      <c r="B485" s="3"/>
      <c r="C485" s="3"/>
      <c r="D485" s="3"/>
      <c r="E485" s="3"/>
      <c r="F485" s="3"/>
      <c r="G485" s="3"/>
      <c r="H485" s="3"/>
    </row>
    <row r="486" spans="1:8" ht="12.75">
      <c r="A486" s="3"/>
      <c r="B486" s="3"/>
      <c r="C486" s="3"/>
      <c r="D486" s="3"/>
      <c r="E486" s="3"/>
      <c r="F486" s="3"/>
      <c r="G486" s="3"/>
      <c r="H486" s="3"/>
    </row>
    <row r="487" spans="1:8" ht="12.75">
      <c r="A487" s="3"/>
      <c r="B487" s="3"/>
      <c r="C487" s="3"/>
      <c r="D487" s="3"/>
      <c r="E487" s="3"/>
      <c r="F487" s="3"/>
      <c r="G487" s="3"/>
      <c r="H487" s="3"/>
    </row>
    <row r="488" spans="1:8" ht="12.75">
      <c r="A488" s="3"/>
      <c r="B488" s="3"/>
      <c r="C488" s="3"/>
      <c r="D488" s="3"/>
      <c r="E488" s="3"/>
      <c r="F488" s="3"/>
      <c r="G488" s="3"/>
      <c r="H488" s="3"/>
    </row>
    <row r="489" spans="1:8" ht="12.75">
      <c r="A489" s="3"/>
      <c r="B489" s="3"/>
      <c r="C489" s="3"/>
      <c r="D489" s="3"/>
      <c r="E489" s="3"/>
      <c r="F489" s="3"/>
      <c r="G489" s="3"/>
      <c r="H489" s="3"/>
    </row>
    <row r="490" spans="1:8" ht="12.75">
      <c r="A490" s="3"/>
      <c r="B490" s="3"/>
      <c r="C490" s="3"/>
      <c r="D490" s="3"/>
      <c r="E490" s="3"/>
      <c r="F490" s="3"/>
      <c r="G490" s="3"/>
      <c r="H490" s="3"/>
    </row>
    <row r="491" spans="1:8" ht="12.75">
      <c r="A491" s="3"/>
      <c r="B491" s="3"/>
      <c r="C491" s="3"/>
      <c r="D491" s="3"/>
      <c r="E491" s="3"/>
      <c r="F491" s="3"/>
      <c r="G491" s="3"/>
      <c r="H491" s="3"/>
    </row>
    <row r="492" spans="1:8" ht="12.75">
      <c r="A492" s="3"/>
      <c r="B492" s="3"/>
      <c r="C492" s="3"/>
      <c r="D492" s="3"/>
      <c r="E492" s="3"/>
      <c r="F492" s="3"/>
      <c r="G492" s="3"/>
      <c r="H492" s="3"/>
    </row>
    <row r="493" spans="1:8" ht="12.75">
      <c r="A493" s="3"/>
      <c r="B493" s="3"/>
      <c r="C493" s="3"/>
      <c r="D493" s="3"/>
      <c r="E493" s="3"/>
      <c r="F493" s="3"/>
      <c r="G493" s="3"/>
      <c r="H493" s="3"/>
    </row>
    <row r="494" spans="1:8" ht="12.75">
      <c r="A494" s="3"/>
      <c r="B494" s="3"/>
      <c r="C494" s="3"/>
      <c r="D494" s="3"/>
      <c r="E494" s="3"/>
      <c r="F494" s="3"/>
      <c r="G494" s="3"/>
      <c r="H494" s="3"/>
    </row>
    <row r="495" spans="1:8" ht="12.75">
      <c r="A495" s="3"/>
      <c r="B495" s="3"/>
      <c r="C495" s="3"/>
      <c r="D495" s="3"/>
      <c r="E495" s="3"/>
      <c r="F495" s="3"/>
      <c r="G495" s="3"/>
      <c r="H495" s="3"/>
    </row>
    <row r="496" spans="1:8" ht="12.75">
      <c r="A496" s="3"/>
      <c r="B496" s="3"/>
      <c r="C496" s="3"/>
      <c r="D496" s="3"/>
      <c r="E496" s="3"/>
      <c r="F496" s="3"/>
      <c r="G496" s="3"/>
      <c r="H496" s="3"/>
    </row>
    <row r="497" spans="1:8" ht="12.75">
      <c r="A497" s="3"/>
      <c r="B497" s="3"/>
      <c r="C497" s="3"/>
      <c r="D497" s="3"/>
      <c r="E497" s="3"/>
      <c r="F497" s="3"/>
      <c r="G497" s="3"/>
      <c r="H497" s="3"/>
    </row>
    <row r="498" spans="1:8" ht="12.75">
      <c r="A498" s="3"/>
      <c r="B498" s="3"/>
      <c r="C498" s="3"/>
      <c r="D498" s="3"/>
      <c r="E498" s="3"/>
      <c r="F498" s="3"/>
      <c r="G498" s="3"/>
      <c r="H498" s="3"/>
    </row>
    <row r="499" spans="1:8" ht="12.75">
      <c r="A499" s="3"/>
      <c r="B499" s="3"/>
      <c r="C499" s="3"/>
      <c r="D499" s="3"/>
      <c r="E499" s="3"/>
      <c r="F499" s="3"/>
      <c r="G499" s="3"/>
      <c r="H499" s="3"/>
    </row>
    <row r="500" spans="1:8" ht="12.75">
      <c r="A500" s="3"/>
      <c r="B500" s="3"/>
      <c r="C500" s="3"/>
      <c r="D500" s="3"/>
      <c r="E500" s="3"/>
      <c r="F500" s="3"/>
      <c r="G500" s="3"/>
      <c r="H500" s="3"/>
    </row>
    <row r="501" spans="1:8" ht="12.75">
      <c r="A501" s="3"/>
      <c r="B501" s="3"/>
      <c r="C501" s="3"/>
      <c r="D501" s="3"/>
      <c r="E501" s="3"/>
      <c r="F501" s="3"/>
      <c r="G501" s="3"/>
      <c r="H501" s="3"/>
    </row>
    <row r="502" spans="1:8" ht="12.75">
      <c r="A502" s="3"/>
      <c r="B502" s="3"/>
      <c r="C502" s="3"/>
      <c r="D502" s="3"/>
      <c r="E502" s="3"/>
      <c r="F502" s="3"/>
      <c r="G502" s="3"/>
      <c r="H502" s="3"/>
    </row>
    <row r="503" spans="1:8" ht="12.75">
      <c r="A503" s="3"/>
      <c r="B503" s="3"/>
      <c r="C503" s="3"/>
      <c r="D503" s="3"/>
      <c r="E503" s="3"/>
      <c r="F503" s="3"/>
      <c r="G503" s="3"/>
      <c r="H503" s="3"/>
    </row>
    <row r="504" spans="1:8" ht="12.75">
      <c r="A504" s="3"/>
      <c r="B504" s="3"/>
      <c r="C504" s="3"/>
      <c r="D504" s="3"/>
      <c r="E504" s="3"/>
      <c r="F504" s="3"/>
      <c r="G504" s="3"/>
      <c r="H504" s="3"/>
    </row>
    <row r="505" spans="1:8" ht="12.75">
      <c r="A505" s="3"/>
      <c r="B505" s="3"/>
      <c r="C505" s="3"/>
      <c r="D505" s="3"/>
      <c r="E505" s="3"/>
      <c r="F505" s="3"/>
      <c r="G505" s="3"/>
      <c r="H505" s="3"/>
    </row>
    <row r="506" spans="1:8" ht="12.75">
      <c r="A506" s="3"/>
      <c r="B506" s="3"/>
      <c r="C506" s="3"/>
      <c r="D506" s="3"/>
      <c r="E506" s="3"/>
      <c r="F506" s="3"/>
      <c r="G506" s="3"/>
      <c r="H506" s="3"/>
    </row>
    <row r="507" spans="1:8" ht="12.75">
      <c r="A507" s="3"/>
      <c r="B507" s="3"/>
      <c r="C507" s="3"/>
      <c r="D507" s="3"/>
      <c r="E507" s="3"/>
      <c r="F507" s="3"/>
      <c r="G507" s="3"/>
      <c r="H507" s="3"/>
    </row>
    <row r="508" spans="1:8" ht="12.75">
      <c r="A508" s="3"/>
      <c r="B508" s="3"/>
      <c r="C508" s="3"/>
      <c r="D508" s="3"/>
      <c r="E508" s="3"/>
      <c r="F508" s="3"/>
      <c r="G508" s="3"/>
      <c r="H508" s="3"/>
    </row>
    <row r="509" spans="1:8" ht="12.75">
      <c r="A509" s="3"/>
      <c r="B509" s="3"/>
      <c r="C509" s="3"/>
      <c r="D509" s="3"/>
      <c r="E509" s="3"/>
      <c r="F509" s="3"/>
      <c r="G509" s="3"/>
      <c r="H509" s="3"/>
    </row>
    <row r="510" spans="1:8" ht="12.75">
      <c r="A510" s="3"/>
      <c r="B510" s="3"/>
      <c r="C510" s="3"/>
      <c r="D510" s="3"/>
      <c r="E510" s="3"/>
      <c r="F510" s="3"/>
      <c r="G510" s="3"/>
      <c r="H510" s="3"/>
    </row>
    <row r="511" spans="1:8" ht="12.75">
      <c r="A511" s="3"/>
      <c r="B511" s="3"/>
      <c r="C511" s="3"/>
      <c r="D511" s="3"/>
      <c r="E511" s="3"/>
      <c r="F511" s="3"/>
      <c r="G511" s="3"/>
      <c r="H511" s="3"/>
    </row>
    <row r="512" spans="1:8" ht="12.75">
      <c r="A512" s="3"/>
      <c r="B512" s="3"/>
      <c r="C512" s="3"/>
      <c r="D512" s="3"/>
      <c r="E512" s="3"/>
      <c r="F512" s="3"/>
      <c r="G512" s="3"/>
      <c r="H512" s="3"/>
    </row>
    <row r="513" spans="1:8" ht="12.75">
      <c r="A513" s="3"/>
      <c r="B513" s="3"/>
      <c r="C513" s="3"/>
      <c r="D513" s="3"/>
      <c r="E513" s="3"/>
      <c r="F513" s="3"/>
      <c r="G513" s="3"/>
      <c r="H513" s="3"/>
    </row>
    <row r="514" spans="1:8" ht="12.75">
      <c r="A514" s="3"/>
      <c r="B514" s="3"/>
      <c r="C514" s="3"/>
      <c r="D514" s="3"/>
      <c r="E514" s="3"/>
      <c r="F514" s="3"/>
      <c r="G514" s="3"/>
      <c r="H514" s="3"/>
    </row>
    <row r="515" spans="1:8" ht="12.75">
      <c r="A515" s="3"/>
      <c r="B515" s="3"/>
      <c r="C515" s="3"/>
      <c r="D515" s="3"/>
      <c r="E515" s="3"/>
      <c r="F515" s="3"/>
      <c r="G515" s="3"/>
      <c r="H515" s="3"/>
    </row>
    <row r="516" spans="1:8" ht="12.75">
      <c r="A516" s="3"/>
      <c r="B516" s="3"/>
      <c r="C516" s="3"/>
      <c r="D516" s="3"/>
      <c r="E516" s="3"/>
      <c r="F516" s="3"/>
      <c r="G516" s="3"/>
      <c r="H516" s="3"/>
    </row>
    <row r="517" spans="1:8" ht="12.75">
      <c r="A517" s="3"/>
      <c r="B517" s="3"/>
      <c r="C517" s="3"/>
      <c r="D517" s="3"/>
      <c r="E517" s="3"/>
      <c r="F517" s="3"/>
      <c r="G517" s="3"/>
      <c r="H517" s="3"/>
    </row>
    <row r="518" spans="1:8" ht="12.75">
      <c r="A518" s="3"/>
      <c r="B518" s="3"/>
      <c r="C518" s="3"/>
      <c r="D518" s="3"/>
      <c r="E518" s="3"/>
      <c r="F518" s="3"/>
      <c r="G518" s="3"/>
      <c r="H518" s="3"/>
    </row>
    <row r="519" spans="1:8" ht="12.75">
      <c r="A519" s="3"/>
      <c r="B519" s="3"/>
      <c r="C519" s="3"/>
      <c r="D519" s="3"/>
      <c r="E519" s="3"/>
      <c r="F519" s="3"/>
      <c r="G519" s="3"/>
      <c r="H519" s="3"/>
    </row>
    <row r="520" spans="1:8" ht="12.75">
      <c r="A520" s="3"/>
      <c r="B520" s="3"/>
      <c r="C520" s="3"/>
      <c r="D520" s="3"/>
      <c r="E520" s="3"/>
      <c r="F520" s="3"/>
      <c r="G520" s="3"/>
      <c r="H520" s="3"/>
    </row>
    <row r="521" spans="1:8" ht="12.75">
      <c r="A521" s="3"/>
      <c r="B521" s="3"/>
      <c r="C521" s="3"/>
      <c r="D521" s="3"/>
      <c r="E521" s="3"/>
      <c r="F521" s="3"/>
      <c r="G521" s="3"/>
      <c r="H521" s="3"/>
    </row>
    <row r="522" spans="1:8" ht="12.75">
      <c r="A522" s="3"/>
      <c r="B522" s="3"/>
      <c r="C522" s="3"/>
      <c r="D522" s="3"/>
      <c r="E522" s="3"/>
      <c r="F522" s="3"/>
      <c r="G522" s="3"/>
      <c r="H522" s="3"/>
    </row>
    <row r="523" spans="1:8" ht="12.75">
      <c r="A523" s="3"/>
      <c r="B523" s="3"/>
      <c r="C523" s="3"/>
      <c r="D523" s="3"/>
      <c r="E523" s="3"/>
      <c r="F523" s="3"/>
      <c r="G523" s="3"/>
      <c r="H523" s="3"/>
    </row>
    <row r="524" spans="1:8" ht="12.75">
      <c r="A524" s="3"/>
      <c r="B524" s="3"/>
      <c r="C524" s="3"/>
      <c r="D524" s="3"/>
      <c r="E524" s="3"/>
      <c r="F524" s="3"/>
      <c r="G524" s="3"/>
      <c r="H524" s="3"/>
    </row>
    <row r="525" spans="1:8" ht="12.75">
      <c r="A525" s="3"/>
      <c r="B525" s="3"/>
      <c r="C525" s="3"/>
      <c r="D525" s="3"/>
      <c r="E525" s="3"/>
      <c r="F525" s="3"/>
      <c r="G525" s="3"/>
      <c r="H525" s="3"/>
    </row>
    <row r="526" spans="1:8" ht="12.75">
      <c r="A526" s="3"/>
      <c r="B526" s="3"/>
      <c r="C526" s="3"/>
      <c r="D526" s="3"/>
      <c r="E526" s="3"/>
      <c r="F526" s="3"/>
      <c r="G526" s="3"/>
      <c r="H526" s="3"/>
    </row>
    <row r="527" spans="1:8" ht="12.75">
      <c r="A527" s="3"/>
      <c r="B527" s="3"/>
      <c r="C527" s="3"/>
      <c r="D527" s="3"/>
      <c r="E527" s="3"/>
      <c r="F527" s="3"/>
      <c r="G527" s="3"/>
      <c r="H527" s="3"/>
    </row>
    <row r="528" spans="1:8" ht="12.75">
      <c r="A528" s="3"/>
      <c r="B528" s="3"/>
      <c r="C528" s="3"/>
      <c r="D528" s="3"/>
      <c r="E528" s="3"/>
      <c r="F528" s="3"/>
      <c r="G528" s="3"/>
      <c r="H528" s="3"/>
    </row>
    <row r="529" spans="1:8" ht="12.75">
      <c r="A529" s="3"/>
      <c r="B529" s="3"/>
      <c r="C529" s="3"/>
      <c r="D529" s="3"/>
      <c r="E529" s="3"/>
      <c r="F529" s="3"/>
      <c r="G529" s="3"/>
      <c r="H529" s="3"/>
    </row>
    <row r="530" spans="1:8" ht="12.75">
      <c r="A530" s="3"/>
      <c r="B530" s="3"/>
      <c r="C530" s="3"/>
      <c r="D530" s="3"/>
      <c r="E530" s="3"/>
      <c r="F530" s="3"/>
      <c r="G530" s="3"/>
      <c r="H530" s="3"/>
    </row>
    <row r="531" spans="1:8" ht="12.75">
      <c r="A531" s="3"/>
      <c r="B531" s="3"/>
      <c r="C531" s="3"/>
      <c r="D531" s="3"/>
      <c r="E531" s="3"/>
      <c r="F531" s="3"/>
      <c r="G531" s="3"/>
      <c r="H531" s="3"/>
    </row>
    <row r="532" spans="1:8" ht="12.75">
      <c r="A532" s="3"/>
      <c r="B532" s="3"/>
      <c r="C532" s="3"/>
      <c r="D532" s="3"/>
      <c r="E532" s="3"/>
      <c r="F532" s="3"/>
      <c r="G532" s="3"/>
      <c r="H532" s="3"/>
    </row>
    <row r="533" spans="1:8" ht="12.75">
      <c r="A533" s="3"/>
      <c r="B533" s="3"/>
      <c r="C533" s="3"/>
      <c r="D533" s="3"/>
      <c r="E533" s="3"/>
      <c r="F533" s="3"/>
      <c r="G533" s="3"/>
      <c r="H533" s="3"/>
    </row>
    <row r="534" spans="1:8" ht="12.75">
      <c r="A534" s="3"/>
      <c r="B534" s="3"/>
      <c r="C534" s="3"/>
      <c r="D534" s="3"/>
      <c r="E534" s="3"/>
      <c r="F534" s="3"/>
      <c r="G534" s="3"/>
      <c r="H534" s="3"/>
    </row>
    <row r="535" spans="1:8" ht="12.75">
      <c r="A535" s="3"/>
      <c r="B535" s="3"/>
      <c r="C535" s="3"/>
      <c r="D535" s="3"/>
      <c r="E535" s="3"/>
      <c r="F535" s="3"/>
      <c r="G535" s="3"/>
      <c r="H535" s="3"/>
    </row>
    <row r="536" spans="1:8" ht="12.75">
      <c r="A536" s="3"/>
      <c r="B536" s="3"/>
      <c r="C536" s="3"/>
      <c r="D536" s="3"/>
      <c r="E536" s="3"/>
      <c r="F536" s="3"/>
      <c r="G536" s="3"/>
      <c r="H536" s="3"/>
    </row>
    <row r="537" spans="1:8" ht="12.75">
      <c r="A537" s="3"/>
      <c r="B537" s="3"/>
      <c r="C537" s="3"/>
      <c r="D537" s="3"/>
      <c r="E537" s="3"/>
      <c r="F537" s="3"/>
      <c r="G537" s="3"/>
      <c r="H537" s="3"/>
    </row>
    <row r="538" spans="1:8" ht="12.75">
      <c r="A538" s="3"/>
      <c r="B538" s="3"/>
      <c r="C538" s="3"/>
      <c r="D538" s="3"/>
      <c r="E538" s="3"/>
      <c r="F538" s="3"/>
      <c r="G538" s="3"/>
      <c r="H538" s="3"/>
    </row>
    <row r="539" spans="1:8" ht="12.75">
      <c r="A539" s="3"/>
      <c r="B539" s="3"/>
      <c r="C539" s="3"/>
      <c r="D539" s="3"/>
      <c r="E539" s="3"/>
      <c r="F539" s="3"/>
      <c r="G539" s="3"/>
      <c r="H539" s="3"/>
    </row>
    <row r="540" spans="1:8" ht="12.75">
      <c r="A540" s="3"/>
      <c r="B540" s="3"/>
      <c r="C540" s="3"/>
      <c r="D540" s="3"/>
      <c r="E540" s="3"/>
      <c r="F540" s="3"/>
      <c r="G540" s="3"/>
      <c r="H540" s="3"/>
    </row>
    <row r="541" spans="1:8" ht="12.75">
      <c r="A541" s="3"/>
      <c r="B541" s="3"/>
      <c r="C541" s="3"/>
      <c r="D541" s="3"/>
      <c r="E541" s="3"/>
      <c r="F541" s="3"/>
      <c r="G541" s="3"/>
      <c r="H541" s="3"/>
    </row>
    <row r="542" spans="1:8" ht="12.75">
      <c r="A542" s="3"/>
      <c r="B542" s="3"/>
      <c r="C542" s="3"/>
      <c r="D542" s="3"/>
      <c r="E542" s="3"/>
      <c r="F542" s="3"/>
      <c r="G542" s="3"/>
      <c r="H542" s="3"/>
    </row>
    <row r="543" spans="1:8" ht="12.75">
      <c r="A543" s="3"/>
      <c r="B543" s="3"/>
      <c r="C543" s="3"/>
      <c r="D543" s="3"/>
      <c r="E543" s="3"/>
      <c r="F543" s="3"/>
      <c r="G543" s="3"/>
      <c r="H543" s="3"/>
    </row>
    <row r="544" spans="1:8" ht="12.75">
      <c r="A544" s="3"/>
      <c r="B544" s="3"/>
      <c r="C544" s="3"/>
      <c r="D544" s="3"/>
      <c r="E544" s="3"/>
      <c r="F544" s="3"/>
      <c r="G544" s="3"/>
      <c r="H544" s="3"/>
    </row>
    <row r="545" spans="1:8" ht="12.75">
      <c r="A545" s="3"/>
      <c r="B545" s="3"/>
      <c r="C545" s="3"/>
      <c r="D545" s="3"/>
      <c r="E545" s="3"/>
      <c r="F545" s="3"/>
      <c r="G545" s="3"/>
      <c r="H545" s="3"/>
    </row>
    <row r="546" spans="1:8" ht="12.75">
      <c r="A546" s="3"/>
      <c r="B546" s="3"/>
      <c r="C546" s="3"/>
      <c r="D546" s="3"/>
      <c r="E546" s="3"/>
      <c r="F546" s="3"/>
      <c r="G546" s="3"/>
      <c r="H546" s="3"/>
    </row>
    <row r="547" spans="1:8" ht="12.75">
      <c r="A547" s="3"/>
      <c r="B547" s="3"/>
      <c r="C547" s="3"/>
      <c r="D547" s="3"/>
      <c r="E547" s="3"/>
      <c r="F547" s="3"/>
      <c r="G547" s="3"/>
      <c r="H547" s="3"/>
    </row>
    <row r="548" spans="1:8" ht="12.75">
      <c r="A548" s="3"/>
      <c r="B548" s="3"/>
      <c r="C548" s="3"/>
      <c r="D548" s="3"/>
      <c r="E548" s="3"/>
      <c r="F548" s="3"/>
      <c r="G548" s="3"/>
      <c r="H548" s="3"/>
    </row>
    <row r="549" spans="1:8" ht="12.75">
      <c r="A549" s="3"/>
      <c r="B549" s="3"/>
      <c r="C549" s="3"/>
      <c r="D549" s="3"/>
      <c r="E549" s="3"/>
      <c r="F549" s="3"/>
      <c r="G549" s="3"/>
      <c r="H549" s="3"/>
    </row>
    <row r="550" spans="1:8" ht="12.75">
      <c r="A550" s="3"/>
      <c r="B550" s="3"/>
      <c r="C550" s="3"/>
      <c r="D550" s="3"/>
      <c r="E550" s="3"/>
      <c r="F550" s="3"/>
      <c r="G550" s="3"/>
      <c r="H550" s="3"/>
    </row>
    <row r="551" spans="1:8" ht="12.75">
      <c r="A551" s="3"/>
      <c r="B551" s="3"/>
      <c r="C551" s="3"/>
      <c r="D551" s="3"/>
      <c r="E551" s="3"/>
      <c r="F551" s="3"/>
      <c r="G551" s="3"/>
      <c r="H551" s="3"/>
    </row>
    <row r="552" spans="1:8" ht="12.75">
      <c r="A552" s="3"/>
      <c r="B552" s="3"/>
      <c r="C552" s="3"/>
      <c r="D552" s="3"/>
      <c r="E552" s="3"/>
      <c r="F552" s="3"/>
      <c r="G552" s="3"/>
      <c r="H552" s="3"/>
    </row>
    <row r="553" spans="1:8" ht="12.75">
      <c r="A553" s="3"/>
      <c r="B553" s="3"/>
      <c r="C553" s="3"/>
      <c r="D553" s="3"/>
      <c r="E553" s="3"/>
      <c r="F553" s="3"/>
      <c r="G553" s="3"/>
      <c r="H553" s="3"/>
    </row>
    <row r="554" spans="1:8" ht="12.75">
      <c r="A554" s="3"/>
      <c r="B554" s="3"/>
      <c r="C554" s="3"/>
      <c r="D554" s="3"/>
      <c r="E554" s="3"/>
      <c r="F554" s="3"/>
      <c r="G554" s="3"/>
      <c r="H554" s="3"/>
    </row>
  </sheetData>
  <sheetProtection sheet="1"/>
  <mergeCells count="32">
    <mergeCell ref="M16:P16"/>
    <mergeCell ref="Q16:T16"/>
    <mergeCell ref="U16:W16"/>
    <mergeCell ref="J1:Y1"/>
    <mergeCell ref="J2:Y2"/>
    <mergeCell ref="J58:Y58"/>
    <mergeCell ref="J19:K19"/>
    <mergeCell ref="L4:U4"/>
    <mergeCell ref="M5:O5"/>
    <mergeCell ref="P5:R5"/>
    <mergeCell ref="J46:K46"/>
    <mergeCell ref="J51:K51"/>
    <mergeCell ref="O31:Q31"/>
    <mergeCell ref="R31:S31"/>
    <mergeCell ref="T31:V31"/>
    <mergeCell ref="W31:Y31"/>
    <mergeCell ref="A1:H1"/>
    <mergeCell ref="B5:C5"/>
    <mergeCell ref="B6:C6"/>
    <mergeCell ref="A2:H2"/>
    <mergeCell ref="A3:H3"/>
    <mergeCell ref="J20:K20"/>
    <mergeCell ref="J72:U72"/>
    <mergeCell ref="J68:U68"/>
    <mergeCell ref="J69:U69"/>
    <mergeCell ref="J70:U70"/>
    <mergeCell ref="J71:U71"/>
    <mergeCell ref="S5:U5"/>
    <mergeCell ref="J44:K44"/>
    <mergeCell ref="J21:K21"/>
    <mergeCell ref="J59:Y59"/>
    <mergeCell ref="J45:K45"/>
  </mergeCells>
  <dataValidations count="1">
    <dataValidation type="list" allowBlank="1" showInputMessage="1" showErrorMessage="1" sqref="AV4:AV5">
      <formula1>$AV$4:$AV$5</formula1>
    </dataValidation>
  </dataValidations>
  <printOptions horizontalCentered="1" verticalCentered="1"/>
  <pageMargins left="0.25" right="0.25" top="0.375" bottom="0.375" header="0.375" footer="0.375"/>
  <pageSetup fitToHeight="1" fitToWidth="1" horizontalDpi="600" verticalDpi="600" orientation="landscape" scale="47" r:id="rId2"/>
  <colBreaks count="1" manualBreakCount="1">
    <brk id="9" max="75" man="1"/>
  </colBreaks>
  <ignoredErrors>
    <ignoredError sqref="F30 F53 L30" unlockedFormula="1"/>
  </ignoredErrors>
  <drawing r:id="rId1"/>
</worksheet>
</file>

<file path=xl/worksheets/sheet5.xml><?xml version="1.0" encoding="utf-8"?>
<worksheet xmlns="http://schemas.openxmlformats.org/spreadsheetml/2006/main" xmlns:r="http://schemas.openxmlformats.org/officeDocument/2006/relationships">
  <dimension ref="A1:Z78"/>
  <sheetViews>
    <sheetView zoomScale="120" zoomScaleNormal="120" zoomScalePageLayoutView="0" workbookViewId="0" topLeftCell="A1">
      <selection activeCell="A1" sqref="A1"/>
    </sheetView>
  </sheetViews>
  <sheetFormatPr defaultColWidth="9.140625" defaultRowHeight="12.75"/>
  <cols>
    <col min="1" max="1" width="16.7109375" style="0" customWidth="1"/>
    <col min="2" max="2" width="7.28125" style="0" customWidth="1"/>
    <col min="3" max="3" width="6.28125" style="0" customWidth="1"/>
    <col min="4" max="4" width="7.7109375" style="0" customWidth="1"/>
    <col min="5" max="5" width="6.28125" style="0" customWidth="1"/>
    <col min="6" max="6" width="7.28125" style="0" customWidth="1"/>
    <col min="7" max="7" width="9.28125" style="0" customWidth="1"/>
    <col min="8" max="8" width="4.7109375" style="0" customWidth="1"/>
    <col min="9" max="9" width="16.7109375" style="0" customWidth="1"/>
    <col min="10" max="10" width="7.28125" style="0" customWidth="1"/>
    <col min="11" max="11" width="6.28125" style="0" customWidth="1"/>
    <col min="12" max="12" width="7.7109375" style="0" customWidth="1"/>
    <col min="13" max="13" width="6.28125" style="0" customWidth="1"/>
    <col min="14" max="14" width="7.28125" style="0" customWidth="1"/>
    <col min="15" max="15" width="9.28125" style="0" customWidth="1"/>
    <col min="16" max="16" width="4.7109375" style="0" customWidth="1"/>
    <col min="17" max="17" width="16.7109375" style="0" customWidth="1"/>
    <col min="18" max="18" width="7.28125" style="0" customWidth="1"/>
    <col min="19" max="19" width="6.28125" style="0" customWidth="1"/>
    <col min="20" max="20" width="7.7109375" style="0" customWidth="1"/>
    <col min="21" max="21" width="6.28125" style="0" customWidth="1"/>
    <col min="22" max="22" width="7.28125" style="0" customWidth="1"/>
    <col min="23" max="23" width="9.28125" style="0" customWidth="1"/>
  </cols>
  <sheetData>
    <row r="1" spans="1:26" ht="12.75">
      <c r="A1" s="3"/>
      <c r="B1" s="3"/>
      <c r="C1" s="3"/>
      <c r="D1" s="3"/>
      <c r="E1" s="3"/>
      <c r="F1" s="3"/>
      <c r="G1" s="3"/>
      <c r="H1" s="3"/>
      <c r="I1" s="3"/>
      <c r="J1" s="3"/>
      <c r="K1" s="3"/>
      <c r="L1" s="3"/>
      <c r="M1" s="3"/>
      <c r="N1" s="3"/>
      <c r="O1" s="3"/>
      <c r="P1" s="3"/>
      <c r="Q1" s="3"/>
      <c r="R1" s="3"/>
      <c r="S1" s="3"/>
      <c r="T1" s="3"/>
      <c r="U1" s="3"/>
      <c r="V1" s="3"/>
      <c r="W1" s="3"/>
      <c r="X1" s="3"/>
      <c r="Y1" s="3"/>
      <c r="Z1" s="3"/>
    </row>
    <row r="2" spans="1:26" ht="15">
      <c r="A2" s="811" t="s">
        <v>149</v>
      </c>
      <c r="B2" s="811"/>
      <c r="C2" s="811"/>
      <c r="D2" s="811"/>
      <c r="E2" s="811"/>
      <c r="F2" s="811"/>
      <c r="G2" s="811"/>
      <c r="H2" s="811"/>
      <c r="I2" s="811"/>
      <c r="J2" s="811"/>
      <c r="K2" s="811"/>
      <c r="L2" s="811"/>
      <c r="M2" s="811"/>
      <c r="N2" s="811"/>
      <c r="O2" s="811"/>
      <c r="P2" s="811"/>
      <c r="Q2" s="811"/>
      <c r="R2" s="811"/>
      <c r="S2" s="811"/>
      <c r="T2" s="811"/>
      <c r="U2" s="811"/>
      <c r="V2" s="811"/>
      <c r="W2" s="811"/>
      <c r="X2" s="3"/>
      <c r="Y2" s="3"/>
      <c r="Z2" s="3"/>
    </row>
    <row r="3" spans="1:26" ht="12.75">
      <c r="A3" s="812" t="s">
        <v>163</v>
      </c>
      <c r="B3" s="812"/>
      <c r="C3" s="812"/>
      <c r="D3" s="812"/>
      <c r="E3" s="812"/>
      <c r="F3" s="812"/>
      <c r="G3" s="812"/>
      <c r="H3" s="812"/>
      <c r="I3" s="812"/>
      <c r="J3" s="812"/>
      <c r="K3" s="812"/>
      <c r="L3" s="812"/>
      <c r="M3" s="812"/>
      <c r="N3" s="812"/>
      <c r="O3" s="812"/>
      <c r="P3" s="812"/>
      <c r="Q3" s="812"/>
      <c r="R3" s="812"/>
      <c r="S3" s="812"/>
      <c r="T3" s="812"/>
      <c r="U3" s="812"/>
      <c r="V3" s="812"/>
      <c r="W3" s="812"/>
      <c r="X3" s="3"/>
      <c r="Y3" s="3"/>
      <c r="Z3" s="3"/>
    </row>
    <row r="4" spans="1:26" ht="12.75">
      <c r="A4" s="3" t="s">
        <v>164</v>
      </c>
      <c r="B4" s="3"/>
      <c r="C4" s="3"/>
      <c r="D4" s="3"/>
      <c r="E4" s="3"/>
      <c r="F4" s="3"/>
      <c r="G4" s="3"/>
      <c r="H4" s="3"/>
      <c r="I4" s="3"/>
      <c r="J4" s="3"/>
      <c r="K4" s="3"/>
      <c r="L4" s="3"/>
      <c r="M4" s="3"/>
      <c r="N4" s="3"/>
      <c r="O4" s="3"/>
      <c r="P4" s="3"/>
      <c r="Q4" s="3"/>
      <c r="R4" s="3"/>
      <c r="S4" s="3"/>
      <c r="T4" s="3"/>
      <c r="U4" s="3"/>
      <c r="V4" s="3"/>
      <c r="W4" s="3"/>
      <c r="X4" s="3"/>
      <c r="Y4" s="3"/>
      <c r="Z4" s="3"/>
    </row>
    <row r="5" spans="1:26" ht="12.75">
      <c r="A5" s="3" t="s">
        <v>165</v>
      </c>
      <c r="B5" s="3"/>
      <c r="C5" s="3"/>
      <c r="D5" s="3"/>
      <c r="E5" s="3"/>
      <c r="F5" s="3"/>
      <c r="G5" s="3"/>
      <c r="H5" s="3"/>
      <c r="I5" s="3"/>
      <c r="J5" s="3"/>
      <c r="K5" s="3"/>
      <c r="L5" s="3"/>
      <c r="M5" s="3"/>
      <c r="N5" s="3"/>
      <c r="O5" s="3"/>
      <c r="P5" s="3"/>
      <c r="Q5" s="3"/>
      <c r="R5" s="3"/>
      <c r="S5" s="3"/>
      <c r="T5" s="3"/>
      <c r="U5" s="3"/>
      <c r="V5" s="3"/>
      <c r="W5" s="3"/>
      <c r="X5" s="3"/>
      <c r="Y5" s="3"/>
      <c r="Z5" s="3"/>
    </row>
    <row r="6" spans="1:26" ht="12.75">
      <c r="A6" s="3"/>
      <c r="B6" s="3"/>
      <c r="C6" s="3"/>
      <c r="D6" s="3"/>
      <c r="E6" s="3"/>
      <c r="F6" s="3"/>
      <c r="G6" s="3"/>
      <c r="H6" s="3"/>
      <c r="I6" s="3"/>
      <c r="J6" s="3"/>
      <c r="K6" s="3"/>
      <c r="L6" s="3"/>
      <c r="M6" s="3"/>
      <c r="N6" s="3"/>
      <c r="O6" s="3"/>
      <c r="P6" s="3"/>
      <c r="Q6" s="3"/>
      <c r="R6" s="3"/>
      <c r="S6" s="3"/>
      <c r="T6" s="3"/>
      <c r="U6" s="3"/>
      <c r="V6" s="3"/>
      <c r="W6" s="3"/>
      <c r="X6" s="3"/>
      <c r="Y6" s="3"/>
      <c r="Z6" s="3"/>
    </row>
    <row r="7" spans="1:26" ht="12.75">
      <c r="A7" s="3" t="s">
        <v>166</v>
      </c>
      <c r="B7" s="3"/>
      <c r="C7" s="3"/>
      <c r="D7" s="3"/>
      <c r="E7" s="3"/>
      <c r="F7" s="3"/>
      <c r="G7" s="3"/>
      <c r="H7" s="3"/>
      <c r="I7" s="3"/>
      <c r="J7" s="3"/>
      <c r="K7" s="3"/>
      <c r="L7" s="3"/>
      <c r="M7" s="3"/>
      <c r="N7" s="3"/>
      <c r="O7" s="3"/>
      <c r="P7" s="3"/>
      <c r="Q7" s="3"/>
      <c r="R7" s="3"/>
      <c r="S7" s="3"/>
      <c r="T7" s="3"/>
      <c r="U7" s="3"/>
      <c r="V7" s="3"/>
      <c r="W7" s="3"/>
      <c r="X7" s="3"/>
      <c r="Y7" s="3"/>
      <c r="Z7" s="3"/>
    </row>
    <row r="8" spans="1:26" ht="12.75">
      <c r="A8" s="3" t="s">
        <v>167</v>
      </c>
      <c r="B8" s="3"/>
      <c r="C8" s="3"/>
      <c r="D8" s="3"/>
      <c r="E8" s="3"/>
      <c r="F8" s="3"/>
      <c r="G8" s="3"/>
      <c r="H8" s="3"/>
      <c r="I8" s="3"/>
      <c r="J8" s="3"/>
      <c r="K8" s="3"/>
      <c r="L8" s="3"/>
      <c r="M8" s="3"/>
      <c r="N8" s="3"/>
      <c r="O8" s="3"/>
      <c r="P8" s="3"/>
      <c r="Q8" s="3"/>
      <c r="R8" s="3"/>
      <c r="S8" s="3"/>
      <c r="T8" s="3"/>
      <c r="U8" s="3"/>
      <c r="V8" s="3"/>
      <c r="W8" s="3"/>
      <c r="X8" s="3"/>
      <c r="Y8" s="3"/>
      <c r="Z8" s="3"/>
    </row>
    <row r="9" spans="1:26" ht="12.75">
      <c r="A9" s="3" t="s">
        <v>168</v>
      </c>
      <c r="B9" s="3"/>
      <c r="C9" s="3"/>
      <c r="D9" s="3"/>
      <c r="E9" s="3"/>
      <c r="F9" s="3"/>
      <c r="G9" s="3"/>
      <c r="H9" s="3"/>
      <c r="I9" s="3"/>
      <c r="J9" s="3"/>
      <c r="K9" s="3"/>
      <c r="L9" s="3"/>
      <c r="M9" s="3"/>
      <c r="N9" s="3"/>
      <c r="O9" s="3"/>
      <c r="P9" s="3"/>
      <c r="Q9" s="3"/>
      <c r="R9" s="3"/>
      <c r="S9" s="3"/>
      <c r="T9" s="3"/>
      <c r="U9" s="3"/>
      <c r="V9" s="3"/>
      <c r="W9" s="3"/>
      <c r="X9" s="3"/>
      <c r="Y9" s="3"/>
      <c r="Z9" s="3"/>
    </row>
    <row r="10" spans="1:26" ht="12.75">
      <c r="A10" s="808" t="s">
        <v>155</v>
      </c>
      <c r="B10" s="808"/>
      <c r="C10" s="808" t="s">
        <v>154</v>
      </c>
      <c r="D10" s="808"/>
      <c r="E10" s="808"/>
      <c r="F10" s="104" t="s">
        <v>152</v>
      </c>
      <c r="G10" s="3"/>
      <c r="H10" s="3"/>
      <c r="I10" s="3"/>
      <c r="J10" s="810" t="s">
        <v>153</v>
      </c>
      <c r="K10" s="810"/>
      <c r="L10" s="810" t="s">
        <v>150</v>
      </c>
      <c r="M10" s="810"/>
      <c r="N10" s="145"/>
      <c r="O10" s="146"/>
      <c r="P10" s="3"/>
      <c r="Q10" s="3"/>
      <c r="R10" s="3"/>
      <c r="S10" s="3"/>
      <c r="T10" s="3"/>
      <c r="U10" s="3"/>
      <c r="V10" s="3"/>
      <c r="W10" s="3"/>
      <c r="X10" s="3"/>
      <c r="Y10" s="3"/>
      <c r="Z10" s="3"/>
    </row>
    <row r="11" spans="1:26" ht="12.75">
      <c r="A11" s="808" t="s">
        <v>156</v>
      </c>
      <c r="B11" s="808"/>
      <c r="C11" s="808" t="s">
        <v>157</v>
      </c>
      <c r="D11" s="808"/>
      <c r="E11" s="808"/>
      <c r="F11" s="94">
        <v>16</v>
      </c>
      <c r="G11" s="3"/>
      <c r="H11" s="3"/>
      <c r="I11" s="105" t="s">
        <v>132</v>
      </c>
      <c r="J11" s="104" t="s">
        <v>133</v>
      </c>
      <c r="K11" s="104" t="s">
        <v>18</v>
      </c>
      <c r="L11" s="104" t="s">
        <v>151</v>
      </c>
      <c r="M11" s="104" t="s">
        <v>18</v>
      </c>
      <c r="N11" s="104" t="s">
        <v>152</v>
      </c>
      <c r="O11" s="104" t="s">
        <v>134</v>
      </c>
      <c r="P11" s="3"/>
      <c r="Q11" s="3"/>
      <c r="R11" s="3"/>
      <c r="S11" s="3"/>
      <c r="T11" s="3"/>
      <c r="U11" s="3"/>
      <c r="V11" s="3"/>
      <c r="W11" s="3"/>
      <c r="X11" s="3"/>
      <c r="Y11" s="3"/>
      <c r="Z11" s="3"/>
    </row>
    <row r="12" spans="1:26" ht="12.75">
      <c r="A12" s="808" t="s">
        <v>156</v>
      </c>
      <c r="B12" s="808"/>
      <c r="C12" s="808" t="s">
        <v>159</v>
      </c>
      <c r="D12" s="808"/>
      <c r="E12" s="808"/>
      <c r="F12" s="94">
        <v>128</v>
      </c>
      <c r="G12" s="3"/>
      <c r="H12" s="3"/>
      <c r="I12" s="105" t="s">
        <v>160</v>
      </c>
      <c r="J12" s="106">
        <v>1.7</v>
      </c>
      <c r="K12" s="107" t="s">
        <v>161</v>
      </c>
      <c r="L12" s="106">
        <v>700</v>
      </c>
      <c r="M12" s="107" t="s">
        <v>162</v>
      </c>
      <c r="N12" s="106">
        <v>128</v>
      </c>
      <c r="O12" s="95">
        <v>9.296875</v>
      </c>
      <c r="P12" s="3"/>
      <c r="Q12" s="3"/>
      <c r="R12" s="3"/>
      <c r="S12" s="3"/>
      <c r="T12" s="3"/>
      <c r="U12" s="3"/>
      <c r="V12" s="3"/>
      <c r="W12" s="3"/>
      <c r="X12" s="3"/>
      <c r="Y12" s="3"/>
      <c r="Z12" s="3"/>
    </row>
    <row r="13" spans="1:26" ht="12.75">
      <c r="A13" s="809" t="s">
        <v>158</v>
      </c>
      <c r="B13" s="809"/>
      <c r="C13" s="808" t="s">
        <v>159</v>
      </c>
      <c r="D13" s="808"/>
      <c r="E13" s="808"/>
      <c r="F13" s="94">
        <v>8</v>
      </c>
      <c r="G13" s="3"/>
      <c r="H13" s="3"/>
      <c r="I13" s="3"/>
      <c r="J13" s="3"/>
      <c r="K13" s="3"/>
      <c r="L13" s="3"/>
      <c r="M13" s="3"/>
      <c r="N13" s="3"/>
      <c r="O13" s="3"/>
      <c r="P13" s="3"/>
      <c r="Q13" s="3"/>
      <c r="R13" s="3"/>
      <c r="S13" s="3"/>
      <c r="T13" s="3"/>
      <c r="U13" s="3"/>
      <c r="V13" s="3"/>
      <c r="W13" s="3"/>
      <c r="X13" s="3"/>
      <c r="Y13" s="3"/>
      <c r="Z13" s="3"/>
    </row>
    <row r="14" spans="1:26" ht="12.75">
      <c r="A14" s="3" t="s">
        <v>169</v>
      </c>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 r="A15" s="3" t="s">
        <v>170</v>
      </c>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 r="A16" s="3" t="s">
        <v>171</v>
      </c>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 r="A18" s="111" t="s">
        <v>125</v>
      </c>
      <c r="B18" s="79"/>
      <c r="C18" s="79"/>
      <c r="D18" s="79"/>
      <c r="E18" s="79"/>
      <c r="F18" s="79"/>
      <c r="G18" s="79"/>
      <c r="H18" s="3"/>
      <c r="I18" s="111" t="s">
        <v>125</v>
      </c>
      <c r="J18" s="79"/>
      <c r="K18" s="79"/>
      <c r="L18" s="79"/>
      <c r="M18" s="79"/>
      <c r="N18" s="79"/>
      <c r="O18" s="79"/>
      <c r="P18" s="3"/>
      <c r="Q18" s="111" t="s">
        <v>125</v>
      </c>
      <c r="R18" s="79"/>
      <c r="S18" s="79"/>
      <c r="T18" s="79"/>
      <c r="U18" s="79"/>
      <c r="V18" s="79"/>
      <c r="W18" s="79"/>
      <c r="X18" s="3"/>
      <c r="Y18" s="3"/>
      <c r="Z18" s="3"/>
    </row>
    <row r="19" spans="1:26" ht="12.75">
      <c r="A19" s="111"/>
      <c r="B19" s="802" t="s">
        <v>153</v>
      </c>
      <c r="C19" s="803"/>
      <c r="D19" s="802" t="s">
        <v>150</v>
      </c>
      <c r="E19" s="803"/>
      <c r="F19" s="79"/>
      <c r="G19" s="79"/>
      <c r="H19" s="3"/>
      <c r="I19" s="111"/>
      <c r="J19" s="802" t="s">
        <v>153</v>
      </c>
      <c r="K19" s="803"/>
      <c r="L19" s="802" t="s">
        <v>150</v>
      </c>
      <c r="M19" s="803"/>
      <c r="N19" s="79"/>
      <c r="O19" s="79"/>
      <c r="P19" s="3"/>
      <c r="Q19" s="111"/>
      <c r="R19" s="802" t="s">
        <v>153</v>
      </c>
      <c r="S19" s="803"/>
      <c r="T19" s="802" t="s">
        <v>150</v>
      </c>
      <c r="U19" s="803"/>
      <c r="V19" s="79"/>
      <c r="W19" s="79"/>
      <c r="X19" s="3"/>
      <c r="Y19" s="3"/>
      <c r="Z19" s="3"/>
    </row>
    <row r="20" spans="1:26" ht="12.75">
      <c r="A20" s="112" t="s">
        <v>132</v>
      </c>
      <c r="B20" s="80" t="s">
        <v>133</v>
      </c>
      <c r="C20" s="80" t="s">
        <v>18</v>
      </c>
      <c r="D20" s="80" t="s">
        <v>151</v>
      </c>
      <c r="E20" s="80" t="s">
        <v>18</v>
      </c>
      <c r="F20" s="80" t="s">
        <v>152</v>
      </c>
      <c r="G20" s="80" t="s">
        <v>134</v>
      </c>
      <c r="H20" s="3"/>
      <c r="I20" s="112" t="s">
        <v>132</v>
      </c>
      <c r="J20" s="80" t="s">
        <v>133</v>
      </c>
      <c r="K20" s="80" t="s">
        <v>18</v>
      </c>
      <c r="L20" s="80" t="s">
        <v>151</v>
      </c>
      <c r="M20" s="80" t="s">
        <v>18</v>
      </c>
      <c r="N20" s="80" t="s">
        <v>152</v>
      </c>
      <c r="O20" s="80" t="s">
        <v>134</v>
      </c>
      <c r="P20" s="3"/>
      <c r="Q20" s="112" t="s">
        <v>132</v>
      </c>
      <c r="R20" s="80" t="s">
        <v>133</v>
      </c>
      <c r="S20" s="80" t="s">
        <v>18</v>
      </c>
      <c r="T20" s="80" t="s">
        <v>151</v>
      </c>
      <c r="U20" s="80" t="s">
        <v>18</v>
      </c>
      <c r="V20" s="80" t="s">
        <v>152</v>
      </c>
      <c r="W20" s="80" t="s">
        <v>134</v>
      </c>
      <c r="X20" s="3"/>
      <c r="Y20" s="3"/>
      <c r="Z20" s="3"/>
    </row>
    <row r="21" spans="1:26" ht="12.75">
      <c r="A21" s="165"/>
      <c r="B21" s="166"/>
      <c r="C21" s="167"/>
      <c r="D21" s="166"/>
      <c r="E21" s="168"/>
      <c r="F21" s="169"/>
      <c r="G21" s="127">
        <f>IF(F21=0,0,D21/F21*B21)</f>
        <v>0</v>
      </c>
      <c r="H21" s="3"/>
      <c r="I21" s="165"/>
      <c r="J21" s="166"/>
      <c r="K21" s="167"/>
      <c r="L21" s="166"/>
      <c r="M21" s="168"/>
      <c r="N21" s="169"/>
      <c r="O21" s="127">
        <f>IF(N21=0,0,L21/N21*J21)</f>
        <v>0</v>
      </c>
      <c r="P21" s="3"/>
      <c r="Q21" s="165"/>
      <c r="R21" s="166"/>
      <c r="S21" s="167"/>
      <c r="T21" s="166"/>
      <c r="U21" s="168"/>
      <c r="V21" s="169"/>
      <c r="W21" s="127">
        <f>IF(V21=0,0,T21/V21*R21)</f>
        <v>0</v>
      </c>
      <c r="X21" s="3"/>
      <c r="Y21" s="3"/>
      <c r="Z21" s="3"/>
    </row>
    <row r="22" spans="1:26" ht="12.75">
      <c r="A22" s="165"/>
      <c r="B22" s="166"/>
      <c r="C22" s="167"/>
      <c r="D22" s="166"/>
      <c r="E22" s="168"/>
      <c r="F22" s="169"/>
      <c r="G22" s="127">
        <f>IF(F22=0,0,D22/F22*B22)</f>
        <v>0</v>
      </c>
      <c r="H22" s="3"/>
      <c r="I22" s="165"/>
      <c r="J22" s="166"/>
      <c r="K22" s="167"/>
      <c r="L22" s="166"/>
      <c r="M22" s="168"/>
      <c r="N22" s="169"/>
      <c r="O22" s="127">
        <f>IF(N22=0,0,L22/N22*J22)</f>
        <v>0</v>
      </c>
      <c r="P22" s="3"/>
      <c r="Q22" s="165"/>
      <c r="R22" s="166"/>
      <c r="S22" s="167"/>
      <c r="T22" s="166"/>
      <c r="U22" s="168"/>
      <c r="V22" s="169"/>
      <c r="W22" s="127">
        <f>IF(V22=0,0,T22/V22*R22)</f>
        <v>0</v>
      </c>
      <c r="X22" s="3"/>
      <c r="Y22" s="3"/>
      <c r="Z22" s="3"/>
    </row>
    <row r="23" spans="1:26" ht="12.75">
      <c r="A23" s="165"/>
      <c r="B23" s="166"/>
      <c r="C23" s="167"/>
      <c r="D23" s="166"/>
      <c r="E23" s="168"/>
      <c r="F23" s="169"/>
      <c r="G23" s="127">
        <f>IF(F23=0,0,D23/F23*B23)</f>
        <v>0</v>
      </c>
      <c r="H23" s="3"/>
      <c r="I23" s="165"/>
      <c r="J23" s="166"/>
      <c r="K23" s="167"/>
      <c r="L23" s="166"/>
      <c r="M23" s="168"/>
      <c r="N23" s="169"/>
      <c r="O23" s="127">
        <f>IF(N23=0,0,L23/N23*J23)</f>
        <v>0</v>
      </c>
      <c r="P23" s="3"/>
      <c r="Q23" s="165"/>
      <c r="R23" s="166"/>
      <c r="S23" s="167"/>
      <c r="T23" s="166"/>
      <c r="U23" s="168"/>
      <c r="V23" s="169"/>
      <c r="W23" s="127">
        <f>IF(V23=0,0,T23/V23*R23)</f>
        <v>0</v>
      </c>
      <c r="X23" s="3"/>
      <c r="Y23" s="3"/>
      <c r="Z23" s="3"/>
    </row>
    <row r="24" spans="1:26" ht="12.75">
      <c r="A24" s="113" t="s">
        <v>126</v>
      </c>
      <c r="B24" s="136"/>
      <c r="C24" s="137"/>
      <c r="D24" s="136"/>
      <c r="E24" s="138"/>
      <c r="F24" s="139"/>
      <c r="G24" s="136"/>
      <c r="H24" s="3"/>
      <c r="I24" s="113" t="s">
        <v>126</v>
      </c>
      <c r="J24" s="136"/>
      <c r="K24" s="137"/>
      <c r="L24" s="136"/>
      <c r="M24" s="138"/>
      <c r="N24" s="139"/>
      <c r="O24" s="136"/>
      <c r="P24" s="3"/>
      <c r="Q24" s="113" t="s">
        <v>126</v>
      </c>
      <c r="R24" s="136"/>
      <c r="S24" s="137"/>
      <c r="T24" s="136"/>
      <c r="U24" s="138"/>
      <c r="V24" s="139"/>
      <c r="W24" s="136"/>
      <c r="X24" s="3"/>
      <c r="Y24" s="3"/>
      <c r="Z24" s="3"/>
    </row>
    <row r="25" spans="1:26" ht="12.75">
      <c r="A25" s="100"/>
      <c r="B25" s="804" t="s">
        <v>153</v>
      </c>
      <c r="C25" s="805"/>
      <c r="D25" s="804" t="s">
        <v>150</v>
      </c>
      <c r="E25" s="805"/>
      <c r="F25" s="100"/>
      <c r="G25" s="100"/>
      <c r="H25" s="3"/>
      <c r="I25" s="100"/>
      <c r="J25" s="804" t="s">
        <v>153</v>
      </c>
      <c r="K25" s="805"/>
      <c r="L25" s="804" t="s">
        <v>150</v>
      </c>
      <c r="M25" s="805"/>
      <c r="N25" s="100"/>
      <c r="O25" s="100"/>
      <c r="P25" s="3"/>
      <c r="Q25" s="100"/>
      <c r="R25" s="804" t="s">
        <v>153</v>
      </c>
      <c r="S25" s="805"/>
      <c r="T25" s="804" t="s">
        <v>150</v>
      </c>
      <c r="U25" s="805"/>
      <c r="V25" s="100"/>
      <c r="W25" s="100"/>
      <c r="X25" s="3"/>
      <c r="Y25" s="3"/>
      <c r="Z25" s="3"/>
    </row>
    <row r="26" spans="1:26" ht="12.75">
      <c r="A26" s="114" t="s">
        <v>132</v>
      </c>
      <c r="B26" s="101" t="s">
        <v>133</v>
      </c>
      <c r="C26" s="101" t="s">
        <v>18</v>
      </c>
      <c r="D26" s="101" t="s">
        <v>151</v>
      </c>
      <c r="E26" s="101" t="s">
        <v>18</v>
      </c>
      <c r="F26" s="101" t="s">
        <v>152</v>
      </c>
      <c r="G26" s="101" t="s">
        <v>134</v>
      </c>
      <c r="H26" s="3"/>
      <c r="I26" s="114" t="s">
        <v>132</v>
      </c>
      <c r="J26" s="101" t="s">
        <v>133</v>
      </c>
      <c r="K26" s="101" t="s">
        <v>18</v>
      </c>
      <c r="L26" s="101" t="s">
        <v>151</v>
      </c>
      <c r="M26" s="101" t="s">
        <v>18</v>
      </c>
      <c r="N26" s="101" t="s">
        <v>152</v>
      </c>
      <c r="O26" s="101" t="s">
        <v>134</v>
      </c>
      <c r="P26" s="3"/>
      <c r="Q26" s="114" t="s">
        <v>132</v>
      </c>
      <c r="R26" s="101" t="s">
        <v>133</v>
      </c>
      <c r="S26" s="101" t="s">
        <v>18</v>
      </c>
      <c r="T26" s="101" t="s">
        <v>151</v>
      </c>
      <c r="U26" s="101" t="s">
        <v>18</v>
      </c>
      <c r="V26" s="101" t="s">
        <v>152</v>
      </c>
      <c r="W26" s="101" t="s">
        <v>134</v>
      </c>
      <c r="X26" s="3"/>
      <c r="Y26" s="3"/>
      <c r="Z26" s="3"/>
    </row>
    <row r="27" spans="1:26" ht="12.75">
      <c r="A27" s="170"/>
      <c r="B27" s="171"/>
      <c r="C27" s="172"/>
      <c r="D27" s="171"/>
      <c r="E27" s="172"/>
      <c r="F27" s="171"/>
      <c r="G27" s="128">
        <f>IF(F27=0,0,D27/F27*B27)</f>
        <v>0</v>
      </c>
      <c r="H27" s="3"/>
      <c r="I27" s="170"/>
      <c r="J27" s="171"/>
      <c r="K27" s="172"/>
      <c r="L27" s="171"/>
      <c r="M27" s="172"/>
      <c r="N27" s="171"/>
      <c r="O27" s="128">
        <f>IF(N27=0,0,L27/N27*J27)</f>
        <v>0</v>
      </c>
      <c r="P27" s="3"/>
      <c r="Q27" s="170"/>
      <c r="R27" s="171"/>
      <c r="S27" s="172"/>
      <c r="T27" s="171"/>
      <c r="U27" s="172"/>
      <c r="V27" s="171"/>
      <c r="W27" s="128">
        <f>IF(V27=0,0,T27/V27*R27)</f>
        <v>0</v>
      </c>
      <c r="X27" s="3"/>
      <c r="Y27" s="3"/>
      <c r="Z27" s="3"/>
    </row>
    <row r="28" spans="1:26" ht="12.75">
      <c r="A28" s="165"/>
      <c r="B28" s="166"/>
      <c r="C28" s="173"/>
      <c r="D28" s="174"/>
      <c r="E28" s="173"/>
      <c r="F28" s="174"/>
      <c r="G28" s="128">
        <f>IF(F28=0,0,D28/F28*B28)</f>
        <v>0</v>
      </c>
      <c r="H28" s="3"/>
      <c r="I28" s="165"/>
      <c r="J28" s="166"/>
      <c r="K28" s="173"/>
      <c r="L28" s="174"/>
      <c r="M28" s="173"/>
      <c r="N28" s="174"/>
      <c r="O28" s="128">
        <f>IF(N28=0,0,L28/N28*J28)</f>
        <v>0</v>
      </c>
      <c r="P28" s="3"/>
      <c r="Q28" s="165"/>
      <c r="R28" s="166"/>
      <c r="S28" s="173"/>
      <c r="T28" s="174"/>
      <c r="U28" s="173"/>
      <c r="V28" s="174"/>
      <c r="W28" s="128">
        <f>IF(V28=0,0,T28/V28*R28)</f>
        <v>0</v>
      </c>
      <c r="X28" s="3"/>
      <c r="Y28" s="3"/>
      <c r="Z28" s="3"/>
    </row>
    <row r="29" spans="1:26" ht="12.75">
      <c r="A29" s="165"/>
      <c r="B29" s="166"/>
      <c r="C29" s="173"/>
      <c r="D29" s="174"/>
      <c r="E29" s="173"/>
      <c r="F29" s="174"/>
      <c r="G29" s="128">
        <f>IF(F29=0,0,D29/F29*B29)</f>
        <v>0</v>
      </c>
      <c r="H29" s="3"/>
      <c r="I29" s="165"/>
      <c r="J29" s="166"/>
      <c r="K29" s="173"/>
      <c r="L29" s="174"/>
      <c r="M29" s="173"/>
      <c r="N29" s="174"/>
      <c r="O29" s="128">
        <f>IF(N29=0,0,L29/N29*J29)</f>
        <v>0</v>
      </c>
      <c r="P29" s="3"/>
      <c r="Q29" s="165"/>
      <c r="R29" s="166"/>
      <c r="S29" s="173"/>
      <c r="T29" s="174"/>
      <c r="U29" s="173"/>
      <c r="V29" s="174"/>
      <c r="W29" s="128">
        <f>IF(V29=0,0,T29/V29*R29)</f>
        <v>0</v>
      </c>
      <c r="X29" s="3"/>
      <c r="Y29" s="3"/>
      <c r="Z29" s="3"/>
    </row>
    <row r="30" spans="1:26" ht="12.75">
      <c r="A30" s="115" t="s">
        <v>127</v>
      </c>
      <c r="B30" s="140"/>
      <c r="C30" s="141"/>
      <c r="D30" s="142"/>
      <c r="E30" s="141"/>
      <c r="F30" s="142"/>
      <c r="G30" s="140"/>
      <c r="H30" s="3"/>
      <c r="I30" s="115" t="s">
        <v>127</v>
      </c>
      <c r="J30" s="140"/>
      <c r="K30" s="141"/>
      <c r="L30" s="142"/>
      <c r="M30" s="141"/>
      <c r="N30" s="142"/>
      <c r="O30" s="140"/>
      <c r="P30" s="3"/>
      <c r="Q30" s="115" t="s">
        <v>127</v>
      </c>
      <c r="R30" s="140"/>
      <c r="S30" s="141"/>
      <c r="T30" s="142"/>
      <c r="U30" s="141"/>
      <c r="V30" s="142"/>
      <c r="W30" s="140"/>
      <c r="X30" s="3"/>
      <c r="Y30" s="3"/>
      <c r="Z30" s="3"/>
    </row>
    <row r="31" spans="1:26" ht="12.75">
      <c r="A31" s="73"/>
      <c r="B31" s="798" t="s">
        <v>153</v>
      </c>
      <c r="C31" s="799"/>
      <c r="D31" s="798" t="s">
        <v>150</v>
      </c>
      <c r="E31" s="799"/>
      <c r="F31" s="73"/>
      <c r="G31" s="83"/>
      <c r="H31" s="3"/>
      <c r="I31" s="73"/>
      <c r="J31" s="798" t="s">
        <v>153</v>
      </c>
      <c r="K31" s="799"/>
      <c r="L31" s="798" t="s">
        <v>150</v>
      </c>
      <c r="M31" s="799"/>
      <c r="N31" s="73"/>
      <c r="O31" s="83"/>
      <c r="P31" s="3"/>
      <c r="Q31" s="73"/>
      <c r="R31" s="798" t="s">
        <v>153</v>
      </c>
      <c r="S31" s="799"/>
      <c r="T31" s="798" t="s">
        <v>150</v>
      </c>
      <c r="U31" s="799"/>
      <c r="V31" s="73"/>
      <c r="W31" s="83"/>
      <c r="X31" s="3"/>
      <c r="Y31" s="3"/>
      <c r="Z31" s="3"/>
    </row>
    <row r="32" spans="1:26" ht="12.75">
      <c r="A32" s="116" t="s">
        <v>132</v>
      </c>
      <c r="B32" s="74" t="s">
        <v>133</v>
      </c>
      <c r="C32" s="74" t="s">
        <v>18</v>
      </c>
      <c r="D32" s="74" t="s">
        <v>151</v>
      </c>
      <c r="E32" s="74" t="s">
        <v>18</v>
      </c>
      <c r="F32" s="74" t="s">
        <v>152</v>
      </c>
      <c r="G32" s="84" t="s">
        <v>134</v>
      </c>
      <c r="H32" s="3"/>
      <c r="I32" s="116" t="s">
        <v>132</v>
      </c>
      <c r="J32" s="74" t="s">
        <v>133</v>
      </c>
      <c r="K32" s="74" t="s">
        <v>18</v>
      </c>
      <c r="L32" s="74" t="s">
        <v>151</v>
      </c>
      <c r="M32" s="74" t="s">
        <v>18</v>
      </c>
      <c r="N32" s="74" t="s">
        <v>152</v>
      </c>
      <c r="O32" s="84" t="s">
        <v>134</v>
      </c>
      <c r="P32" s="3"/>
      <c r="Q32" s="116" t="s">
        <v>132</v>
      </c>
      <c r="R32" s="74" t="s">
        <v>133</v>
      </c>
      <c r="S32" s="74" t="s">
        <v>18</v>
      </c>
      <c r="T32" s="74" t="s">
        <v>151</v>
      </c>
      <c r="U32" s="74" t="s">
        <v>18</v>
      </c>
      <c r="V32" s="74" t="s">
        <v>152</v>
      </c>
      <c r="W32" s="84" t="s">
        <v>134</v>
      </c>
      <c r="X32" s="3"/>
      <c r="Y32" s="3"/>
      <c r="Z32" s="3"/>
    </row>
    <row r="33" spans="1:26" ht="12.75">
      <c r="A33" s="165"/>
      <c r="B33" s="166"/>
      <c r="C33" s="167"/>
      <c r="D33" s="166"/>
      <c r="E33" s="167"/>
      <c r="F33" s="166"/>
      <c r="G33" s="129">
        <f>IF(F33=0,0,D33/F33*B33)</f>
        <v>0</v>
      </c>
      <c r="H33" s="3"/>
      <c r="I33" s="103"/>
      <c r="J33" s="166"/>
      <c r="K33" s="167"/>
      <c r="L33" s="166"/>
      <c r="M33" s="167"/>
      <c r="N33" s="166"/>
      <c r="O33" s="129">
        <f>IF(N33=0,0,L33/N33*J33)</f>
        <v>0</v>
      </c>
      <c r="P33" s="3"/>
      <c r="Q33" s="165"/>
      <c r="R33" s="166"/>
      <c r="S33" s="167"/>
      <c r="T33" s="166"/>
      <c r="U33" s="167"/>
      <c r="V33" s="166"/>
      <c r="W33" s="129">
        <f>IF(V33=0,0,T33/V33*R33)</f>
        <v>0</v>
      </c>
      <c r="X33" s="3"/>
      <c r="Y33" s="3"/>
      <c r="Z33" s="3"/>
    </row>
    <row r="34" spans="1:26" ht="12.75">
      <c r="A34" s="165"/>
      <c r="B34" s="166"/>
      <c r="C34" s="167"/>
      <c r="D34" s="166"/>
      <c r="E34" s="167"/>
      <c r="F34" s="166"/>
      <c r="G34" s="129">
        <f>IF(F34=0,0,D34/F34*B34)</f>
        <v>0</v>
      </c>
      <c r="H34" s="3"/>
      <c r="I34" s="103"/>
      <c r="J34" s="166"/>
      <c r="K34" s="167"/>
      <c r="L34" s="166"/>
      <c r="M34" s="167"/>
      <c r="N34" s="166"/>
      <c r="O34" s="129">
        <f>IF(N34=0,0,L34/N34*J34)</f>
        <v>0</v>
      </c>
      <c r="P34" s="3"/>
      <c r="Q34" s="165"/>
      <c r="R34" s="166"/>
      <c r="S34" s="167"/>
      <c r="T34" s="166"/>
      <c r="U34" s="167"/>
      <c r="V34" s="166"/>
      <c r="W34" s="129">
        <f>IF(V34=0,0,T34/V34*R34)</f>
        <v>0</v>
      </c>
      <c r="X34" s="3"/>
      <c r="Y34" s="3"/>
      <c r="Z34" s="3"/>
    </row>
    <row r="35" spans="1:26" ht="12.75">
      <c r="A35" s="165"/>
      <c r="B35" s="166"/>
      <c r="C35" s="167"/>
      <c r="D35" s="166"/>
      <c r="E35" s="167"/>
      <c r="F35" s="166"/>
      <c r="G35" s="129">
        <f>IF(F35=0,0,D35/F35*B35)</f>
        <v>0</v>
      </c>
      <c r="H35" s="3"/>
      <c r="I35" s="103"/>
      <c r="J35" s="166"/>
      <c r="K35" s="167"/>
      <c r="L35" s="166"/>
      <c r="M35" s="167"/>
      <c r="N35" s="166"/>
      <c r="O35" s="129">
        <f>IF(N35=0,0,L35/N35*J35)</f>
        <v>0</v>
      </c>
      <c r="P35" s="3"/>
      <c r="Q35" s="165"/>
      <c r="R35" s="166"/>
      <c r="S35" s="167"/>
      <c r="T35" s="166"/>
      <c r="U35" s="167"/>
      <c r="V35" s="166"/>
      <c r="W35" s="129">
        <f>IF(V35=0,0,T35/V35*R35)</f>
        <v>0</v>
      </c>
      <c r="X35" s="3"/>
      <c r="Y35" s="3"/>
      <c r="Z35" s="3"/>
    </row>
    <row r="36" spans="1:26" ht="12.75">
      <c r="A36" s="117" t="s">
        <v>128</v>
      </c>
      <c r="B36" s="143"/>
      <c r="C36" s="144"/>
      <c r="D36" s="143"/>
      <c r="E36" s="144"/>
      <c r="F36" s="143"/>
      <c r="G36" s="143"/>
      <c r="H36" s="3"/>
      <c r="I36" s="117" t="s">
        <v>128</v>
      </c>
      <c r="J36" s="143"/>
      <c r="K36" s="144"/>
      <c r="L36" s="143"/>
      <c r="M36" s="144"/>
      <c r="N36" s="143"/>
      <c r="O36" s="143"/>
      <c r="P36" s="3"/>
      <c r="Q36" s="117" t="s">
        <v>128</v>
      </c>
      <c r="R36" s="143"/>
      <c r="S36" s="144"/>
      <c r="T36" s="143"/>
      <c r="U36" s="144"/>
      <c r="V36" s="143"/>
      <c r="W36" s="143"/>
      <c r="X36" s="3"/>
      <c r="Y36" s="3"/>
      <c r="Z36" s="3"/>
    </row>
    <row r="37" spans="1:26" ht="12.75">
      <c r="A37" s="75"/>
      <c r="B37" s="800" t="s">
        <v>153</v>
      </c>
      <c r="C37" s="801"/>
      <c r="D37" s="800" t="s">
        <v>150</v>
      </c>
      <c r="E37" s="801"/>
      <c r="F37" s="75"/>
      <c r="G37" s="85"/>
      <c r="H37" s="3"/>
      <c r="I37" s="75"/>
      <c r="J37" s="800" t="s">
        <v>153</v>
      </c>
      <c r="K37" s="801"/>
      <c r="L37" s="800" t="s">
        <v>150</v>
      </c>
      <c r="M37" s="801"/>
      <c r="N37" s="75"/>
      <c r="O37" s="85"/>
      <c r="P37" s="3"/>
      <c r="Q37" s="75"/>
      <c r="R37" s="800" t="s">
        <v>153</v>
      </c>
      <c r="S37" s="801"/>
      <c r="T37" s="800" t="s">
        <v>150</v>
      </c>
      <c r="U37" s="801"/>
      <c r="V37" s="75"/>
      <c r="W37" s="85"/>
      <c r="X37" s="3"/>
      <c r="Y37" s="3"/>
      <c r="Z37" s="3"/>
    </row>
    <row r="38" spans="1:26" ht="12.75">
      <c r="A38" s="118" t="s">
        <v>132</v>
      </c>
      <c r="B38" s="76" t="s">
        <v>133</v>
      </c>
      <c r="C38" s="76" t="s">
        <v>18</v>
      </c>
      <c r="D38" s="76" t="s">
        <v>151</v>
      </c>
      <c r="E38" s="76" t="s">
        <v>18</v>
      </c>
      <c r="F38" s="76" t="s">
        <v>152</v>
      </c>
      <c r="G38" s="86" t="s">
        <v>134</v>
      </c>
      <c r="H38" s="3"/>
      <c r="I38" s="118" t="s">
        <v>132</v>
      </c>
      <c r="J38" s="76" t="s">
        <v>133</v>
      </c>
      <c r="K38" s="76" t="s">
        <v>18</v>
      </c>
      <c r="L38" s="76" t="s">
        <v>151</v>
      </c>
      <c r="M38" s="76" t="s">
        <v>18</v>
      </c>
      <c r="N38" s="76" t="s">
        <v>152</v>
      </c>
      <c r="O38" s="86" t="s">
        <v>134</v>
      </c>
      <c r="P38" s="3"/>
      <c r="Q38" s="118" t="s">
        <v>132</v>
      </c>
      <c r="R38" s="76" t="s">
        <v>133</v>
      </c>
      <c r="S38" s="76" t="s">
        <v>18</v>
      </c>
      <c r="T38" s="76" t="s">
        <v>151</v>
      </c>
      <c r="U38" s="76" t="s">
        <v>18</v>
      </c>
      <c r="V38" s="76" t="s">
        <v>152</v>
      </c>
      <c r="W38" s="86" t="s">
        <v>134</v>
      </c>
      <c r="X38" s="3"/>
      <c r="Y38" s="3"/>
      <c r="Z38" s="3"/>
    </row>
    <row r="39" spans="1:26" ht="12.75">
      <c r="A39" s="165"/>
      <c r="B39" s="166"/>
      <c r="C39" s="167"/>
      <c r="D39" s="166"/>
      <c r="E39" s="167"/>
      <c r="F39" s="166"/>
      <c r="G39" s="130">
        <f aca="true" t="shared" si="0" ref="G39:G45">IF(F39=0,0,D39/F39*B39)</f>
        <v>0</v>
      </c>
      <c r="H39" s="3"/>
      <c r="I39" s="103"/>
      <c r="J39" s="166"/>
      <c r="K39" s="167"/>
      <c r="L39" s="166"/>
      <c r="M39" s="167"/>
      <c r="N39" s="166"/>
      <c r="O39" s="130">
        <f aca="true" t="shared" si="1" ref="O39:O45">IF(N39=0,0,L39/N39*J39)</f>
        <v>0</v>
      </c>
      <c r="P39" s="3"/>
      <c r="Q39" s="165"/>
      <c r="R39" s="166"/>
      <c r="S39" s="167"/>
      <c r="T39" s="166"/>
      <c r="U39" s="167"/>
      <c r="V39" s="166"/>
      <c r="W39" s="130">
        <f aca="true" t="shared" si="2" ref="W39:W45">IF(V39=0,0,T39/V39*R39)</f>
        <v>0</v>
      </c>
      <c r="X39" s="3"/>
      <c r="Y39" s="3"/>
      <c r="Z39" s="3"/>
    </row>
    <row r="40" spans="1:26" ht="12.75">
      <c r="A40" s="165"/>
      <c r="B40" s="166"/>
      <c r="C40" s="167"/>
      <c r="D40" s="166"/>
      <c r="E40" s="167"/>
      <c r="F40" s="166"/>
      <c r="G40" s="130">
        <f t="shared" si="0"/>
        <v>0</v>
      </c>
      <c r="H40" s="3"/>
      <c r="I40" s="103"/>
      <c r="J40" s="166"/>
      <c r="K40" s="167"/>
      <c r="L40" s="166"/>
      <c r="M40" s="167"/>
      <c r="N40" s="166"/>
      <c r="O40" s="130">
        <f t="shared" si="1"/>
        <v>0</v>
      </c>
      <c r="P40" s="3"/>
      <c r="Q40" s="165"/>
      <c r="R40" s="166"/>
      <c r="S40" s="167"/>
      <c r="T40" s="166"/>
      <c r="U40" s="167"/>
      <c r="V40" s="166"/>
      <c r="W40" s="130">
        <f t="shared" si="2"/>
        <v>0</v>
      </c>
      <c r="X40" s="3"/>
      <c r="Y40" s="3"/>
      <c r="Z40" s="3"/>
    </row>
    <row r="41" spans="1:26" ht="12.75">
      <c r="A41" s="165"/>
      <c r="B41" s="166"/>
      <c r="C41" s="167"/>
      <c r="D41" s="166"/>
      <c r="E41" s="167"/>
      <c r="F41" s="166"/>
      <c r="G41" s="130">
        <f t="shared" si="0"/>
        <v>0</v>
      </c>
      <c r="H41" s="3"/>
      <c r="I41" s="103"/>
      <c r="J41" s="166"/>
      <c r="K41" s="167"/>
      <c r="L41" s="166"/>
      <c r="M41" s="167"/>
      <c r="N41" s="166"/>
      <c r="O41" s="130">
        <f t="shared" si="1"/>
        <v>0</v>
      </c>
      <c r="P41" s="3"/>
      <c r="Q41" s="165"/>
      <c r="R41" s="166"/>
      <c r="S41" s="167"/>
      <c r="T41" s="166"/>
      <c r="U41" s="167"/>
      <c r="V41" s="166"/>
      <c r="W41" s="130">
        <f t="shared" si="2"/>
        <v>0</v>
      </c>
      <c r="X41" s="3"/>
      <c r="Y41" s="3"/>
      <c r="Z41" s="3"/>
    </row>
    <row r="42" spans="1:26" ht="12.75">
      <c r="A42" s="165"/>
      <c r="B42" s="166"/>
      <c r="C42" s="167"/>
      <c r="D42" s="166"/>
      <c r="E42" s="167"/>
      <c r="F42" s="166"/>
      <c r="G42" s="130">
        <f t="shared" si="0"/>
        <v>0</v>
      </c>
      <c r="H42" s="3"/>
      <c r="I42" s="103"/>
      <c r="J42" s="166"/>
      <c r="K42" s="167"/>
      <c r="L42" s="166"/>
      <c r="M42" s="167"/>
      <c r="N42" s="166"/>
      <c r="O42" s="130">
        <f t="shared" si="1"/>
        <v>0</v>
      </c>
      <c r="P42" s="3"/>
      <c r="Q42" s="165"/>
      <c r="R42" s="166"/>
      <c r="S42" s="167"/>
      <c r="T42" s="166"/>
      <c r="U42" s="167"/>
      <c r="V42" s="166"/>
      <c r="W42" s="130">
        <f t="shared" si="2"/>
        <v>0</v>
      </c>
      <c r="X42" s="3"/>
      <c r="Y42" s="3"/>
      <c r="Z42" s="3"/>
    </row>
    <row r="43" spans="1:26" ht="12.75">
      <c r="A43" s="165"/>
      <c r="B43" s="166"/>
      <c r="C43" s="167"/>
      <c r="D43" s="166"/>
      <c r="E43" s="167"/>
      <c r="F43" s="166"/>
      <c r="G43" s="130">
        <f t="shared" si="0"/>
        <v>0</v>
      </c>
      <c r="H43" s="3"/>
      <c r="I43" s="103"/>
      <c r="J43" s="166"/>
      <c r="K43" s="167"/>
      <c r="L43" s="166"/>
      <c r="M43" s="167"/>
      <c r="N43" s="166"/>
      <c r="O43" s="130">
        <f t="shared" si="1"/>
        <v>0</v>
      </c>
      <c r="P43" s="3"/>
      <c r="Q43" s="165"/>
      <c r="R43" s="166"/>
      <c r="S43" s="167"/>
      <c r="T43" s="166"/>
      <c r="U43" s="167"/>
      <c r="V43" s="166"/>
      <c r="W43" s="130">
        <f t="shared" si="2"/>
        <v>0</v>
      </c>
      <c r="X43" s="3"/>
      <c r="Y43" s="3"/>
      <c r="Z43" s="3"/>
    </row>
    <row r="44" spans="1:26" ht="12.75">
      <c r="A44" s="165"/>
      <c r="B44" s="166"/>
      <c r="C44" s="167"/>
      <c r="D44" s="166"/>
      <c r="E44" s="167"/>
      <c r="F44" s="166"/>
      <c r="G44" s="130">
        <f t="shared" si="0"/>
        <v>0</v>
      </c>
      <c r="H44" s="3"/>
      <c r="I44" s="103"/>
      <c r="J44" s="166"/>
      <c r="K44" s="167"/>
      <c r="L44" s="166"/>
      <c r="M44" s="167"/>
      <c r="N44" s="166"/>
      <c r="O44" s="130">
        <f t="shared" si="1"/>
        <v>0</v>
      </c>
      <c r="P44" s="3"/>
      <c r="Q44" s="165"/>
      <c r="R44" s="166"/>
      <c r="S44" s="167"/>
      <c r="T44" s="166"/>
      <c r="U44" s="167"/>
      <c r="V44" s="166"/>
      <c r="W44" s="130">
        <f t="shared" si="2"/>
        <v>0</v>
      </c>
      <c r="X44" s="3"/>
      <c r="Y44" s="3"/>
      <c r="Z44" s="3"/>
    </row>
    <row r="45" spans="1:26" ht="12.75">
      <c r="A45" s="165"/>
      <c r="B45" s="166"/>
      <c r="C45" s="167"/>
      <c r="D45" s="166"/>
      <c r="E45" s="167"/>
      <c r="F45" s="166"/>
      <c r="G45" s="130">
        <f t="shared" si="0"/>
        <v>0</v>
      </c>
      <c r="H45" s="3"/>
      <c r="I45" s="103"/>
      <c r="J45" s="166"/>
      <c r="K45" s="167"/>
      <c r="L45" s="166"/>
      <c r="M45" s="167"/>
      <c r="N45" s="166"/>
      <c r="O45" s="130">
        <f t="shared" si="1"/>
        <v>0</v>
      </c>
      <c r="P45" s="3"/>
      <c r="Q45" s="165"/>
      <c r="R45" s="166"/>
      <c r="S45" s="167"/>
      <c r="T45" s="166"/>
      <c r="U45" s="167"/>
      <c r="V45" s="166"/>
      <c r="W45" s="130">
        <f t="shared" si="2"/>
        <v>0</v>
      </c>
      <c r="X45" s="3"/>
      <c r="Y45" s="3"/>
      <c r="Z45" s="3"/>
    </row>
    <row r="46" spans="1:26" ht="12.75">
      <c r="A46" s="119" t="s">
        <v>129</v>
      </c>
      <c r="B46" s="147"/>
      <c r="C46" s="148"/>
      <c r="D46" s="147"/>
      <c r="E46" s="148"/>
      <c r="F46" s="147"/>
      <c r="G46" s="147"/>
      <c r="H46" s="3"/>
      <c r="I46" s="119" t="s">
        <v>129</v>
      </c>
      <c r="J46" s="147"/>
      <c r="K46" s="148"/>
      <c r="L46" s="147"/>
      <c r="M46" s="148"/>
      <c r="N46" s="147"/>
      <c r="O46" s="147"/>
      <c r="P46" s="3"/>
      <c r="Q46" s="119" t="s">
        <v>129</v>
      </c>
      <c r="R46" s="147"/>
      <c r="S46" s="148"/>
      <c r="T46" s="147"/>
      <c r="U46" s="148"/>
      <c r="V46" s="147"/>
      <c r="W46" s="147"/>
      <c r="X46" s="3"/>
      <c r="Y46" s="3"/>
      <c r="Z46" s="3"/>
    </row>
    <row r="47" spans="1:26" ht="12.75">
      <c r="A47" s="77"/>
      <c r="B47" s="806" t="s">
        <v>153</v>
      </c>
      <c r="C47" s="807"/>
      <c r="D47" s="806" t="s">
        <v>150</v>
      </c>
      <c r="E47" s="807"/>
      <c r="F47" s="77"/>
      <c r="G47" s="87"/>
      <c r="H47" s="3"/>
      <c r="I47" s="77"/>
      <c r="J47" s="806" t="s">
        <v>153</v>
      </c>
      <c r="K47" s="807"/>
      <c r="L47" s="806" t="s">
        <v>150</v>
      </c>
      <c r="M47" s="807"/>
      <c r="N47" s="77"/>
      <c r="O47" s="87"/>
      <c r="P47" s="3"/>
      <c r="Q47" s="77"/>
      <c r="R47" s="806" t="s">
        <v>153</v>
      </c>
      <c r="S47" s="807"/>
      <c r="T47" s="806" t="s">
        <v>150</v>
      </c>
      <c r="U47" s="807"/>
      <c r="V47" s="77"/>
      <c r="W47" s="87"/>
      <c r="X47" s="3"/>
      <c r="Y47" s="3"/>
      <c r="Z47" s="3"/>
    </row>
    <row r="48" spans="1:26" ht="12.75">
      <c r="A48" s="120" t="s">
        <v>132</v>
      </c>
      <c r="B48" s="78" t="s">
        <v>133</v>
      </c>
      <c r="C48" s="78" t="s">
        <v>18</v>
      </c>
      <c r="D48" s="78" t="s">
        <v>151</v>
      </c>
      <c r="E48" s="78" t="s">
        <v>18</v>
      </c>
      <c r="F48" s="78" t="s">
        <v>152</v>
      </c>
      <c r="G48" s="88" t="s">
        <v>134</v>
      </c>
      <c r="H48" s="3"/>
      <c r="I48" s="120" t="s">
        <v>132</v>
      </c>
      <c r="J48" s="78" t="s">
        <v>133</v>
      </c>
      <c r="K48" s="78" t="s">
        <v>18</v>
      </c>
      <c r="L48" s="78" t="s">
        <v>151</v>
      </c>
      <c r="M48" s="78" t="s">
        <v>18</v>
      </c>
      <c r="N48" s="78" t="s">
        <v>152</v>
      </c>
      <c r="O48" s="88" t="s">
        <v>134</v>
      </c>
      <c r="P48" s="3"/>
      <c r="Q48" s="120" t="s">
        <v>132</v>
      </c>
      <c r="R48" s="78" t="s">
        <v>133</v>
      </c>
      <c r="S48" s="78" t="s">
        <v>18</v>
      </c>
      <c r="T48" s="78" t="s">
        <v>151</v>
      </c>
      <c r="U48" s="78" t="s">
        <v>18</v>
      </c>
      <c r="V48" s="78" t="s">
        <v>152</v>
      </c>
      <c r="W48" s="88" t="s">
        <v>134</v>
      </c>
      <c r="X48" s="3"/>
      <c r="Y48" s="3"/>
      <c r="Z48" s="3"/>
    </row>
    <row r="49" spans="1:26" ht="12.75">
      <c r="A49" s="165"/>
      <c r="B49" s="166"/>
      <c r="C49" s="167"/>
      <c r="D49" s="166"/>
      <c r="E49" s="167"/>
      <c r="F49" s="166"/>
      <c r="G49" s="131">
        <f>IF(F49=0,0,D49/F49*B49)</f>
        <v>0</v>
      </c>
      <c r="H49" s="3"/>
      <c r="I49" s="165"/>
      <c r="J49" s="166"/>
      <c r="K49" s="167"/>
      <c r="L49" s="166"/>
      <c r="M49" s="167"/>
      <c r="N49" s="166"/>
      <c r="O49" s="131">
        <f>IF(N49=0,0,L49/N49*J49)</f>
        <v>0</v>
      </c>
      <c r="P49" s="3"/>
      <c r="Q49" s="165"/>
      <c r="R49" s="166"/>
      <c r="S49" s="167"/>
      <c r="T49" s="166"/>
      <c r="U49" s="167"/>
      <c r="V49" s="166"/>
      <c r="W49" s="131">
        <f>IF(V49=0,0,T49/V49*R49)</f>
        <v>0</v>
      </c>
      <c r="X49" s="3"/>
      <c r="Y49" s="3"/>
      <c r="Z49" s="3"/>
    </row>
    <row r="50" spans="1:26" ht="12.75">
      <c r="A50" s="165"/>
      <c r="B50" s="166"/>
      <c r="C50" s="167"/>
      <c r="D50" s="166"/>
      <c r="E50" s="167"/>
      <c r="F50" s="166"/>
      <c r="G50" s="131">
        <f>IF(F50=0,0,D50/F50*B50)</f>
        <v>0</v>
      </c>
      <c r="H50" s="3"/>
      <c r="I50" s="165"/>
      <c r="J50" s="166"/>
      <c r="K50" s="167"/>
      <c r="L50" s="166"/>
      <c r="M50" s="167"/>
      <c r="N50" s="166"/>
      <c r="O50" s="131">
        <f>IF(N50=0,0,L50/N50*J50)</f>
        <v>0</v>
      </c>
      <c r="P50" s="3"/>
      <c r="Q50" s="165"/>
      <c r="R50" s="166"/>
      <c r="S50" s="167"/>
      <c r="T50" s="166"/>
      <c r="U50" s="167"/>
      <c r="V50" s="166"/>
      <c r="W50" s="131">
        <f>IF(V50=0,0,T50/V50*R50)</f>
        <v>0</v>
      </c>
      <c r="X50" s="3"/>
      <c r="Y50" s="3"/>
      <c r="Z50" s="3"/>
    </row>
    <row r="51" spans="1:26" ht="12.75">
      <c r="A51" s="165"/>
      <c r="B51" s="166"/>
      <c r="C51" s="167"/>
      <c r="D51" s="166"/>
      <c r="E51" s="167"/>
      <c r="F51" s="166"/>
      <c r="G51" s="131">
        <f>IF(F51=0,0,D51/F51*B51)</f>
        <v>0</v>
      </c>
      <c r="H51" s="3"/>
      <c r="I51" s="165"/>
      <c r="J51" s="166"/>
      <c r="K51" s="167"/>
      <c r="L51" s="166"/>
      <c r="M51" s="167"/>
      <c r="N51" s="166"/>
      <c r="O51" s="131">
        <f>IF(N51=0,0,L51/N51*J51)</f>
        <v>0</v>
      </c>
      <c r="P51" s="3"/>
      <c r="Q51" s="165"/>
      <c r="R51" s="166"/>
      <c r="S51" s="167"/>
      <c r="T51" s="166"/>
      <c r="U51" s="167"/>
      <c r="V51" s="166"/>
      <c r="W51" s="131">
        <f>IF(V51=0,0,T51/V51*R51)</f>
        <v>0</v>
      </c>
      <c r="X51" s="3"/>
      <c r="Y51" s="3"/>
      <c r="Z51" s="3"/>
    </row>
    <row r="52" spans="1:26" ht="12.75">
      <c r="A52" s="121" t="s">
        <v>130</v>
      </c>
      <c r="B52" s="149"/>
      <c r="C52" s="150"/>
      <c r="D52" s="149"/>
      <c r="E52" s="150"/>
      <c r="F52" s="149"/>
      <c r="G52" s="149"/>
      <c r="H52" s="3"/>
      <c r="I52" s="121" t="s">
        <v>130</v>
      </c>
      <c r="J52" s="149"/>
      <c r="K52" s="150"/>
      <c r="L52" s="149"/>
      <c r="M52" s="150"/>
      <c r="N52" s="149"/>
      <c r="O52" s="149"/>
      <c r="P52" s="3"/>
      <c r="Q52" s="121" t="s">
        <v>130</v>
      </c>
      <c r="R52" s="149"/>
      <c r="S52" s="150"/>
      <c r="T52" s="149"/>
      <c r="U52" s="150"/>
      <c r="V52" s="149"/>
      <c r="W52" s="149"/>
      <c r="X52" s="3"/>
      <c r="Y52" s="3"/>
      <c r="Z52" s="3"/>
    </row>
    <row r="53" spans="1:26" ht="12.75">
      <c r="A53" s="96"/>
      <c r="B53" s="796" t="s">
        <v>153</v>
      </c>
      <c r="C53" s="797"/>
      <c r="D53" s="796" t="s">
        <v>150</v>
      </c>
      <c r="E53" s="797"/>
      <c r="F53" s="96"/>
      <c r="G53" s="97"/>
      <c r="H53" s="3"/>
      <c r="I53" s="96"/>
      <c r="J53" s="796" t="s">
        <v>153</v>
      </c>
      <c r="K53" s="797"/>
      <c r="L53" s="796" t="s">
        <v>150</v>
      </c>
      <c r="M53" s="797"/>
      <c r="N53" s="96"/>
      <c r="O53" s="97"/>
      <c r="P53" s="3"/>
      <c r="Q53" s="96"/>
      <c r="R53" s="796" t="s">
        <v>153</v>
      </c>
      <c r="S53" s="797"/>
      <c r="T53" s="796" t="s">
        <v>150</v>
      </c>
      <c r="U53" s="797"/>
      <c r="V53" s="96"/>
      <c r="W53" s="97"/>
      <c r="X53" s="3"/>
      <c r="Y53" s="3"/>
      <c r="Z53" s="3"/>
    </row>
    <row r="54" spans="1:26" ht="12.75">
      <c r="A54" s="122" t="s">
        <v>132</v>
      </c>
      <c r="B54" s="98" t="s">
        <v>133</v>
      </c>
      <c r="C54" s="98" t="s">
        <v>18</v>
      </c>
      <c r="D54" s="98" t="s">
        <v>151</v>
      </c>
      <c r="E54" s="98" t="s">
        <v>18</v>
      </c>
      <c r="F54" s="98" t="s">
        <v>152</v>
      </c>
      <c r="G54" s="99" t="s">
        <v>134</v>
      </c>
      <c r="H54" s="3"/>
      <c r="I54" s="122" t="s">
        <v>132</v>
      </c>
      <c r="J54" s="98" t="s">
        <v>133</v>
      </c>
      <c r="K54" s="98" t="s">
        <v>18</v>
      </c>
      <c r="L54" s="98" t="s">
        <v>151</v>
      </c>
      <c r="M54" s="98" t="s">
        <v>18</v>
      </c>
      <c r="N54" s="98" t="s">
        <v>152</v>
      </c>
      <c r="O54" s="99" t="s">
        <v>134</v>
      </c>
      <c r="P54" s="3"/>
      <c r="Q54" s="122" t="s">
        <v>132</v>
      </c>
      <c r="R54" s="98" t="s">
        <v>133</v>
      </c>
      <c r="S54" s="98" t="s">
        <v>18</v>
      </c>
      <c r="T54" s="98" t="s">
        <v>151</v>
      </c>
      <c r="U54" s="98" t="s">
        <v>18</v>
      </c>
      <c r="V54" s="98" t="s">
        <v>152</v>
      </c>
      <c r="W54" s="99" t="s">
        <v>134</v>
      </c>
      <c r="X54" s="3"/>
      <c r="Y54" s="3"/>
      <c r="Z54" s="3"/>
    </row>
    <row r="55" spans="1:26" ht="12.75">
      <c r="A55" s="165"/>
      <c r="B55" s="166"/>
      <c r="C55" s="167"/>
      <c r="D55" s="166"/>
      <c r="E55" s="167"/>
      <c r="F55" s="166"/>
      <c r="G55" s="132">
        <f>IF(F55=0,0,D55/F55*B55)</f>
        <v>0</v>
      </c>
      <c r="H55" s="3"/>
      <c r="I55" s="165"/>
      <c r="J55" s="166"/>
      <c r="K55" s="167"/>
      <c r="L55" s="166"/>
      <c r="M55" s="167"/>
      <c r="N55" s="166"/>
      <c r="O55" s="132">
        <f>IF(N55=0,0,L55/N55*J55)</f>
        <v>0</v>
      </c>
      <c r="P55" s="3"/>
      <c r="Q55" s="103"/>
      <c r="R55" s="166"/>
      <c r="S55" s="167"/>
      <c r="T55" s="166"/>
      <c r="U55" s="167"/>
      <c r="V55" s="166"/>
      <c r="W55" s="132">
        <f>IF(V55=0,0,T55/V55*R55)</f>
        <v>0</v>
      </c>
      <c r="X55" s="3"/>
      <c r="Y55" s="3"/>
      <c r="Z55" s="3"/>
    </row>
    <row r="56" spans="1:26" ht="12.75">
      <c r="A56" s="165"/>
      <c r="B56" s="166"/>
      <c r="C56" s="167"/>
      <c r="D56" s="166"/>
      <c r="E56" s="167"/>
      <c r="F56" s="166"/>
      <c r="G56" s="132">
        <f>IF(F56=0,0,D56/F56*B56)</f>
        <v>0</v>
      </c>
      <c r="H56" s="3"/>
      <c r="I56" s="165"/>
      <c r="J56" s="166"/>
      <c r="K56" s="167"/>
      <c r="L56" s="166"/>
      <c r="M56" s="167"/>
      <c r="N56" s="166"/>
      <c r="O56" s="132">
        <f>IF(N56=0,0,L56/N56*J56)</f>
        <v>0</v>
      </c>
      <c r="P56" s="3"/>
      <c r="Q56" s="103"/>
      <c r="R56" s="166"/>
      <c r="S56" s="167"/>
      <c r="T56" s="166"/>
      <c r="U56" s="167"/>
      <c r="V56" s="166"/>
      <c r="W56" s="132">
        <f>IF(V56=0,0,T56/V56*R56)</f>
        <v>0</v>
      </c>
      <c r="X56" s="3"/>
      <c r="Y56" s="3"/>
      <c r="Z56" s="3"/>
    </row>
    <row r="57" spans="1:26" ht="12.75">
      <c r="A57" s="165"/>
      <c r="B57" s="166"/>
      <c r="C57" s="167"/>
      <c r="D57" s="166"/>
      <c r="E57" s="167"/>
      <c r="F57" s="166"/>
      <c r="G57" s="132">
        <f>IF(F57=0,0,D57/F57*B57)</f>
        <v>0</v>
      </c>
      <c r="H57" s="3"/>
      <c r="I57" s="165"/>
      <c r="J57" s="166"/>
      <c r="K57" s="167"/>
      <c r="L57" s="166"/>
      <c r="M57" s="167"/>
      <c r="N57" s="166"/>
      <c r="O57" s="132">
        <f>IF(N57=0,0,L57/N57*J57)</f>
        <v>0</v>
      </c>
      <c r="P57" s="3"/>
      <c r="Q57" s="103"/>
      <c r="R57" s="166"/>
      <c r="S57" s="167"/>
      <c r="T57" s="166"/>
      <c r="U57" s="167"/>
      <c r="V57" s="166"/>
      <c r="W57" s="132">
        <f>IF(V57=0,0,T57/V57*R57)</f>
        <v>0</v>
      </c>
      <c r="X57" s="3"/>
      <c r="Y57" s="3"/>
      <c r="Z57" s="3"/>
    </row>
    <row r="58" spans="1:26" ht="12.75">
      <c r="A58" s="123"/>
      <c r="B58" s="81"/>
      <c r="C58" s="81"/>
      <c r="D58" s="81"/>
      <c r="E58" s="81"/>
      <c r="F58" s="81"/>
      <c r="G58" s="82" t="s">
        <v>134</v>
      </c>
      <c r="H58" s="3"/>
      <c r="I58" s="123"/>
      <c r="J58" s="81"/>
      <c r="K58" s="81"/>
      <c r="L58" s="81"/>
      <c r="M58" s="81"/>
      <c r="N58" s="81"/>
      <c r="O58" s="82" t="s">
        <v>134</v>
      </c>
      <c r="P58" s="3"/>
      <c r="Q58" s="123"/>
      <c r="R58" s="81"/>
      <c r="S58" s="81"/>
      <c r="T58" s="81"/>
      <c r="U58" s="81"/>
      <c r="V58" s="81"/>
      <c r="W58" s="82" t="s">
        <v>134</v>
      </c>
      <c r="X58" s="3"/>
      <c r="Y58" s="3"/>
      <c r="Z58" s="3"/>
    </row>
    <row r="59" spans="1:26" ht="12.75">
      <c r="A59" s="124" t="s">
        <v>131</v>
      </c>
      <c r="B59" s="109"/>
      <c r="C59" s="109"/>
      <c r="D59" s="109"/>
      <c r="E59" s="109"/>
      <c r="F59" s="110"/>
      <c r="G59" s="166"/>
      <c r="H59" s="3"/>
      <c r="I59" s="124" t="s">
        <v>131</v>
      </c>
      <c r="J59" s="109"/>
      <c r="K59" s="109"/>
      <c r="L59" s="109"/>
      <c r="M59" s="109"/>
      <c r="N59" s="110"/>
      <c r="O59" s="166"/>
      <c r="P59" s="3"/>
      <c r="Q59" s="124" t="s">
        <v>131</v>
      </c>
      <c r="R59" s="109"/>
      <c r="S59" s="109"/>
      <c r="T59" s="109"/>
      <c r="U59" s="109"/>
      <c r="V59" s="110"/>
      <c r="W59" s="166"/>
      <c r="X59" s="3"/>
      <c r="Y59" s="3"/>
      <c r="Z59" s="3"/>
    </row>
    <row r="60" spans="1:26" ht="12.75">
      <c r="A60" s="102"/>
      <c r="B60" s="3"/>
      <c r="C60" s="3"/>
      <c r="D60" s="3"/>
      <c r="E60" s="3"/>
      <c r="F60" s="3"/>
      <c r="G60" s="133"/>
      <c r="H60" s="3"/>
      <c r="I60" s="102"/>
      <c r="J60" s="3"/>
      <c r="K60" s="3"/>
      <c r="L60" s="3"/>
      <c r="M60" s="3"/>
      <c r="N60" s="3"/>
      <c r="O60" s="133"/>
      <c r="P60" s="3"/>
      <c r="Q60" s="102"/>
      <c r="R60" s="3"/>
      <c r="S60" s="3"/>
      <c r="T60" s="3"/>
      <c r="U60" s="3"/>
      <c r="V60" s="3"/>
      <c r="W60" s="133"/>
      <c r="X60" s="3"/>
      <c r="Y60" s="3"/>
      <c r="Z60" s="3"/>
    </row>
    <row r="61" spans="1:26" ht="13.5" thickBot="1">
      <c r="A61" s="125" t="s">
        <v>135</v>
      </c>
      <c r="B61" s="108"/>
      <c r="C61" s="108"/>
      <c r="D61" s="108"/>
      <c r="E61" s="108"/>
      <c r="F61" s="108"/>
      <c r="G61" s="134" t="s">
        <v>134</v>
      </c>
      <c r="H61" s="3"/>
      <c r="I61" s="125" t="s">
        <v>135</v>
      </c>
      <c r="J61" s="108"/>
      <c r="K61" s="108"/>
      <c r="L61" s="108"/>
      <c r="M61" s="108"/>
      <c r="N61" s="108"/>
      <c r="O61" s="134" t="s">
        <v>134</v>
      </c>
      <c r="P61" s="3"/>
      <c r="Q61" s="125" t="s">
        <v>135</v>
      </c>
      <c r="R61" s="108"/>
      <c r="S61" s="108"/>
      <c r="T61" s="108"/>
      <c r="U61" s="108"/>
      <c r="V61" s="108"/>
      <c r="W61" s="134" t="s">
        <v>134</v>
      </c>
      <c r="X61" s="3"/>
      <c r="Y61" s="3"/>
      <c r="Z61" s="3"/>
    </row>
    <row r="62" spans="1:26" ht="13.5" thickTop="1">
      <c r="A62" s="126" t="s">
        <v>136</v>
      </c>
      <c r="B62" s="89"/>
      <c r="C62" s="89"/>
      <c r="D62" s="89"/>
      <c r="E62" s="89"/>
      <c r="F62" s="89"/>
      <c r="G62" s="151">
        <f>+G21+G22+G23+G27+G28+G29</f>
        <v>0</v>
      </c>
      <c r="H62" s="3"/>
      <c r="I62" s="126" t="s">
        <v>136</v>
      </c>
      <c r="J62" s="89"/>
      <c r="K62" s="89"/>
      <c r="L62" s="89"/>
      <c r="M62" s="89"/>
      <c r="N62" s="89"/>
      <c r="O62" s="151">
        <f>+O21+O22+O23+O27+O28+O29</f>
        <v>0</v>
      </c>
      <c r="P62" s="3"/>
      <c r="Q62" s="126" t="s">
        <v>136</v>
      </c>
      <c r="R62" s="89"/>
      <c r="S62" s="89"/>
      <c r="T62" s="89"/>
      <c r="U62" s="89"/>
      <c r="V62" s="89"/>
      <c r="W62" s="151">
        <f>+W21+W22+W23+W27+W28+W29</f>
        <v>0</v>
      </c>
      <c r="X62" s="3"/>
      <c r="Y62" s="3"/>
      <c r="Z62" s="3"/>
    </row>
    <row r="63" spans="1:26" ht="12.75">
      <c r="A63" s="126" t="s">
        <v>127</v>
      </c>
      <c r="B63" s="89"/>
      <c r="C63" s="89"/>
      <c r="D63" s="89"/>
      <c r="E63" s="89"/>
      <c r="F63" s="89"/>
      <c r="G63" s="152">
        <f>+G33+G34+G35</f>
        <v>0</v>
      </c>
      <c r="H63" s="3"/>
      <c r="I63" s="126" t="s">
        <v>127</v>
      </c>
      <c r="J63" s="89"/>
      <c r="K63" s="89"/>
      <c r="L63" s="89"/>
      <c r="M63" s="89"/>
      <c r="N63" s="89"/>
      <c r="O63" s="152">
        <f>+O33+O34+O35</f>
        <v>0</v>
      </c>
      <c r="P63" s="3"/>
      <c r="Q63" s="126" t="s">
        <v>127</v>
      </c>
      <c r="R63" s="89"/>
      <c r="S63" s="89"/>
      <c r="T63" s="89"/>
      <c r="U63" s="89"/>
      <c r="V63" s="89"/>
      <c r="W63" s="152">
        <f>+W33+W34+W35</f>
        <v>0</v>
      </c>
      <c r="X63" s="3"/>
      <c r="Y63" s="3"/>
      <c r="Z63" s="3"/>
    </row>
    <row r="64" spans="1:26" ht="12.75">
      <c r="A64" s="126" t="s">
        <v>128</v>
      </c>
      <c r="B64" s="89"/>
      <c r="C64" s="89"/>
      <c r="D64" s="89"/>
      <c r="E64" s="89"/>
      <c r="F64" s="89"/>
      <c r="G64" s="152">
        <f>SUM(G39:G45)</f>
        <v>0</v>
      </c>
      <c r="H64" s="3"/>
      <c r="I64" s="126" t="s">
        <v>128</v>
      </c>
      <c r="J64" s="89"/>
      <c r="K64" s="89"/>
      <c r="L64" s="89"/>
      <c r="M64" s="89"/>
      <c r="N64" s="89"/>
      <c r="O64" s="152">
        <f>SUM(O39:O45)</f>
        <v>0</v>
      </c>
      <c r="P64" s="3"/>
      <c r="Q64" s="126" t="s">
        <v>128</v>
      </c>
      <c r="R64" s="89"/>
      <c r="S64" s="89"/>
      <c r="T64" s="89"/>
      <c r="U64" s="89"/>
      <c r="V64" s="89"/>
      <c r="W64" s="152">
        <f>SUM(W39:W45)</f>
        <v>0</v>
      </c>
      <c r="X64" s="3"/>
      <c r="Y64" s="3"/>
      <c r="Z64" s="3"/>
    </row>
    <row r="65" spans="1:26" ht="12.75">
      <c r="A65" s="126" t="s">
        <v>137</v>
      </c>
      <c r="B65" s="89"/>
      <c r="C65" s="89"/>
      <c r="D65" s="89"/>
      <c r="E65" s="89"/>
      <c r="F65" s="89"/>
      <c r="G65" s="152">
        <f>+G49+G50+G51+G55+G56+G57</f>
        <v>0</v>
      </c>
      <c r="H65" s="3"/>
      <c r="I65" s="126" t="s">
        <v>137</v>
      </c>
      <c r="J65" s="89"/>
      <c r="K65" s="89"/>
      <c r="L65" s="89"/>
      <c r="M65" s="89"/>
      <c r="N65" s="89"/>
      <c r="O65" s="152">
        <f>+O49+O50+O51+O55+O56+O57</f>
        <v>0</v>
      </c>
      <c r="P65" s="3"/>
      <c r="Q65" s="126" t="s">
        <v>137</v>
      </c>
      <c r="R65" s="89"/>
      <c r="S65" s="89"/>
      <c r="T65" s="89"/>
      <c r="U65" s="89"/>
      <c r="V65" s="89"/>
      <c r="W65" s="152">
        <f>+W49+W50+W51+W55+W56+W57</f>
        <v>0</v>
      </c>
      <c r="X65" s="3"/>
      <c r="Y65" s="3"/>
      <c r="Z65" s="3"/>
    </row>
    <row r="66" spans="1:26" ht="13.5" thickBot="1">
      <c r="A66" s="126" t="s">
        <v>138</v>
      </c>
      <c r="B66" s="89"/>
      <c r="C66" s="89"/>
      <c r="D66" s="89"/>
      <c r="E66" s="89"/>
      <c r="F66" s="89"/>
      <c r="G66" s="153">
        <f>+G59</f>
        <v>0</v>
      </c>
      <c r="H66" s="3"/>
      <c r="I66" s="126" t="s">
        <v>138</v>
      </c>
      <c r="J66" s="89"/>
      <c r="K66" s="89"/>
      <c r="L66" s="89"/>
      <c r="M66" s="89"/>
      <c r="N66" s="89"/>
      <c r="O66" s="153">
        <f>+O59</f>
        <v>0</v>
      </c>
      <c r="P66" s="3"/>
      <c r="Q66" s="126" t="s">
        <v>138</v>
      </c>
      <c r="R66" s="89"/>
      <c r="S66" s="89"/>
      <c r="T66" s="89"/>
      <c r="U66" s="89"/>
      <c r="V66" s="89"/>
      <c r="W66" s="153">
        <f>+W59</f>
        <v>0</v>
      </c>
      <c r="X66" s="3"/>
      <c r="Y66" s="3"/>
      <c r="Z66" s="3"/>
    </row>
    <row r="67" spans="1:26" ht="13.5" thickTop="1">
      <c r="A67" s="125" t="s">
        <v>139</v>
      </c>
      <c r="B67" s="108"/>
      <c r="C67" s="108"/>
      <c r="D67" s="108"/>
      <c r="E67" s="108"/>
      <c r="F67" s="108"/>
      <c r="G67" s="135">
        <f>SUM(G62:G66)</f>
        <v>0</v>
      </c>
      <c r="H67" s="3"/>
      <c r="I67" s="125" t="s">
        <v>139</v>
      </c>
      <c r="J67" s="108"/>
      <c r="K67" s="108"/>
      <c r="L67" s="108"/>
      <c r="M67" s="108"/>
      <c r="N67" s="108"/>
      <c r="O67" s="135">
        <f>SUM(O62:O66)</f>
        <v>0</v>
      </c>
      <c r="P67" s="3"/>
      <c r="Q67" s="125" t="s">
        <v>139</v>
      </c>
      <c r="R67" s="108"/>
      <c r="S67" s="108"/>
      <c r="T67" s="108"/>
      <c r="U67" s="108"/>
      <c r="V67" s="108"/>
      <c r="W67" s="135">
        <f>SUM(W62:W66)</f>
        <v>0</v>
      </c>
      <c r="X67" s="3"/>
      <c r="Y67" s="3"/>
      <c r="Z67" s="3"/>
    </row>
    <row r="68" spans="1:26" ht="12.7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4" ht="12.75">
      <c r="A78" s="3"/>
      <c r="B78" s="3"/>
      <c r="C78" s="3"/>
      <c r="D78" s="3"/>
      <c r="E78" s="3"/>
      <c r="F78" s="3"/>
      <c r="G78" s="3"/>
      <c r="H78" s="3"/>
      <c r="I78" s="3"/>
      <c r="J78" s="3"/>
      <c r="K78" s="3"/>
      <c r="L78" s="3"/>
      <c r="M78" s="3"/>
      <c r="N78" s="3"/>
      <c r="O78" s="3"/>
      <c r="P78" s="3"/>
      <c r="Q78" s="3"/>
      <c r="R78" s="3"/>
      <c r="S78" s="3"/>
      <c r="T78" s="3"/>
      <c r="U78" s="3"/>
      <c r="V78" s="3"/>
      <c r="W78" s="3"/>
      <c r="X78" s="3"/>
    </row>
  </sheetData>
  <sheetProtection sheet="1" objects="1" scenarios="1"/>
  <mergeCells count="48">
    <mergeCell ref="C11:E11"/>
    <mergeCell ref="J10:K10"/>
    <mergeCell ref="L10:M10"/>
    <mergeCell ref="A2:W2"/>
    <mergeCell ref="A3:W3"/>
    <mergeCell ref="B19:C19"/>
    <mergeCell ref="D19:E19"/>
    <mergeCell ref="C10:E10"/>
    <mergeCell ref="A10:B10"/>
    <mergeCell ref="A11:B11"/>
    <mergeCell ref="A12:B12"/>
    <mergeCell ref="B25:C25"/>
    <mergeCell ref="D25:E25"/>
    <mergeCell ref="J25:K25"/>
    <mergeCell ref="L25:M25"/>
    <mergeCell ref="C12:E12"/>
    <mergeCell ref="C13:E13"/>
    <mergeCell ref="A13:B13"/>
    <mergeCell ref="B47:C47"/>
    <mergeCell ref="D47:E47"/>
    <mergeCell ref="B53:C53"/>
    <mergeCell ref="D53:E53"/>
    <mergeCell ref="B31:C31"/>
    <mergeCell ref="D31:E31"/>
    <mergeCell ref="B37:C37"/>
    <mergeCell ref="D37:E37"/>
    <mergeCell ref="J53:K53"/>
    <mergeCell ref="L53:M53"/>
    <mergeCell ref="J31:K31"/>
    <mergeCell ref="L31:M31"/>
    <mergeCell ref="J37:K37"/>
    <mergeCell ref="L37:M37"/>
    <mergeCell ref="R19:S19"/>
    <mergeCell ref="T19:U19"/>
    <mergeCell ref="R25:S25"/>
    <mergeCell ref="T25:U25"/>
    <mergeCell ref="J47:K47"/>
    <mergeCell ref="L47:M47"/>
    <mergeCell ref="J19:K19"/>
    <mergeCell ref="L19:M19"/>
    <mergeCell ref="R47:S47"/>
    <mergeCell ref="T47:U47"/>
    <mergeCell ref="R53:S53"/>
    <mergeCell ref="T53:U53"/>
    <mergeCell ref="R31:S31"/>
    <mergeCell ref="T31:U31"/>
    <mergeCell ref="R37:S37"/>
    <mergeCell ref="T37:U3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UGA\CAES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dshurley</dc:creator>
  <cp:keywords/>
  <dc:description/>
  <cp:lastModifiedBy>Ruth Jarret</cp:lastModifiedBy>
  <cp:lastPrinted>2012-02-29T22:54:48Z</cp:lastPrinted>
  <dcterms:created xsi:type="dcterms:W3CDTF">2005-11-29T13:52:22Z</dcterms:created>
  <dcterms:modified xsi:type="dcterms:W3CDTF">2012-09-07T20:10:40Z</dcterms:modified>
  <cp:category/>
  <cp:version/>
  <cp:contentType/>
  <cp:contentStatus/>
</cp:coreProperties>
</file>