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Main!$B$1:$H$82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E27" i="7" l="1"/>
  <c r="F27" i="7" s="1"/>
  <c r="E26" i="7"/>
  <c r="F26" i="7" s="1"/>
  <c r="F25" i="7"/>
  <c r="E25" i="7"/>
  <c r="D13" i="6" l="1"/>
  <c r="D14" i="6"/>
  <c r="D12" i="6"/>
  <c r="C4" i="7"/>
  <c r="C3" i="7"/>
  <c r="E38" i="7" l="1"/>
  <c r="F38" i="7"/>
  <c r="E39" i="7"/>
  <c r="F39" i="7"/>
  <c r="E37" i="7"/>
  <c r="F37" i="7"/>
  <c r="B57" i="6"/>
  <c r="B58" i="6"/>
  <c r="B59" i="6"/>
  <c r="B60" i="6"/>
  <c r="E3" i="7"/>
  <c r="D29" i="6"/>
  <c r="C3" i="4"/>
  <c r="C4" i="4"/>
  <c r="C5" i="4"/>
  <c r="C6" i="4"/>
  <c r="C7" i="4"/>
  <c r="C8" i="4"/>
  <c r="C9" i="4"/>
  <c r="C10" i="4"/>
  <c r="C11" i="4"/>
  <c r="C12" i="4"/>
  <c r="C13" i="4"/>
  <c r="L52" i="1"/>
  <c r="M18" i="2"/>
  <c r="W18" i="2"/>
  <c r="X18" i="2"/>
  <c r="AA18" i="2"/>
  <c r="AC18" i="2" s="1"/>
  <c r="AB18" i="2"/>
  <c r="Y18" i="2"/>
  <c r="Z18" i="2" s="1"/>
  <c r="S18" i="2"/>
  <c r="G18" i="2"/>
  <c r="B18" i="2"/>
  <c r="Z42" i="3"/>
  <c r="AC42" i="3"/>
  <c r="Z43" i="3"/>
  <c r="AA43" i="3" s="1"/>
  <c r="AC43" i="3"/>
  <c r="Z41" i="3"/>
  <c r="Z30" i="3"/>
  <c r="AC30" i="3"/>
  <c r="Z31" i="3"/>
  <c r="Z32" i="3"/>
  <c r="AB32" i="3" s="1"/>
  <c r="AC32" i="3"/>
  <c r="Z33" i="3"/>
  <c r="AA33" i="3"/>
  <c r="Z34" i="3"/>
  <c r="AB34" i="3" s="1"/>
  <c r="Z35" i="3"/>
  <c r="AC35" i="3" s="1"/>
  <c r="Z36" i="3"/>
  <c r="AB36" i="3" s="1"/>
  <c r="AC36" i="3"/>
  <c r="Z37" i="3"/>
  <c r="AC37" i="3"/>
  <c r="Z38" i="3"/>
  <c r="AA38" i="3" s="1"/>
  <c r="AC38" i="3"/>
  <c r="Z39" i="3"/>
  <c r="Z40" i="3"/>
  <c r="AC40" i="3" s="1"/>
  <c r="Z29" i="3"/>
  <c r="AB29" i="3" s="1"/>
  <c r="AC29" i="3"/>
  <c r="Z22" i="3"/>
  <c r="Z23" i="3"/>
  <c r="AB23" i="3" s="1"/>
  <c r="AD23" i="3" s="1"/>
  <c r="AC23" i="3"/>
  <c r="Z24" i="3"/>
  <c r="AC24" i="3"/>
  <c r="AD24" i="3" s="1"/>
  <c r="Z25" i="3"/>
  <c r="AB25" i="3" s="1"/>
  <c r="AC25" i="3"/>
  <c r="Z26" i="3"/>
  <c r="Z27" i="3"/>
  <c r="AB27" i="3" s="1"/>
  <c r="Z28" i="3"/>
  <c r="AA28" i="3" s="1"/>
  <c r="Z21" i="3"/>
  <c r="AC21" i="3" s="1"/>
  <c r="Z13" i="3"/>
  <c r="AC13" i="3" s="1"/>
  <c r="Z14" i="3"/>
  <c r="AC14" i="3" s="1"/>
  <c r="Z15" i="3"/>
  <c r="AC15" i="3" s="1"/>
  <c r="Z16" i="3"/>
  <c r="AB16" i="3" s="1"/>
  <c r="AA16" i="3"/>
  <c r="Z17" i="3"/>
  <c r="AB17" i="3" s="1"/>
  <c r="Z18" i="3"/>
  <c r="AA18" i="3" s="1"/>
  <c r="Z19" i="3"/>
  <c r="AB19" i="3" s="1"/>
  <c r="AD19" i="3" s="1"/>
  <c r="Z20" i="3"/>
  <c r="AC20" i="3"/>
  <c r="Z12" i="3"/>
  <c r="AB12" i="3" s="1"/>
  <c r="AC12" i="3"/>
  <c r="Z5" i="3"/>
  <c r="Z6" i="3"/>
  <c r="AC6" i="3" s="1"/>
  <c r="Z7" i="3"/>
  <c r="AC7" i="3"/>
  <c r="Z8" i="3"/>
  <c r="AA8" i="3" s="1"/>
  <c r="AC8" i="3"/>
  <c r="Z9" i="3"/>
  <c r="AB9" i="3" s="1"/>
  <c r="Z10" i="3"/>
  <c r="AC10" i="3"/>
  <c r="Z11" i="3"/>
  <c r="AC11" i="3" s="1"/>
  <c r="AC19" i="3"/>
  <c r="AB28" i="3"/>
  <c r="AA20" i="3"/>
  <c r="AD20" i="3" s="1"/>
  <c r="AA32" i="3"/>
  <c r="AD32" i="3" s="1"/>
  <c r="AA29" i="3"/>
  <c r="AD29" i="3" s="1"/>
  <c r="AB20" i="3"/>
  <c r="AA19" i="3"/>
  <c r="AC16" i="3"/>
  <c r="AA25" i="3"/>
  <c r="AD25" i="3" s="1"/>
  <c r="AA24" i="3"/>
  <c r="AB24" i="3"/>
  <c r="AC18" i="3"/>
  <c r="AB18" i="3"/>
  <c r="AC27" i="3"/>
  <c r="AC39" i="3"/>
  <c r="AB39" i="3"/>
  <c r="AA39" i="3"/>
  <c r="AC31" i="3"/>
  <c r="AB31" i="3"/>
  <c r="AA31" i="3"/>
  <c r="AA14" i="3"/>
  <c r="AB30" i="3"/>
  <c r="AD30" i="3" s="1"/>
  <c r="AB14" i="3"/>
  <c r="AA36" i="3"/>
  <c r="AD36" i="3" s="1"/>
  <c r="AA35" i="3"/>
  <c r="AA11" i="3"/>
  <c r="AD11" i="3" s="1"/>
  <c r="AB11" i="3"/>
  <c r="AA42" i="3"/>
  <c r="AA10" i="3"/>
  <c r="AD10" i="3" s="1"/>
  <c r="AB42" i="3"/>
  <c r="AB10" i="3"/>
  <c r="AA23" i="3"/>
  <c r="AA15" i="3"/>
  <c r="AA7" i="3"/>
  <c r="AB15" i="3"/>
  <c r="AB7" i="3"/>
  <c r="AD7" i="3" s="1"/>
  <c r="AA30" i="3"/>
  <c r="AB6" i="3"/>
  <c r="AD31" i="3"/>
  <c r="C29" i="6"/>
  <c r="F29" i="6"/>
  <c r="G29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40" i="7"/>
  <c r="F40" i="7"/>
  <c r="E41" i="7"/>
  <c r="F41" i="7"/>
  <c r="D10" i="6"/>
  <c r="N5" i="5"/>
  <c r="O5" i="5" s="1"/>
  <c r="N6" i="5"/>
  <c r="N7" i="5"/>
  <c r="N8" i="5"/>
  <c r="N9" i="5"/>
  <c r="O9" i="5" s="1"/>
  <c r="N10" i="5"/>
  <c r="P6" i="5"/>
  <c r="P7" i="5"/>
  <c r="P8" i="5"/>
  <c r="Q8" i="5" s="1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G5" i="5" s="1"/>
  <c r="E6" i="5"/>
  <c r="E7" i="5"/>
  <c r="E8" i="5"/>
  <c r="E9" i="5"/>
  <c r="G9" i="5" s="1"/>
  <c r="E10" i="5"/>
  <c r="G10" i="5" s="1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/>
  <c r="H22" i="4"/>
  <c r="I22" i="4" s="1"/>
  <c r="J22" i="4"/>
  <c r="L22" i="4"/>
  <c r="D23" i="4"/>
  <c r="E23" i="4"/>
  <c r="G23" i="4"/>
  <c r="H23" i="4"/>
  <c r="J23" i="4"/>
  <c r="L23" i="4"/>
  <c r="M23" i="4" s="1"/>
  <c r="L19" i="4"/>
  <c r="J19" i="4"/>
  <c r="K19" i="4" s="1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T10" i="4" s="1"/>
  <c r="S11" i="4"/>
  <c r="S12" i="4"/>
  <c r="T12" i="4" s="1"/>
  <c r="S13" i="4"/>
  <c r="S14" i="4"/>
  <c r="P9" i="4"/>
  <c r="P10" i="4"/>
  <c r="P11" i="4"/>
  <c r="P12" i="4"/>
  <c r="P13" i="4"/>
  <c r="P14" i="4"/>
  <c r="Q14" i="4" s="1"/>
  <c r="R14" i="4" s="1"/>
  <c r="N4" i="4"/>
  <c r="N5" i="4"/>
  <c r="O5" i="4" s="1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I10" i="4" s="1"/>
  <c r="H11" i="4"/>
  <c r="I11" i="4" s="1"/>
  <c r="H12" i="4"/>
  <c r="H13" i="4"/>
  <c r="H14" i="4"/>
  <c r="E4" i="4"/>
  <c r="G4" i="4" s="1"/>
  <c r="O4" i="4" s="1"/>
  <c r="E5" i="4"/>
  <c r="G5" i="4" s="1"/>
  <c r="E6" i="4"/>
  <c r="G6" i="4" s="1"/>
  <c r="E7" i="4"/>
  <c r="G7" i="4"/>
  <c r="E8" i="4"/>
  <c r="G8" i="4" s="1"/>
  <c r="E9" i="4"/>
  <c r="G9" i="4" s="1"/>
  <c r="Q9" i="4" s="1"/>
  <c r="E10" i="4"/>
  <c r="G10" i="4" s="1"/>
  <c r="E11" i="4"/>
  <c r="G11" i="4" s="1"/>
  <c r="K11" i="4" s="1"/>
  <c r="M11" i="4" s="1"/>
  <c r="E12" i="4"/>
  <c r="G12" i="4" s="1"/>
  <c r="E13" i="4"/>
  <c r="G13" i="4" s="1"/>
  <c r="E14" i="4"/>
  <c r="G14" i="4" s="1"/>
  <c r="K14" i="4" s="1"/>
  <c r="M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/>
  <c r="Z461" i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X463" i="1"/>
  <c r="Y463" i="1" s="1"/>
  <c r="X462" i="1"/>
  <c r="Y462" i="1" s="1"/>
  <c r="X461" i="1"/>
  <c r="Y461" i="1" s="1"/>
  <c r="X460" i="1"/>
  <c r="Y460" i="1"/>
  <c r="X459" i="1"/>
  <c r="Y459" i="1" s="1"/>
  <c r="X458" i="1"/>
  <c r="Y458" i="1" s="1"/>
  <c r="K22" i="4"/>
  <c r="N3" i="4"/>
  <c r="Z4" i="3"/>
  <c r="AB4" i="3" s="1"/>
  <c r="V460" i="1"/>
  <c r="W460" i="1" s="1"/>
  <c r="Z458" i="1"/>
  <c r="AB458" i="1" s="1"/>
  <c r="Z462" i="1"/>
  <c r="V462" i="1"/>
  <c r="W462" i="1" s="1"/>
  <c r="Z460" i="1"/>
  <c r="AB460" i="1" s="1"/>
  <c r="AC460" i="1" s="1"/>
  <c r="V458" i="1"/>
  <c r="W458" i="1" s="1"/>
  <c r="AB463" i="1"/>
  <c r="AB459" i="1"/>
  <c r="E3" i="5"/>
  <c r="G3" i="5" s="1"/>
  <c r="J3" i="5"/>
  <c r="E4" i="5"/>
  <c r="G4" i="5" s="1"/>
  <c r="D3" i="5"/>
  <c r="H3" i="5"/>
  <c r="D4" i="5"/>
  <c r="I20" i="4"/>
  <c r="I23" i="4"/>
  <c r="I14" i="4"/>
  <c r="K10" i="4"/>
  <c r="M10" i="4"/>
  <c r="D3" i="4"/>
  <c r="D5" i="4"/>
  <c r="D4" i="4"/>
  <c r="D6" i="4"/>
  <c r="AC463" i="1"/>
  <c r="AD463" i="1"/>
  <c r="AA458" i="1"/>
  <c r="AD460" i="1"/>
  <c r="G8" i="6"/>
  <c r="R303" i="1"/>
  <c r="R304" i="1"/>
  <c r="L304" i="1"/>
  <c r="L303" i="1"/>
  <c r="V304" i="1"/>
  <c r="W304" i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/>
  <c r="R376" i="1"/>
  <c r="R375" i="1"/>
  <c r="V375" i="1"/>
  <c r="W375" i="1" s="1"/>
  <c r="O4" i="3"/>
  <c r="Q4" i="3"/>
  <c r="R4" i="3" s="1"/>
  <c r="P4" i="5" s="1"/>
  <c r="Z376" i="1"/>
  <c r="X376" i="1"/>
  <c r="Y376" i="1" s="1"/>
  <c r="V376" i="1"/>
  <c r="W376" i="1" s="1"/>
  <c r="X375" i="1"/>
  <c r="Y375" i="1" s="1"/>
  <c r="V163" i="1"/>
  <c r="W163" i="1"/>
  <c r="Z162" i="1"/>
  <c r="X304" i="1"/>
  <c r="Y304" i="1" s="1"/>
  <c r="X303" i="1"/>
  <c r="Y303" i="1"/>
  <c r="Z375" i="1"/>
  <c r="AA375" i="1" s="1"/>
  <c r="V164" i="1"/>
  <c r="W164" i="1" s="1"/>
  <c r="V162" i="1"/>
  <c r="W162" i="1"/>
  <c r="Z164" i="1"/>
  <c r="AB164" i="1" s="1"/>
  <c r="AC164" i="1" s="1"/>
  <c r="Z163" i="1"/>
  <c r="AA163" i="1" s="1"/>
  <c r="AB163" i="1"/>
  <c r="AD163" i="1" s="1"/>
  <c r="Z304" i="1"/>
  <c r="AA304" i="1" s="1"/>
  <c r="Z303" i="1"/>
  <c r="AB303" i="1" s="1"/>
  <c r="S4" i="3"/>
  <c r="U4" i="3" s="1"/>
  <c r="AB304" i="1"/>
  <c r="AC163" i="1"/>
  <c r="AA303" i="1"/>
  <c r="L376" i="1"/>
  <c r="L375" i="1"/>
  <c r="F25" i="6"/>
  <c r="G25" i="6" s="1"/>
  <c r="F36" i="6"/>
  <c r="G36" i="6"/>
  <c r="B54" i="6"/>
  <c r="E45" i="7"/>
  <c r="F45" i="7"/>
  <c r="E44" i="7"/>
  <c r="F44" i="7"/>
  <c r="E43" i="7"/>
  <c r="F43" i="7"/>
  <c r="E42" i="7"/>
  <c r="F42" i="7"/>
  <c r="E36" i="7"/>
  <c r="E46" i="7" s="1"/>
  <c r="E17" i="6" s="1"/>
  <c r="F17" i="6" s="1"/>
  <c r="G17" i="6" s="1"/>
  <c r="F36" i="7"/>
  <c r="F35" i="7"/>
  <c r="E55" i="6"/>
  <c r="C55" i="6" s="1"/>
  <c r="B53" i="6"/>
  <c r="B51" i="6"/>
  <c r="G45" i="6"/>
  <c r="G44" i="6"/>
  <c r="F40" i="6"/>
  <c r="G40" i="6"/>
  <c r="F39" i="6"/>
  <c r="G39" i="6"/>
  <c r="AE163" i="1"/>
  <c r="AF163" i="1" s="1"/>
  <c r="E31" i="7"/>
  <c r="F31" i="7"/>
  <c r="E30" i="7"/>
  <c r="F30" i="7"/>
  <c r="E29" i="7"/>
  <c r="F29" i="7"/>
  <c r="E28" i="7"/>
  <c r="F28" i="7"/>
  <c r="F24" i="7"/>
  <c r="F13" i="7"/>
  <c r="F2" i="7"/>
  <c r="E20" i="7"/>
  <c r="F20" i="7"/>
  <c r="E19" i="7"/>
  <c r="F19" i="7"/>
  <c r="E18" i="7"/>
  <c r="F18" i="7"/>
  <c r="E17" i="7"/>
  <c r="F17" i="7"/>
  <c r="E16" i="7"/>
  <c r="F16" i="7" s="1"/>
  <c r="E15" i="7"/>
  <c r="F15" i="7" s="1"/>
  <c r="E14" i="7"/>
  <c r="F14" i="7" s="1"/>
  <c r="E14" i="6"/>
  <c r="F14" i="6" s="1"/>
  <c r="G14" i="6" s="1"/>
  <c r="E13" i="6"/>
  <c r="F13" i="6" s="1"/>
  <c r="G13" i="6" s="1"/>
  <c r="E12" i="6"/>
  <c r="F12" i="6" s="1"/>
  <c r="E10" i="6"/>
  <c r="F10" i="6" s="1"/>
  <c r="G10" i="6" s="1"/>
  <c r="F27" i="6"/>
  <c r="G27" i="6"/>
  <c r="F26" i="6"/>
  <c r="G26" i="6"/>
  <c r="F9" i="6"/>
  <c r="G9" i="6"/>
  <c r="F8" i="7"/>
  <c r="F9" i="7"/>
  <c r="E4" i="7"/>
  <c r="F4" i="7" s="1"/>
  <c r="E5" i="7"/>
  <c r="F5" i="7" s="1"/>
  <c r="E6" i="7"/>
  <c r="F6" i="7" s="1"/>
  <c r="E7" i="7"/>
  <c r="F7" i="7"/>
  <c r="E8" i="7"/>
  <c r="E9" i="7"/>
  <c r="G7" i="5"/>
  <c r="T7" i="5" s="1"/>
  <c r="G8" i="5"/>
  <c r="E32" i="7"/>
  <c r="E16" i="6"/>
  <c r="F16" i="6"/>
  <c r="G16" i="6" s="1"/>
  <c r="G6" i="5"/>
  <c r="T6" i="5" s="1"/>
  <c r="F3" i="7"/>
  <c r="I7" i="5"/>
  <c r="O6" i="5"/>
  <c r="G19" i="4"/>
  <c r="M19" i="4" s="1"/>
  <c r="O5" i="3"/>
  <c r="Q5" i="3"/>
  <c r="R5" i="3"/>
  <c r="S5" i="3"/>
  <c r="U5" i="3" s="1"/>
  <c r="O6" i="3"/>
  <c r="Q6" i="3"/>
  <c r="R6" i="3" s="1"/>
  <c r="S6" i="3"/>
  <c r="T6" i="3" s="1"/>
  <c r="O7" i="3"/>
  <c r="Q7" i="3"/>
  <c r="R7" i="3" s="1"/>
  <c r="S7" i="3"/>
  <c r="T7" i="3" s="1"/>
  <c r="O8" i="3"/>
  <c r="Q8" i="3"/>
  <c r="R8" i="3" s="1"/>
  <c r="S8" i="3"/>
  <c r="T8" i="3" s="1"/>
  <c r="O9" i="3"/>
  <c r="Q9" i="3"/>
  <c r="R9" i="3"/>
  <c r="S9" i="3"/>
  <c r="U9" i="3" s="1"/>
  <c r="V9" i="3" s="1"/>
  <c r="T9" i="3"/>
  <c r="O10" i="3"/>
  <c r="Q10" i="3"/>
  <c r="R10" i="3" s="1"/>
  <c r="S10" i="3"/>
  <c r="T10" i="3" s="1"/>
  <c r="O11" i="3"/>
  <c r="Q11" i="3"/>
  <c r="R11" i="3"/>
  <c r="S11" i="3"/>
  <c r="U11" i="3" s="1"/>
  <c r="V11" i="3" s="1"/>
  <c r="T11" i="3"/>
  <c r="O12" i="3"/>
  <c r="Q12" i="3"/>
  <c r="R12" i="3" s="1"/>
  <c r="S12" i="3"/>
  <c r="T12" i="3"/>
  <c r="O13" i="3"/>
  <c r="Q13" i="3"/>
  <c r="R13" i="3" s="1"/>
  <c r="S13" i="3"/>
  <c r="T13" i="3" s="1"/>
  <c r="O14" i="3"/>
  <c r="Q14" i="3"/>
  <c r="R14" i="3"/>
  <c r="S14" i="3"/>
  <c r="U14" i="3" s="1"/>
  <c r="W14" i="3" s="1"/>
  <c r="T14" i="3"/>
  <c r="O15" i="3"/>
  <c r="Q15" i="3"/>
  <c r="R15" i="3" s="1"/>
  <c r="S15" i="3"/>
  <c r="T15" i="3"/>
  <c r="O16" i="3"/>
  <c r="Q16" i="3"/>
  <c r="R16" i="3" s="1"/>
  <c r="S16" i="3"/>
  <c r="O17" i="3"/>
  <c r="Q17" i="3"/>
  <c r="R17" i="3"/>
  <c r="S17" i="3"/>
  <c r="T17" i="3" s="1"/>
  <c r="O18" i="3"/>
  <c r="Q18" i="3"/>
  <c r="R18" i="3" s="1"/>
  <c r="S18" i="3"/>
  <c r="U18" i="3"/>
  <c r="V18" i="3" s="1"/>
  <c r="O19" i="3"/>
  <c r="Q19" i="3"/>
  <c r="R19" i="3" s="1"/>
  <c r="S19" i="3"/>
  <c r="T19" i="3" s="1"/>
  <c r="O20" i="3"/>
  <c r="Q20" i="3"/>
  <c r="R20" i="3" s="1"/>
  <c r="S20" i="3"/>
  <c r="T20" i="3"/>
  <c r="O21" i="3"/>
  <c r="Q21" i="3"/>
  <c r="R21" i="3" s="1"/>
  <c r="S21" i="3"/>
  <c r="T21" i="3" s="1"/>
  <c r="O22" i="3"/>
  <c r="Q22" i="3"/>
  <c r="R22" i="3"/>
  <c r="S22" i="3"/>
  <c r="O23" i="3"/>
  <c r="Q23" i="3"/>
  <c r="R23" i="3"/>
  <c r="S23" i="3"/>
  <c r="U23" i="3" s="1"/>
  <c r="V23" i="3" s="1"/>
  <c r="T23" i="3"/>
  <c r="O24" i="3"/>
  <c r="Q24" i="3"/>
  <c r="R24" i="3" s="1"/>
  <c r="S24" i="3"/>
  <c r="U24" i="3" s="1"/>
  <c r="V24" i="3" s="1"/>
  <c r="O25" i="3"/>
  <c r="Q25" i="3"/>
  <c r="R25" i="3"/>
  <c r="S25" i="3"/>
  <c r="O26" i="3"/>
  <c r="Q26" i="3"/>
  <c r="R26" i="3"/>
  <c r="S26" i="3"/>
  <c r="U26" i="3" s="1"/>
  <c r="V26" i="3" s="1"/>
  <c r="T26" i="3"/>
  <c r="O27" i="3"/>
  <c r="Q27" i="3"/>
  <c r="R27" i="3" s="1"/>
  <c r="S27" i="3"/>
  <c r="T27" i="3" s="1"/>
  <c r="O28" i="3"/>
  <c r="Q28" i="3"/>
  <c r="R28" i="3"/>
  <c r="S28" i="3"/>
  <c r="T28" i="3"/>
  <c r="O29" i="3"/>
  <c r="Q29" i="3"/>
  <c r="R29" i="3" s="1"/>
  <c r="S29" i="3"/>
  <c r="T29" i="3" s="1"/>
  <c r="O30" i="3"/>
  <c r="Q30" i="3"/>
  <c r="R30" i="3"/>
  <c r="S30" i="3"/>
  <c r="T30" i="3" s="1"/>
  <c r="O31" i="3"/>
  <c r="Q31" i="3"/>
  <c r="R31" i="3" s="1"/>
  <c r="P5" i="4" s="1"/>
  <c r="Q5" i="4" s="1"/>
  <c r="S31" i="3"/>
  <c r="U31" i="3" s="1"/>
  <c r="V31" i="3" s="1"/>
  <c r="O32" i="3"/>
  <c r="Q32" i="3"/>
  <c r="R32" i="3" s="1"/>
  <c r="S32" i="3"/>
  <c r="U32" i="3" s="1"/>
  <c r="O33" i="3"/>
  <c r="Q33" i="3"/>
  <c r="R33" i="3" s="1"/>
  <c r="S33" i="3"/>
  <c r="O34" i="3"/>
  <c r="Q34" i="3"/>
  <c r="R34" i="3"/>
  <c r="S34" i="3"/>
  <c r="U34" i="3" s="1"/>
  <c r="T34" i="3"/>
  <c r="O35" i="3"/>
  <c r="Q35" i="3"/>
  <c r="R35" i="3" s="1"/>
  <c r="S35" i="3"/>
  <c r="T35" i="3" s="1"/>
  <c r="O36" i="3"/>
  <c r="Q36" i="3"/>
  <c r="R36" i="3"/>
  <c r="S36" i="3"/>
  <c r="U36" i="3" s="1"/>
  <c r="T36" i="3"/>
  <c r="O37" i="3"/>
  <c r="Q37" i="3"/>
  <c r="R37" i="3" s="1"/>
  <c r="S37" i="3"/>
  <c r="T37" i="3"/>
  <c r="X37" i="3" s="1"/>
  <c r="Y37" i="3" s="1"/>
  <c r="O38" i="3"/>
  <c r="Q38" i="3"/>
  <c r="R38" i="3" s="1"/>
  <c r="S38" i="3"/>
  <c r="T38" i="3" s="1"/>
  <c r="O39" i="3"/>
  <c r="Q39" i="3"/>
  <c r="R39" i="3"/>
  <c r="S39" i="3"/>
  <c r="U39" i="3" s="1"/>
  <c r="T39" i="3"/>
  <c r="O40" i="3"/>
  <c r="Q40" i="3"/>
  <c r="R40" i="3" s="1"/>
  <c r="S40" i="3"/>
  <c r="T40" i="3"/>
  <c r="O41" i="3"/>
  <c r="Q41" i="3"/>
  <c r="R41" i="3" s="1"/>
  <c r="S41" i="3"/>
  <c r="O42" i="3"/>
  <c r="Q42" i="3"/>
  <c r="R42" i="3" s="1"/>
  <c r="S42" i="3"/>
  <c r="T42" i="3" s="1"/>
  <c r="O43" i="3"/>
  <c r="Q43" i="3"/>
  <c r="R43" i="3" s="1"/>
  <c r="S43" i="3"/>
  <c r="T43" i="3" s="1"/>
  <c r="M4" i="2"/>
  <c r="S4" i="2"/>
  <c r="W4" i="2"/>
  <c r="X4" i="2"/>
  <c r="Y4" i="2"/>
  <c r="Z4" i="2" s="1"/>
  <c r="AA4" i="2"/>
  <c r="AB4" i="2" s="1"/>
  <c r="M5" i="2"/>
  <c r="S5" i="2"/>
  <c r="W5" i="2"/>
  <c r="X5" i="2"/>
  <c r="Y5" i="2"/>
  <c r="Z5" i="2" s="1"/>
  <c r="AA5" i="2"/>
  <c r="AC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/>
  <c r="Y8" i="2"/>
  <c r="Z8" i="2" s="1"/>
  <c r="AA8" i="2"/>
  <c r="AB8" i="2" s="1"/>
  <c r="M9" i="2"/>
  <c r="S9" i="2"/>
  <c r="W9" i="2"/>
  <c r="X9" i="2" s="1"/>
  <c r="Y9" i="2"/>
  <c r="Z9" i="2" s="1"/>
  <c r="AA9" i="2"/>
  <c r="AC9" i="2" s="1"/>
  <c r="AB9" i="2"/>
  <c r="M10" i="2"/>
  <c r="S10" i="2"/>
  <c r="W10" i="2"/>
  <c r="X10" i="2" s="1"/>
  <c r="Y10" i="2"/>
  <c r="Z10" i="2"/>
  <c r="AA10" i="2"/>
  <c r="AC10" i="2"/>
  <c r="AD10" i="2" s="1"/>
  <c r="M11" i="2"/>
  <c r="S11" i="2"/>
  <c r="W11" i="2"/>
  <c r="X11" i="2" s="1"/>
  <c r="Y11" i="2"/>
  <c r="Z11" i="2"/>
  <c r="AA11" i="2"/>
  <c r="AC11" i="2" s="1"/>
  <c r="M12" i="2"/>
  <c r="S12" i="2"/>
  <c r="W12" i="2"/>
  <c r="X12" i="2" s="1"/>
  <c r="Y12" i="2"/>
  <c r="Z12" i="2" s="1"/>
  <c r="AA12" i="2"/>
  <c r="AC12" i="2"/>
  <c r="AD12" i="2" s="1"/>
  <c r="AF12" i="2" s="1"/>
  <c r="AG12" i="2" s="1"/>
  <c r="M13" i="2"/>
  <c r="S13" i="2"/>
  <c r="W13" i="2"/>
  <c r="X13" i="2" s="1"/>
  <c r="Y13" i="2"/>
  <c r="Z13" i="2"/>
  <c r="AA13" i="2"/>
  <c r="AB13" i="2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/>
  <c r="AA15" i="2"/>
  <c r="AB15" i="2"/>
  <c r="M16" i="2"/>
  <c r="S16" i="2"/>
  <c r="W16" i="2"/>
  <c r="X16" i="2" s="1"/>
  <c r="Y16" i="2"/>
  <c r="Z16" i="2"/>
  <c r="AA16" i="2"/>
  <c r="AB16" i="2" s="1"/>
  <c r="M17" i="2"/>
  <c r="S17" i="2"/>
  <c r="W17" i="2"/>
  <c r="X17" i="2"/>
  <c r="Y17" i="2"/>
  <c r="Z17" i="2" s="1"/>
  <c r="AA17" i="2"/>
  <c r="AC17" i="2" s="1"/>
  <c r="M19" i="2"/>
  <c r="S19" i="2"/>
  <c r="W19" i="2"/>
  <c r="X19" i="2"/>
  <c r="Y19" i="2"/>
  <c r="Z19" i="2" s="1"/>
  <c r="AA19" i="2"/>
  <c r="AC19" i="2" s="1"/>
  <c r="AD19" i="2" s="1"/>
  <c r="M20" i="2"/>
  <c r="S20" i="2"/>
  <c r="W20" i="2"/>
  <c r="X20" i="2"/>
  <c r="Y20" i="2"/>
  <c r="Z20" i="2" s="1"/>
  <c r="AA20" i="2"/>
  <c r="AC20" i="2" s="1"/>
  <c r="M21" i="2"/>
  <c r="S21" i="2"/>
  <c r="W21" i="2"/>
  <c r="X21" i="2"/>
  <c r="Y21" i="2"/>
  <c r="Z21" i="2" s="1"/>
  <c r="AA21" i="2"/>
  <c r="AB21" i="2" s="1"/>
  <c r="M22" i="2"/>
  <c r="S22" i="2"/>
  <c r="W22" i="2"/>
  <c r="X22" i="2"/>
  <c r="Y22" i="2"/>
  <c r="Z22" i="2" s="1"/>
  <c r="AA22" i="2"/>
  <c r="AC22" i="2" s="1"/>
  <c r="M23" i="2"/>
  <c r="S23" i="2"/>
  <c r="W23" i="2"/>
  <c r="X23" i="2"/>
  <c r="Y23" i="2"/>
  <c r="Z23" i="2" s="1"/>
  <c r="AA23" i="2"/>
  <c r="AC23" i="2" s="1"/>
  <c r="M24" i="2"/>
  <c r="S24" i="2"/>
  <c r="W24" i="2"/>
  <c r="X24" i="2"/>
  <c r="Y24" i="2"/>
  <c r="Z24" i="2" s="1"/>
  <c r="AA24" i="2"/>
  <c r="AC24" i="2" s="1"/>
  <c r="M25" i="2"/>
  <c r="S25" i="2"/>
  <c r="W25" i="2"/>
  <c r="X25" i="2"/>
  <c r="Y25" i="2"/>
  <c r="Z25" i="2" s="1"/>
  <c r="AA25" i="2"/>
  <c r="AC25" i="2" s="1"/>
  <c r="M26" i="2"/>
  <c r="S26" i="2"/>
  <c r="W26" i="2"/>
  <c r="X26" i="2"/>
  <c r="Y26" i="2"/>
  <c r="Z26" i="2" s="1"/>
  <c r="AA26" i="2"/>
  <c r="AC26" i="2" s="1"/>
  <c r="M27" i="2"/>
  <c r="S27" i="2"/>
  <c r="W27" i="2"/>
  <c r="X27" i="2"/>
  <c r="Y27" i="2"/>
  <c r="Z27" i="2" s="1"/>
  <c r="AA27" i="2"/>
  <c r="AB27" i="2" s="1"/>
  <c r="M28" i="2"/>
  <c r="S28" i="2"/>
  <c r="W28" i="2"/>
  <c r="X28" i="2"/>
  <c r="Y28" i="2"/>
  <c r="Z28" i="2" s="1"/>
  <c r="AA28" i="2"/>
  <c r="AC28" i="2" s="1"/>
  <c r="M29" i="2"/>
  <c r="S29" i="2"/>
  <c r="W29" i="2"/>
  <c r="X29" i="2"/>
  <c r="Y29" i="2"/>
  <c r="Z29" i="2" s="1"/>
  <c r="AA29" i="2"/>
  <c r="AC29" i="2" s="1"/>
  <c r="M30" i="2"/>
  <c r="S30" i="2"/>
  <c r="W30" i="2"/>
  <c r="X30" i="2"/>
  <c r="Y30" i="2"/>
  <c r="Z30" i="2" s="1"/>
  <c r="AA30" i="2"/>
  <c r="AC30" i="2" s="1"/>
  <c r="M31" i="2"/>
  <c r="S31" i="2"/>
  <c r="W31" i="2"/>
  <c r="X31" i="2"/>
  <c r="Y31" i="2"/>
  <c r="Z31" i="2" s="1"/>
  <c r="AA31" i="2"/>
  <c r="AC31" i="2" s="1"/>
  <c r="M32" i="2"/>
  <c r="S32" i="2"/>
  <c r="W32" i="2"/>
  <c r="X32" i="2"/>
  <c r="Y32" i="2"/>
  <c r="Z32" i="2" s="1"/>
  <c r="AA32" i="2"/>
  <c r="AC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/>
  <c r="X329" i="1"/>
  <c r="Y329" i="1" s="1"/>
  <c r="Z329" i="1"/>
  <c r="AA329" i="1" s="1"/>
  <c r="R52" i="1"/>
  <c r="V52" i="1"/>
  <c r="W52" i="1"/>
  <c r="X52" i="1"/>
  <c r="Y52" i="1" s="1"/>
  <c r="Z52" i="1"/>
  <c r="AA52" i="1" s="1"/>
  <c r="L53" i="1"/>
  <c r="R53" i="1"/>
  <c r="V53" i="1"/>
  <c r="W53" i="1"/>
  <c r="X53" i="1"/>
  <c r="Y53" i="1" s="1"/>
  <c r="Z53" i="1"/>
  <c r="AA53" i="1" s="1"/>
  <c r="L54" i="1"/>
  <c r="R54" i="1"/>
  <c r="V54" i="1"/>
  <c r="W54" i="1"/>
  <c r="X54" i="1"/>
  <c r="Y54" i="1" s="1"/>
  <c r="Z54" i="1"/>
  <c r="AA54" i="1"/>
  <c r="L55" i="1"/>
  <c r="R55" i="1"/>
  <c r="V55" i="1"/>
  <c r="W55" i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/>
  <c r="Z57" i="1"/>
  <c r="R58" i="1"/>
  <c r="V58" i="1"/>
  <c r="W58" i="1" s="1"/>
  <c r="X58" i="1"/>
  <c r="Y58" i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L386" i="1"/>
  <c r="R386" i="1"/>
  <c r="V386" i="1"/>
  <c r="W386" i="1" s="1"/>
  <c r="X386" i="1"/>
  <c r="Y386" i="1" s="1"/>
  <c r="Z386" i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/>
  <c r="Z390" i="1"/>
  <c r="L388" i="1"/>
  <c r="R388" i="1"/>
  <c r="V388" i="1"/>
  <c r="W388" i="1" s="1"/>
  <c r="X388" i="1"/>
  <c r="Y388" i="1" s="1"/>
  <c r="Z388" i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/>
  <c r="Z391" i="1"/>
  <c r="AA391" i="1" s="1"/>
  <c r="L392" i="1"/>
  <c r="R392" i="1"/>
  <c r="V392" i="1"/>
  <c r="W392" i="1" s="1"/>
  <c r="X392" i="1"/>
  <c r="Y392" i="1" s="1"/>
  <c r="Z392" i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/>
  <c r="Z399" i="1"/>
  <c r="AA399" i="1"/>
  <c r="L400" i="1"/>
  <c r="R400" i="1"/>
  <c r="V400" i="1"/>
  <c r="W400" i="1" s="1"/>
  <c r="X400" i="1"/>
  <c r="Y400" i="1" s="1"/>
  <c r="Z400" i="1"/>
  <c r="AA400" i="1"/>
  <c r="L401" i="1"/>
  <c r="R401" i="1"/>
  <c r="V401" i="1"/>
  <c r="W401" i="1" s="1"/>
  <c r="X401" i="1"/>
  <c r="Y401" i="1" s="1"/>
  <c r="Z401" i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L406" i="1"/>
  <c r="R406" i="1"/>
  <c r="V406" i="1"/>
  <c r="W406" i="1" s="1"/>
  <c r="X406" i="1"/>
  <c r="Y406" i="1" s="1"/>
  <c r="Z406" i="1"/>
  <c r="AA406" i="1"/>
  <c r="L407" i="1"/>
  <c r="R407" i="1"/>
  <c r="V407" i="1"/>
  <c r="W407" i="1" s="1"/>
  <c r="X407" i="1"/>
  <c r="Y407" i="1"/>
  <c r="Z407" i="1"/>
  <c r="AA407" i="1" s="1"/>
  <c r="L63" i="1"/>
  <c r="R63" i="1"/>
  <c r="V63" i="1"/>
  <c r="W63" i="1" s="1"/>
  <c r="X63" i="1"/>
  <c r="Y63" i="1" s="1"/>
  <c r="Z63" i="1"/>
  <c r="L64" i="1"/>
  <c r="R64" i="1"/>
  <c r="V64" i="1"/>
  <c r="W64" i="1" s="1"/>
  <c r="X64" i="1"/>
  <c r="Y64" i="1" s="1"/>
  <c r="Z64" i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L70" i="1"/>
  <c r="R70" i="1"/>
  <c r="V70" i="1"/>
  <c r="W70" i="1" s="1"/>
  <c r="X70" i="1"/>
  <c r="Y70" i="1"/>
  <c r="Z70" i="1"/>
  <c r="AA70" i="1"/>
  <c r="L71" i="1"/>
  <c r="R71" i="1"/>
  <c r="V71" i="1"/>
  <c r="W71" i="1" s="1"/>
  <c r="X71" i="1"/>
  <c r="Y71" i="1" s="1"/>
  <c r="Z71" i="1"/>
  <c r="AA71" i="1"/>
  <c r="L72" i="1"/>
  <c r="R72" i="1"/>
  <c r="V72" i="1"/>
  <c r="W72" i="1" s="1"/>
  <c r="X72" i="1"/>
  <c r="Y72" i="1" s="1"/>
  <c r="Z72" i="1"/>
  <c r="AA72" i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/>
  <c r="Z80" i="1"/>
  <c r="AA80" i="1"/>
  <c r="L81" i="1"/>
  <c r="R81" i="1"/>
  <c r="V81" i="1"/>
  <c r="W81" i="1" s="1"/>
  <c r="X81" i="1"/>
  <c r="Y81" i="1" s="1"/>
  <c r="Z81" i="1"/>
  <c r="AA81" i="1"/>
  <c r="L82" i="1"/>
  <c r="R82" i="1"/>
  <c r="V82" i="1"/>
  <c r="W82" i="1" s="1"/>
  <c r="X82" i="1"/>
  <c r="Y82" i="1" s="1"/>
  <c r="Z82" i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/>
  <c r="L88" i="1"/>
  <c r="R88" i="1"/>
  <c r="V88" i="1"/>
  <c r="W88" i="1" s="1"/>
  <c r="X88" i="1"/>
  <c r="Y88" i="1"/>
  <c r="Z88" i="1"/>
  <c r="AA88" i="1" s="1"/>
  <c r="L89" i="1"/>
  <c r="R89" i="1"/>
  <c r="V89" i="1"/>
  <c r="W89" i="1" s="1"/>
  <c r="X89" i="1"/>
  <c r="Y89" i="1" s="1"/>
  <c r="Z89" i="1"/>
  <c r="AA89" i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/>
  <c r="X96" i="1"/>
  <c r="Y96" i="1"/>
  <c r="Z96" i="1"/>
  <c r="AA96" i="1" s="1"/>
  <c r="L95" i="1"/>
  <c r="R95" i="1"/>
  <c r="V95" i="1"/>
  <c r="W95" i="1" s="1"/>
  <c r="X95" i="1"/>
  <c r="Y95" i="1" s="1"/>
  <c r="Z95" i="1"/>
  <c r="L97" i="1"/>
  <c r="R97" i="1"/>
  <c r="V97" i="1"/>
  <c r="W97" i="1" s="1"/>
  <c r="X97" i="1"/>
  <c r="Y97" i="1" s="1"/>
  <c r="Z97" i="1"/>
  <c r="AA97" i="1" s="1"/>
  <c r="L98" i="1"/>
  <c r="R98" i="1"/>
  <c r="V98" i="1"/>
  <c r="W98" i="1"/>
  <c r="X98" i="1"/>
  <c r="Y98" i="1"/>
  <c r="Z98" i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/>
  <c r="X103" i="1"/>
  <c r="Y103" i="1" s="1"/>
  <c r="Z103" i="1"/>
  <c r="AA103" i="1" s="1"/>
  <c r="L104" i="1"/>
  <c r="R104" i="1"/>
  <c r="V104" i="1"/>
  <c r="W104" i="1"/>
  <c r="X104" i="1"/>
  <c r="Y104" i="1"/>
  <c r="Z104" i="1"/>
  <c r="AA104" i="1" s="1"/>
  <c r="L105" i="1"/>
  <c r="R105" i="1"/>
  <c r="V105" i="1"/>
  <c r="W105" i="1" s="1"/>
  <c r="X105" i="1"/>
  <c r="Y105" i="1" s="1"/>
  <c r="Z105" i="1"/>
  <c r="L106" i="1"/>
  <c r="R106" i="1"/>
  <c r="V106" i="1"/>
  <c r="W106" i="1"/>
  <c r="X106" i="1"/>
  <c r="Y106" i="1" s="1"/>
  <c r="Z106" i="1"/>
  <c r="L107" i="1"/>
  <c r="R107" i="1"/>
  <c r="V107" i="1"/>
  <c r="W107" i="1"/>
  <c r="X107" i="1"/>
  <c r="Y107" i="1"/>
  <c r="Z107" i="1"/>
  <c r="AA107" i="1" s="1"/>
  <c r="L5" i="1"/>
  <c r="R5" i="1"/>
  <c r="V5" i="1"/>
  <c r="W5" i="1"/>
  <c r="X5" i="1"/>
  <c r="Y5" i="1" s="1"/>
  <c r="H5" i="4" s="1"/>
  <c r="I5" i="4" s="1"/>
  <c r="Z5" i="1"/>
  <c r="AA5" i="1" s="1"/>
  <c r="L6" i="1"/>
  <c r="R6" i="1"/>
  <c r="V6" i="1"/>
  <c r="W6" i="1"/>
  <c r="X6" i="1"/>
  <c r="Y6" i="1"/>
  <c r="Z6" i="1"/>
  <c r="AA6" i="1" s="1"/>
  <c r="L7" i="1"/>
  <c r="R7" i="1"/>
  <c r="V7" i="1"/>
  <c r="W7" i="1" s="1"/>
  <c r="X7" i="1"/>
  <c r="Y7" i="1" s="1"/>
  <c r="Z7" i="1"/>
  <c r="L8" i="1"/>
  <c r="R8" i="1"/>
  <c r="V8" i="1"/>
  <c r="W8" i="1"/>
  <c r="X8" i="1"/>
  <c r="Y8" i="1" s="1"/>
  <c r="Z8" i="1"/>
  <c r="AA8" i="1"/>
  <c r="AE8" i="1" s="1"/>
  <c r="AF8" i="1" s="1"/>
  <c r="L9" i="1"/>
  <c r="R9" i="1"/>
  <c r="V9" i="1"/>
  <c r="W9" i="1" s="1"/>
  <c r="X9" i="1"/>
  <c r="Y9" i="1" s="1"/>
  <c r="Z9" i="1"/>
  <c r="AA9" i="1"/>
  <c r="L10" i="1"/>
  <c r="R10" i="1"/>
  <c r="V10" i="1"/>
  <c r="W10" i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/>
  <c r="L13" i="1"/>
  <c r="R13" i="1"/>
  <c r="V13" i="1"/>
  <c r="W13" i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/>
  <c r="L16" i="1"/>
  <c r="R16" i="1"/>
  <c r="V16" i="1"/>
  <c r="W16" i="1" s="1"/>
  <c r="X16" i="1"/>
  <c r="Y16" i="1" s="1"/>
  <c r="Z16" i="1"/>
  <c r="AA16" i="1"/>
  <c r="AE16" i="1" s="1"/>
  <c r="AF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/>
  <c r="L108" i="1"/>
  <c r="R108" i="1"/>
  <c r="V108" i="1"/>
  <c r="W108" i="1" s="1"/>
  <c r="X108" i="1"/>
  <c r="Y108" i="1" s="1"/>
  <c r="Z108" i="1"/>
  <c r="AA108" i="1"/>
  <c r="L109" i="1"/>
  <c r="R109" i="1"/>
  <c r="V109" i="1"/>
  <c r="W109" i="1"/>
  <c r="X109" i="1"/>
  <c r="Y109" i="1" s="1"/>
  <c r="Z109" i="1"/>
  <c r="AA109" i="1" s="1"/>
  <c r="AE109" i="1" s="1"/>
  <c r="AF109" i="1" s="1"/>
  <c r="L110" i="1"/>
  <c r="R110" i="1"/>
  <c r="V110" i="1"/>
  <c r="W110" i="1" s="1"/>
  <c r="X110" i="1"/>
  <c r="Y110" i="1" s="1"/>
  <c r="Z110" i="1"/>
  <c r="AA110" i="1"/>
  <c r="L111" i="1"/>
  <c r="R111" i="1"/>
  <c r="V111" i="1"/>
  <c r="W111" i="1"/>
  <c r="X111" i="1"/>
  <c r="Y111" i="1" s="1"/>
  <c r="Z111" i="1"/>
  <c r="L112" i="1"/>
  <c r="R112" i="1"/>
  <c r="V112" i="1"/>
  <c r="W112" i="1" s="1"/>
  <c r="X112" i="1"/>
  <c r="Y112" i="1" s="1"/>
  <c r="H4" i="4" s="1"/>
  <c r="Z112" i="1"/>
  <c r="AA112" i="1" s="1"/>
  <c r="L113" i="1"/>
  <c r="R113" i="1"/>
  <c r="V113" i="1"/>
  <c r="W113" i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/>
  <c r="X117" i="1"/>
  <c r="Y117" i="1"/>
  <c r="Z117" i="1"/>
  <c r="AA117" i="1" s="1"/>
  <c r="L118" i="1"/>
  <c r="R118" i="1"/>
  <c r="V118" i="1"/>
  <c r="W118" i="1" s="1"/>
  <c r="X118" i="1"/>
  <c r="Y118" i="1" s="1"/>
  <c r="H7" i="4" s="1"/>
  <c r="Z118" i="1"/>
  <c r="L119" i="1"/>
  <c r="R119" i="1"/>
  <c r="V119" i="1"/>
  <c r="W119" i="1"/>
  <c r="X119" i="1"/>
  <c r="Y119" i="1"/>
  <c r="Z119" i="1"/>
  <c r="L120" i="1"/>
  <c r="R120" i="1"/>
  <c r="V120" i="1"/>
  <c r="W120" i="1" s="1"/>
  <c r="X120" i="1"/>
  <c r="Y120" i="1" s="1"/>
  <c r="Z120" i="1"/>
  <c r="L121" i="1"/>
  <c r="R121" i="1"/>
  <c r="V121" i="1"/>
  <c r="W121" i="1"/>
  <c r="X121" i="1"/>
  <c r="Y121" i="1" s="1"/>
  <c r="Z121" i="1"/>
  <c r="AA121" i="1" s="1"/>
  <c r="L123" i="1"/>
  <c r="R123" i="1"/>
  <c r="V123" i="1"/>
  <c r="W123" i="1" s="1"/>
  <c r="X123" i="1"/>
  <c r="Y123" i="1"/>
  <c r="Z123" i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/>
  <c r="X122" i="1"/>
  <c r="Y122" i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/>
  <c r="X128" i="1"/>
  <c r="Y128" i="1"/>
  <c r="Z128" i="1"/>
  <c r="AA128" i="1" s="1"/>
  <c r="L129" i="1"/>
  <c r="R129" i="1"/>
  <c r="V129" i="1"/>
  <c r="W129" i="1" s="1"/>
  <c r="X129" i="1"/>
  <c r="Y129" i="1" s="1"/>
  <c r="Z129" i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L132" i="1"/>
  <c r="R132" i="1"/>
  <c r="V132" i="1"/>
  <c r="W132" i="1" s="1"/>
  <c r="X132" i="1"/>
  <c r="Y132" i="1"/>
  <c r="Z132" i="1"/>
  <c r="L133" i="1"/>
  <c r="R133" i="1"/>
  <c r="V133" i="1"/>
  <c r="W133" i="1"/>
  <c r="X133" i="1"/>
  <c r="Y133" i="1" s="1"/>
  <c r="Z133" i="1"/>
  <c r="AA133" i="1" s="1"/>
  <c r="L134" i="1"/>
  <c r="R134" i="1"/>
  <c r="V134" i="1"/>
  <c r="W134" i="1"/>
  <c r="X134" i="1"/>
  <c r="Y134" i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/>
  <c r="X136" i="1"/>
  <c r="Y136" i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/>
  <c r="X408" i="1"/>
  <c r="Y408" i="1"/>
  <c r="H5" i="5" s="1"/>
  <c r="Z408" i="1"/>
  <c r="R409" i="1"/>
  <c r="V409" i="1"/>
  <c r="W409" i="1" s="1"/>
  <c r="X409" i="1"/>
  <c r="Y409" i="1" s="1"/>
  <c r="Z409" i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R412" i="1"/>
  <c r="V412" i="1"/>
  <c r="W412" i="1" s="1"/>
  <c r="X412" i="1"/>
  <c r="Y412" i="1"/>
  <c r="Z412" i="1"/>
  <c r="AA412" i="1" s="1"/>
  <c r="R413" i="1"/>
  <c r="V413" i="1"/>
  <c r="W413" i="1" s="1"/>
  <c r="X413" i="1"/>
  <c r="Y413" i="1" s="1"/>
  <c r="Z413" i="1"/>
  <c r="AA413" i="1"/>
  <c r="R414" i="1"/>
  <c r="V414" i="1"/>
  <c r="W414" i="1" s="1"/>
  <c r="X414" i="1"/>
  <c r="Y414" i="1" s="1"/>
  <c r="Z414" i="1"/>
  <c r="AA414" i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/>
  <c r="X139" i="1"/>
  <c r="Y139" i="1" s="1"/>
  <c r="Z139" i="1"/>
  <c r="AA139" i="1" s="1"/>
  <c r="L140" i="1"/>
  <c r="R140" i="1"/>
  <c r="V140" i="1"/>
  <c r="W140" i="1"/>
  <c r="X140" i="1"/>
  <c r="Y140" i="1" s="1"/>
  <c r="Z140" i="1"/>
  <c r="L141" i="1"/>
  <c r="R141" i="1"/>
  <c r="V141" i="1"/>
  <c r="W141" i="1"/>
  <c r="X141" i="1"/>
  <c r="Y141" i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/>
  <c r="X143" i="1"/>
  <c r="Y143" i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/>
  <c r="X145" i="1"/>
  <c r="Y145" i="1"/>
  <c r="Z145" i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/>
  <c r="X147" i="1"/>
  <c r="Y147" i="1"/>
  <c r="Z147" i="1"/>
  <c r="AA147" i="1" s="1"/>
  <c r="L148" i="1"/>
  <c r="R148" i="1"/>
  <c r="V148" i="1"/>
  <c r="W148" i="1" s="1"/>
  <c r="X148" i="1"/>
  <c r="Y148" i="1" s="1"/>
  <c r="Z148" i="1"/>
  <c r="L149" i="1"/>
  <c r="R149" i="1"/>
  <c r="V149" i="1"/>
  <c r="W149" i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/>
  <c r="X151" i="1"/>
  <c r="Y151" i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/>
  <c r="X153" i="1"/>
  <c r="Y153" i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/>
  <c r="X156" i="1"/>
  <c r="Y156" i="1" s="1"/>
  <c r="Z156" i="1"/>
  <c r="AA156" i="1" s="1"/>
  <c r="L157" i="1"/>
  <c r="R157" i="1"/>
  <c r="V157" i="1"/>
  <c r="W157" i="1"/>
  <c r="X157" i="1"/>
  <c r="Y157" i="1"/>
  <c r="Z157" i="1"/>
  <c r="AA157" i="1" s="1"/>
  <c r="L158" i="1"/>
  <c r="R158" i="1"/>
  <c r="V158" i="1"/>
  <c r="W158" i="1" s="1"/>
  <c r="X158" i="1"/>
  <c r="Y158" i="1" s="1"/>
  <c r="Z158" i="1"/>
  <c r="L159" i="1"/>
  <c r="R159" i="1"/>
  <c r="V159" i="1"/>
  <c r="W159" i="1"/>
  <c r="X159" i="1"/>
  <c r="Y159" i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/>
  <c r="X161" i="1"/>
  <c r="Y161" i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/>
  <c r="Z419" i="1"/>
  <c r="AA419" i="1" s="1"/>
  <c r="L420" i="1"/>
  <c r="R420" i="1"/>
  <c r="V420" i="1"/>
  <c r="W420" i="1" s="1"/>
  <c r="X420" i="1"/>
  <c r="Y420" i="1"/>
  <c r="Z420" i="1"/>
  <c r="AA420" i="1" s="1"/>
  <c r="L421" i="1"/>
  <c r="R421" i="1"/>
  <c r="V421" i="1"/>
  <c r="W421" i="1" s="1"/>
  <c r="X421" i="1"/>
  <c r="Y421" i="1"/>
  <c r="H4" i="5" s="1"/>
  <c r="Z421" i="1"/>
  <c r="AA421" i="1"/>
  <c r="L422" i="1"/>
  <c r="R422" i="1"/>
  <c r="V422" i="1"/>
  <c r="W422" i="1" s="1"/>
  <c r="X422" i="1"/>
  <c r="Y422" i="1" s="1"/>
  <c r="Z422" i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/>
  <c r="Z428" i="1"/>
  <c r="AA428" i="1" s="1"/>
  <c r="L429" i="1"/>
  <c r="R429" i="1"/>
  <c r="V429" i="1"/>
  <c r="W429" i="1" s="1"/>
  <c r="X429" i="1"/>
  <c r="Y429" i="1"/>
  <c r="Z429" i="1"/>
  <c r="AA429" i="1"/>
  <c r="R165" i="1"/>
  <c r="V165" i="1"/>
  <c r="W165" i="1" s="1"/>
  <c r="X165" i="1"/>
  <c r="Y165" i="1" s="1"/>
  <c r="Z165" i="1"/>
  <c r="R166" i="1"/>
  <c r="V166" i="1"/>
  <c r="W166" i="1"/>
  <c r="X166" i="1"/>
  <c r="Y166" i="1" s="1"/>
  <c r="Z166" i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L22" i="1"/>
  <c r="R22" i="1"/>
  <c r="V22" i="1"/>
  <c r="W22" i="1"/>
  <c r="X22" i="1"/>
  <c r="Y22" i="1" s="1"/>
  <c r="Z22" i="1"/>
  <c r="AA22" i="1" s="1"/>
  <c r="L25" i="1"/>
  <c r="R25" i="1"/>
  <c r="V25" i="1"/>
  <c r="W25" i="1"/>
  <c r="X25" i="1"/>
  <c r="Y25" i="1"/>
  <c r="Z25" i="1"/>
  <c r="AA25" i="1" s="1"/>
  <c r="L23" i="1"/>
  <c r="R23" i="1"/>
  <c r="V23" i="1"/>
  <c r="W23" i="1" s="1"/>
  <c r="X23" i="1"/>
  <c r="Y23" i="1"/>
  <c r="Z23" i="1"/>
  <c r="AA23" i="1" s="1"/>
  <c r="L26" i="1"/>
  <c r="R26" i="1"/>
  <c r="V26" i="1"/>
  <c r="W26" i="1" s="1"/>
  <c r="X26" i="1"/>
  <c r="Y26" i="1" s="1"/>
  <c r="Z26" i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/>
  <c r="X433" i="1"/>
  <c r="Y433" i="1" s="1"/>
  <c r="Z433" i="1"/>
  <c r="AA433" i="1" s="1"/>
  <c r="L435" i="1"/>
  <c r="R435" i="1"/>
  <c r="V435" i="1"/>
  <c r="W435" i="1"/>
  <c r="X435" i="1"/>
  <c r="Y435" i="1"/>
  <c r="Z435" i="1"/>
  <c r="AA435" i="1" s="1"/>
  <c r="L436" i="1"/>
  <c r="R436" i="1"/>
  <c r="V436" i="1"/>
  <c r="W436" i="1" s="1"/>
  <c r="X436" i="1"/>
  <c r="Y436" i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/>
  <c r="Z440" i="1"/>
  <c r="L442" i="1"/>
  <c r="R442" i="1"/>
  <c r="V442" i="1"/>
  <c r="W442" i="1"/>
  <c r="X442" i="1"/>
  <c r="Y442" i="1" s="1"/>
  <c r="Z442" i="1"/>
  <c r="AA442" i="1" s="1"/>
  <c r="L443" i="1"/>
  <c r="R443" i="1"/>
  <c r="V443" i="1"/>
  <c r="W443" i="1"/>
  <c r="X443" i="1"/>
  <c r="Y443" i="1" s="1"/>
  <c r="Z443" i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/>
  <c r="X445" i="1"/>
  <c r="Y445" i="1" s="1"/>
  <c r="Z445" i="1"/>
  <c r="L446" i="1"/>
  <c r="R446" i="1"/>
  <c r="V446" i="1"/>
  <c r="W446" i="1"/>
  <c r="X446" i="1"/>
  <c r="Y446" i="1" s="1"/>
  <c r="Z446" i="1"/>
  <c r="AA446" i="1" s="1"/>
  <c r="L449" i="1"/>
  <c r="R449" i="1"/>
  <c r="V449" i="1"/>
  <c r="W449" i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/>
  <c r="X448" i="1"/>
  <c r="Y448" i="1" s="1"/>
  <c r="Z448" i="1"/>
  <c r="AA448" i="1" s="1"/>
  <c r="L450" i="1"/>
  <c r="R450" i="1"/>
  <c r="V450" i="1"/>
  <c r="W450" i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L172" i="1"/>
  <c r="R172" i="1"/>
  <c r="V172" i="1"/>
  <c r="W172" i="1" s="1"/>
  <c r="X172" i="1"/>
  <c r="Y172" i="1" s="1"/>
  <c r="Z172" i="1"/>
  <c r="AA172" i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L177" i="1"/>
  <c r="R177" i="1"/>
  <c r="V177" i="1"/>
  <c r="W177" i="1" s="1"/>
  <c r="X177" i="1"/>
  <c r="Y177" i="1"/>
  <c r="Z177" i="1"/>
  <c r="AA177" i="1" s="1"/>
  <c r="L178" i="1"/>
  <c r="R178" i="1"/>
  <c r="V178" i="1"/>
  <c r="W178" i="1" s="1"/>
  <c r="X178" i="1"/>
  <c r="Y178" i="1"/>
  <c r="Z178" i="1"/>
  <c r="AA178" i="1"/>
  <c r="L179" i="1"/>
  <c r="R179" i="1"/>
  <c r="V179" i="1"/>
  <c r="W179" i="1" s="1"/>
  <c r="X179" i="1"/>
  <c r="Y179" i="1" s="1"/>
  <c r="Z179" i="1"/>
  <c r="AA179" i="1"/>
  <c r="L180" i="1"/>
  <c r="R180" i="1"/>
  <c r="V180" i="1"/>
  <c r="W180" i="1" s="1"/>
  <c r="X180" i="1"/>
  <c r="Y180" i="1" s="1"/>
  <c r="Z180" i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/>
  <c r="Z184" i="1"/>
  <c r="AA184" i="1" s="1"/>
  <c r="L185" i="1"/>
  <c r="R185" i="1"/>
  <c r="V185" i="1"/>
  <c r="W185" i="1" s="1"/>
  <c r="X185" i="1"/>
  <c r="Y185" i="1" s="1"/>
  <c r="Z185" i="1"/>
  <c r="L186" i="1"/>
  <c r="R186" i="1"/>
  <c r="V186" i="1"/>
  <c r="W186" i="1" s="1"/>
  <c r="X186" i="1"/>
  <c r="Y186" i="1" s="1"/>
  <c r="Z186" i="1"/>
  <c r="L187" i="1"/>
  <c r="R187" i="1"/>
  <c r="V187" i="1"/>
  <c r="W187" i="1" s="1"/>
  <c r="X187" i="1"/>
  <c r="Y187" i="1" s="1"/>
  <c r="Z187" i="1"/>
  <c r="AA187" i="1"/>
  <c r="L188" i="1"/>
  <c r="R188" i="1"/>
  <c r="V188" i="1"/>
  <c r="W188" i="1" s="1"/>
  <c r="X188" i="1"/>
  <c r="Y188" i="1"/>
  <c r="Z188" i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/>
  <c r="AE192" i="1" s="1"/>
  <c r="AF192" i="1" s="1"/>
  <c r="L193" i="1"/>
  <c r="R193" i="1"/>
  <c r="V193" i="1"/>
  <c r="W193" i="1" s="1"/>
  <c r="X193" i="1"/>
  <c r="Y193" i="1" s="1"/>
  <c r="Z193" i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L203" i="1"/>
  <c r="R203" i="1"/>
  <c r="V203" i="1"/>
  <c r="W203" i="1" s="1"/>
  <c r="X203" i="1"/>
  <c r="Y203" i="1"/>
  <c r="Z203" i="1"/>
  <c r="AA203" i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/>
  <c r="Z207" i="1"/>
  <c r="AA207" i="1" s="1"/>
  <c r="L206" i="1"/>
  <c r="R206" i="1"/>
  <c r="V206" i="1"/>
  <c r="W206" i="1" s="1"/>
  <c r="X206" i="1"/>
  <c r="Y206" i="1"/>
  <c r="Z206" i="1"/>
  <c r="AA206" i="1"/>
  <c r="L208" i="1"/>
  <c r="R208" i="1"/>
  <c r="V208" i="1"/>
  <c r="W208" i="1" s="1"/>
  <c r="X208" i="1"/>
  <c r="Y208" i="1" s="1"/>
  <c r="Z208" i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/>
  <c r="Z210" i="1"/>
  <c r="AA210" i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/>
  <c r="Z212" i="1"/>
  <c r="AA212" i="1" s="1"/>
  <c r="L213" i="1"/>
  <c r="R213" i="1"/>
  <c r="V213" i="1"/>
  <c r="W213" i="1" s="1"/>
  <c r="X213" i="1"/>
  <c r="Y213" i="1"/>
  <c r="Z213" i="1"/>
  <c r="AA213" i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/>
  <c r="Z216" i="1"/>
  <c r="AA216" i="1" s="1"/>
  <c r="L217" i="1"/>
  <c r="R217" i="1"/>
  <c r="V217" i="1"/>
  <c r="W217" i="1" s="1"/>
  <c r="X217" i="1"/>
  <c r="Y217" i="1"/>
  <c r="Z217" i="1"/>
  <c r="AA217" i="1"/>
  <c r="L218" i="1"/>
  <c r="R218" i="1"/>
  <c r="V218" i="1"/>
  <c r="W218" i="1" s="1"/>
  <c r="X218" i="1"/>
  <c r="Y218" i="1" s="1"/>
  <c r="Z218" i="1"/>
  <c r="L219" i="1"/>
  <c r="R219" i="1"/>
  <c r="V219" i="1"/>
  <c r="W219" i="1" s="1"/>
  <c r="X219" i="1"/>
  <c r="Y219" i="1"/>
  <c r="Z219" i="1"/>
  <c r="L220" i="1"/>
  <c r="R220" i="1"/>
  <c r="V220" i="1"/>
  <c r="W220" i="1" s="1"/>
  <c r="X220" i="1"/>
  <c r="Y220" i="1"/>
  <c r="Z220" i="1"/>
  <c r="AB220" i="1" s="1"/>
  <c r="AD220" i="1" s="1"/>
  <c r="AA220" i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/>
  <c r="Z222" i="1"/>
  <c r="AA222" i="1" s="1"/>
  <c r="L223" i="1"/>
  <c r="R223" i="1"/>
  <c r="V223" i="1"/>
  <c r="W223" i="1" s="1"/>
  <c r="X223" i="1"/>
  <c r="Y223" i="1"/>
  <c r="Z223" i="1"/>
  <c r="AA223" i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/>
  <c r="Z229" i="1"/>
  <c r="AA229" i="1" s="1"/>
  <c r="L230" i="1"/>
  <c r="R230" i="1"/>
  <c r="V230" i="1"/>
  <c r="W230" i="1" s="1"/>
  <c r="X230" i="1"/>
  <c r="Y230" i="1" s="1"/>
  <c r="Z230" i="1"/>
  <c r="L228" i="1"/>
  <c r="R228" i="1"/>
  <c r="V228" i="1"/>
  <c r="W228" i="1" s="1"/>
  <c r="X228" i="1"/>
  <c r="Y228" i="1"/>
  <c r="Z228" i="1"/>
  <c r="L231" i="1"/>
  <c r="R231" i="1"/>
  <c r="V231" i="1"/>
  <c r="W231" i="1" s="1"/>
  <c r="X231" i="1"/>
  <c r="Y231" i="1"/>
  <c r="Z231" i="1"/>
  <c r="AA231" i="1"/>
  <c r="L232" i="1"/>
  <c r="R232" i="1"/>
  <c r="V232" i="1"/>
  <c r="W232" i="1" s="1"/>
  <c r="X232" i="1"/>
  <c r="Y232" i="1" s="1"/>
  <c r="Z232" i="1"/>
  <c r="L233" i="1"/>
  <c r="R233" i="1"/>
  <c r="V233" i="1"/>
  <c r="W233" i="1" s="1"/>
  <c r="X233" i="1"/>
  <c r="Y233" i="1"/>
  <c r="Z233" i="1"/>
  <c r="AA233" i="1" s="1"/>
  <c r="L235" i="1"/>
  <c r="R235" i="1"/>
  <c r="V235" i="1"/>
  <c r="W235" i="1" s="1"/>
  <c r="X235" i="1"/>
  <c r="Y235" i="1" s="1"/>
  <c r="Z235" i="1"/>
  <c r="AA235" i="1"/>
  <c r="L234" i="1"/>
  <c r="R234" i="1"/>
  <c r="V234" i="1"/>
  <c r="W234" i="1" s="1"/>
  <c r="X234" i="1"/>
  <c r="Y234" i="1"/>
  <c r="Z234" i="1"/>
  <c r="AA234" i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/>
  <c r="X240" i="1"/>
  <c r="Y240" i="1" s="1"/>
  <c r="Z240" i="1"/>
  <c r="L241" i="1"/>
  <c r="R241" i="1"/>
  <c r="V241" i="1"/>
  <c r="W241" i="1"/>
  <c r="X241" i="1"/>
  <c r="Y241" i="1"/>
  <c r="Z241" i="1"/>
  <c r="L28" i="1"/>
  <c r="R28" i="1"/>
  <c r="V28" i="1"/>
  <c r="W28" i="1" s="1"/>
  <c r="X28" i="1"/>
  <c r="Y28" i="1" s="1"/>
  <c r="Z28" i="1"/>
  <c r="L27" i="1"/>
  <c r="R27" i="1"/>
  <c r="V27" i="1"/>
  <c r="W27" i="1"/>
  <c r="X27" i="1"/>
  <c r="Y27" i="1" s="1"/>
  <c r="Z27" i="1"/>
  <c r="L29" i="1"/>
  <c r="R29" i="1"/>
  <c r="V29" i="1"/>
  <c r="W29" i="1" s="1"/>
  <c r="X29" i="1"/>
  <c r="Y29" i="1" s="1"/>
  <c r="Z29" i="1"/>
  <c r="AA29" i="1" s="1"/>
  <c r="L30" i="1"/>
  <c r="R30" i="1"/>
  <c r="V30" i="1"/>
  <c r="W30" i="1"/>
  <c r="X30" i="1"/>
  <c r="Y30" i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/>
  <c r="X33" i="1"/>
  <c r="Y33" i="1" s="1"/>
  <c r="Z33" i="1"/>
  <c r="AA33" i="1" s="1"/>
  <c r="L34" i="1"/>
  <c r="R34" i="1"/>
  <c r="V34" i="1"/>
  <c r="W34" i="1" s="1"/>
  <c r="X34" i="1"/>
  <c r="Y34" i="1"/>
  <c r="Z34" i="1"/>
  <c r="AA34" i="1" s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/>
  <c r="L36" i="1"/>
  <c r="R36" i="1"/>
  <c r="V36" i="1"/>
  <c r="W36" i="1"/>
  <c r="X36" i="1"/>
  <c r="Y36" i="1" s="1"/>
  <c r="Z36" i="1"/>
  <c r="AA36" i="1" s="1"/>
  <c r="R451" i="1"/>
  <c r="V451" i="1"/>
  <c r="W451" i="1"/>
  <c r="X451" i="1"/>
  <c r="Y451" i="1"/>
  <c r="Z451" i="1"/>
  <c r="R452" i="1"/>
  <c r="V452" i="1"/>
  <c r="W452" i="1"/>
  <c r="X452" i="1"/>
  <c r="Y452" i="1"/>
  <c r="Z452" i="1"/>
  <c r="AA452" i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/>
  <c r="Z454" i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/>
  <c r="R245" i="1"/>
  <c r="V245" i="1"/>
  <c r="W245" i="1" s="1"/>
  <c r="X245" i="1"/>
  <c r="Y245" i="1" s="1"/>
  <c r="Z245" i="1"/>
  <c r="AA245" i="1" s="1"/>
  <c r="R246" i="1"/>
  <c r="V246" i="1"/>
  <c r="W246" i="1"/>
  <c r="X246" i="1"/>
  <c r="Y246" i="1" s="1"/>
  <c r="Z246" i="1"/>
  <c r="AA246" i="1" s="1"/>
  <c r="R247" i="1"/>
  <c r="V247" i="1"/>
  <c r="W247" i="1" s="1"/>
  <c r="X247" i="1"/>
  <c r="Y247" i="1"/>
  <c r="Z247" i="1"/>
  <c r="AA247" i="1" s="1"/>
  <c r="L248" i="1"/>
  <c r="R248" i="1"/>
  <c r="V248" i="1"/>
  <c r="W248" i="1"/>
  <c r="X248" i="1"/>
  <c r="Y248" i="1"/>
  <c r="Z248" i="1"/>
  <c r="AA248" i="1" s="1"/>
  <c r="L249" i="1"/>
  <c r="R249" i="1"/>
  <c r="V249" i="1"/>
  <c r="W249" i="1" s="1"/>
  <c r="X249" i="1"/>
  <c r="Y249" i="1" s="1"/>
  <c r="Z249" i="1"/>
  <c r="L250" i="1"/>
  <c r="R250" i="1"/>
  <c r="V250" i="1"/>
  <c r="W250" i="1"/>
  <c r="X250" i="1"/>
  <c r="Y250" i="1"/>
  <c r="Z250" i="1"/>
  <c r="L251" i="1"/>
  <c r="R251" i="1"/>
  <c r="V251" i="1"/>
  <c r="W251" i="1" s="1"/>
  <c r="X251" i="1"/>
  <c r="Y251" i="1" s="1"/>
  <c r="Z251" i="1"/>
  <c r="L252" i="1"/>
  <c r="R252" i="1"/>
  <c r="V252" i="1"/>
  <c r="W252" i="1" s="1"/>
  <c r="X252" i="1"/>
  <c r="Y252" i="1"/>
  <c r="Z252" i="1"/>
  <c r="AA252" i="1" s="1"/>
  <c r="L253" i="1"/>
  <c r="R253" i="1"/>
  <c r="V253" i="1"/>
  <c r="W253" i="1"/>
  <c r="X253" i="1"/>
  <c r="Y253" i="1" s="1"/>
  <c r="Z253" i="1"/>
  <c r="L254" i="1"/>
  <c r="R254" i="1"/>
  <c r="V254" i="1"/>
  <c r="W254" i="1"/>
  <c r="X254" i="1"/>
  <c r="Y254" i="1"/>
  <c r="Z254" i="1"/>
  <c r="AA254" i="1" s="1"/>
  <c r="L255" i="1"/>
  <c r="R255" i="1"/>
  <c r="V255" i="1"/>
  <c r="W255" i="1" s="1"/>
  <c r="X255" i="1"/>
  <c r="Y255" i="1" s="1"/>
  <c r="Z255" i="1"/>
  <c r="L256" i="1"/>
  <c r="R256" i="1"/>
  <c r="V256" i="1"/>
  <c r="W256" i="1"/>
  <c r="X256" i="1"/>
  <c r="Y256" i="1"/>
  <c r="Z256" i="1"/>
  <c r="L257" i="1"/>
  <c r="R257" i="1"/>
  <c r="V257" i="1"/>
  <c r="W257" i="1" s="1"/>
  <c r="X257" i="1"/>
  <c r="Y257" i="1" s="1"/>
  <c r="Z257" i="1"/>
  <c r="L258" i="1"/>
  <c r="R258" i="1"/>
  <c r="V258" i="1"/>
  <c r="W258" i="1"/>
  <c r="X258" i="1"/>
  <c r="Y258" i="1"/>
  <c r="Z258" i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L261" i="1"/>
  <c r="R261" i="1"/>
  <c r="V261" i="1"/>
  <c r="W261" i="1" s="1"/>
  <c r="X261" i="1"/>
  <c r="Y261" i="1" s="1"/>
  <c r="Z261" i="1"/>
  <c r="L262" i="1"/>
  <c r="R262" i="1"/>
  <c r="V262" i="1"/>
  <c r="W262" i="1" s="1"/>
  <c r="X262" i="1"/>
  <c r="Y262" i="1"/>
  <c r="Z262" i="1"/>
  <c r="AA262" i="1" s="1"/>
  <c r="L263" i="1"/>
  <c r="R263" i="1"/>
  <c r="V263" i="1"/>
  <c r="W263" i="1" s="1"/>
  <c r="X263" i="1"/>
  <c r="Y263" i="1" s="1"/>
  <c r="Z263" i="1"/>
  <c r="L265" i="1"/>
  <c r="R265" i="1"/>
  <c r="V265" i="1"/>
  <c r="W265" i="1" s="1"/>
  <c r="X265" i="1"/>
  <c r="Y265" i="1"/>
  <c r="Z265" i="1"/>
  <c r="AA265" i="1" s="1"/>
  <c r="L264" i="1"/>
  <c r="E3" i="4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/>
  <c r="Z266" i="1"/>
  <c r="AA266" i="1" s="1"/>
  <c r="L267" i="1"/>
  <c r="R267" i="1"/>
  <c r="V267" i="1"/>
  <c r="W267" i="1" s="1"/>
  <c r="X267" i="1"/>
  <c r="Y267" i="1" s="1"/>
  <c r="Z267" i="1"/>
  <c r="L268" i="1"/>
  <c r="R268" i="1"/>
  <c r="V268" i="1"/>
  <c r="W268" i="1"/>
  <c r="X268" i="1"/>
  <c r="Y268" i="1" s="1"/>
  <c r="Z268" i="1"/>
  <c r="AA268" i="1" s="1"/>
  <c r="L269" i="1"/>
  <c r="R269" i="1"/>
  <c r="V269" i="1"/>
  <c r="W269" i="1"/>
  <c r="X269" i="1"/>
  <c r="Y269" i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/>
  <c r="X270" i="1"/>
  <c r="Y270" i="1"/>
  <c r="Z270" i="1"/>
  <c r="AA270" i="1" s="1"/>
  <c r="L272" i="1"/>
  <c r="R272" i="1"/>
  <c r="V272" i="1"/>
  <c r="W272" i="1" s="1"/>
  <c r="X272" i="1"/>
  <c r="Y272" i="1" s="1"/>
  <c r="Z272" i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/>
  <c r="Z276" i="1"/>
  <c r="AA276" i="1" s="1"/>
  <c r="L277" i="1"/>
  <c r="R277" i="1"/>
  <c r="V277" i="1"/>
  <c r="W277" i="1"/>
  <c r="X277" i="1"/>
  <c r="Y277" i="1" s="1"/>
  <c r="Z277" i="1"/>
  <c r="L278" i="1"/>
  <c r="R278" i="1"/>
  <c r="V278" i="1"/>
  <c r="W278" i="1" s="1"/>
  <c r="X278" i="1"/>
  <c r="Y278" i="1"/>
  <c r="Z278" i="1"/>
  <c r="AA278" i="1" s="1"/>
  <c r="L279" i="1"/>
  <c r="R279" i="1"/>
  <c r="V279" i="1"/>
  <c r="W279" i="1"/>
  <c r="X279" i="1"/>
  <c r="Y279" i="1"/>
  <c r="Z279" i="1"/>
  <c r="L280" i="1"/>
  <c r="R280" i="1"/>
  <c r="V280" i="1"/>
  <c r="W280" i="1" s="1"/>
  <c r="X280" i="1"/>
  <c r="Y280" i="1" s="1"/>
  <c r="Z280" i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/>
  <c r="X282" i="1"/>
  <c r="Y282" i="1" s="1"/>
  <c r="Z282" i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/>
  <c r="Z286" i="1"/>
  <c r="L287" i="1"/>
  <c r="R287" i="1"/>
  <c r="V287" i="1"/>
  <c r="W287" i="1" s="1"/>
  <c r="X287" i="1"/>
  <c r="Y287" i="1" s="1"/>
  <c r="Z287" i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/>
  <c r="Z289" i="1"/>
  <c r="AA289" i="1"/>
  <c r="L290" i="1"/>
  <c r="R290" i="1"/>
  <c r="V290" i="1"/>
  <c r="W290" i="1" s="1"/>
  <c r="X290" i="1"/>
  <c r="Y290" i="1" s="1"/>
  <c r="Z290" i="1"/>
  <c r="L291" i="1"/>
  <c r="R291" i="1"/>
  <c r="V291" i="1"/>
  <c r="W291" i="1" s="1"/>
  <c r="X291" i="1"/>
  <c r="Y291" i="1"/>
  <c r="Z291" i="1"/>
  <c r="AA291" i="1" s="1"/>
  <c r="L293" i="1"/>
  <c r="R293" i="1"/>
  <c r="V293" i="1"/>
  <c r="W293" i="1" s="1"/>
  <c r="X293" i="1"/>
  <c r="Y293" i="1" s="1"/>
  <c r="Z293" i="1"/>
  <c r="L294" i="1"/>
  <c r="R294" i="1"/>
  <c r="V294" i="1"/>
  <c r="W294" i="1" s="1"/>
  <c r="X294" i="1"/>
  <c r="Y294" i="1"/>
  <c r="Z294" i="1"/>
  <c r="AA294" i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/>
  <c r="Z295" i="1"/>
  <c r="AA295" i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/>
  <c r="Z297" i="1"/>
  <c r="AA297" i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/>
  <c r="Z298" i="1"/>
  <c r="AA298" i="1" s="1"/>
  <c r="L300" i="1"/>
  <c r="R300" i="1"/>
  <c r="V300" i="1"/>
  <c r="W300" i="1" s="1"/>
  <c r="X300" i="1"/>
  <c r="Y300" i="1" s="1"/>
  <c r="Z300" i="1"/>
  <c r="L301" i="1"/>
  <c r="R301" i="1"/>
  <c r="V301" i="1"/>
  <c r="W301" i="1" s="1"/>
  <c r="X301" i="1"/>
  <c r="Y301" i="1"/>
  <c r="Z301" i="1"/>
  <c r="AA301" i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/>
  <c r="Z77" i="1"/>
  <c r="AA77" i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/>
  <c r="L102" i="1"/>
  <c r="R102" i="1"/>
  <c r="V102" i="1"/>
  <c r="W102" i="1" s="1"/>
  <c r="X102" i="1"/>
  <c r="Y102" i="1"/>
  <c r="Z102" i="1"/>
  <c r="L41" i="1"/>
  <c r="R41" i="1"/>
  <c r="V41" i="1"/>
  <c r="W41" i="1" s="1"/>
  <c r="X41" i="1"/>
  <c r="Y41" i="1"/>
  <c r="Z41" i="1"/>
  <c r="AA41" i="1"/>
  <c r="L42" i="1"/>
  <c r="R42" i="1"/>
  <c r="V42" i="1"/>
  <c r="W42" i="1" s="1"/>
  <c r="X42" i="1"/>
  <c r="Y42" i="1" s="1"/>
  <c r="Z42" i="1"/>
  <c r="L43" i="1"/>
  <c r="R43" i="1"/>
  <c r="V43" i="1"/>
  <c r="W43" i="1" s="1"/>
  <c r="X43" i="1"/>
  <c r="Y43" i="1"/>
  <c r="Z43" i="1"/>
  <c r="AA43" i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/>
  <c r="Z45" i="1"/>
  <c r="AA45" i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/>
  <c r="Z49" i="1"/>
  <c r="AA49" i="1"/>
  <c r="L47" i="1"/>
  <c r="R47" i="1"/>
  <c r="V47" i="1"/>
  <c r="W47" i="1" s="1"/>
  <c r="X47" i="1"/>
  <c r="Y47" i="1" s="1"/>
  <c r="Z47" i="1"/>
  <c r="L48" i="1"/>
  <c r="R48" i="1"/>
  <c r="V48" i="1"/>
  <c r="W48" i="1" s="1"/>
  <c r="X48" i="1"/>
  <c r="Y48" i="1"/>
  <c r="Z48" i="1"/>
  <c r="AA48" i="1" s="1"/>
  <c r="L50" i="1"/>
  <c r="R50" i="1"/>
  <c r="V50" i="1"/>
  <c r="W50" i="1" s="1"/>
  <c r="X50" i="1"/>
  <c r="Y50" i="1" s="1"/>
  <c r="Z50" i="1"/>
  <c r="AA50" i="1"/>
  <c r="AE50" i="1" s="1"/>
  <c r="AF50" i="1" s="1"/>
  <c r="L51" i="1"/>
  <c r="R51" i="1"/>
  <c r="V51" i="1"/>
  <c r="W51" i="1" s="1"/>
  <c r="X51" i="1"/>
  <c r="Y51" i="1"/>
  <c r="Z51" i="1"/>
  <c r="AA51" i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/>
  <c r="Z308" i="1"/>
  <c r="AA308" i="1"/>
  <c r="L309" i="1"/>
  <c r="R309" i="1"/>
  <c r="V309" i="1"/>
  <c r="W309" i="1" s="1"/>
  <c r="X309" i="1"/>
  <c r="Y309" i="1" s="1"/>
  <c r="Z309" i="1"/>
  <c r="AA309" i="1"/>
  <c r="L310" i="1"/>
  <c r="R310" i="1"/>
  <c r="V310" i="1"/>
  <c r="W310" i="1" s="1"/>
  <c r="X310" i="1"/>
  <c r="Y310" i="1" s="1"/>
  <c r="Z310" i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/>
  <c r="L313" i="1"/>
  <c r="R313" i="1"/>
  <c r="V313" i="1"/>
  <c r="W313" i="1" s="1"/>
  <c r="X313" i="1"/>
  <c r="Y313" i="1"/>
  <c r="Z313" i="1"/>
  <c r="AA313" i="1" s="1"/>
  <c r="L314" i="1"/>
  <c r="R314" i="1"/>
  <c r="V314" i="1"/>
  <c r="W314" i="1" s="1"/>
  <c r="X314" i="1"/>
  <c r="Y314" i="1" s="1"/>
  <c r="Z314" i="1"/>
  <c r="AA314" i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/>
  <c r="Z316" i="1"/>
  <c r="AA316" i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/>
  <c r="L319" i="1"/>
  <c r="R319" i="1"/>
  <c r="V319" i="1"/>
  <c r="W319" i="1" s="1"/>
  <c r="X319" i="1"/>
  <c r="Y319" i="1" s="1"/>
  <c r="Z319" i="1"/>
  <c r="L320" i="1"/>
  <c r="R320" i="1"/>
  <c r="V320" i="1"/>
  <c r="W320" i="1" s="1"/>
  <c r="X320" i="1"/>
  <c r="Y320" i="1" s="1"/>
  <c r="Z320" i="1"/>
  <c r="L321" i="1"/>
  <c r="R321" i="1"/>
  <c r="V321" i="1"/>
  <c r="W321" i="1" s="1"/>
  <c r="X321" i="1"/>
  <c r="Y321" i="1"/>
  <c r="Z321" i="1"/>
  <c r="AA321" i="1"/>
  <c r="L322" i="1"/>
  <c r="R322" i="1"/>
  <c r="V322" i="1"/>
  <c r="W322" i="1" s="1"/>
  <c r="X322" i="1"/>
  <c r="Y322" i="1" s="1"/>
  <c r="Z322" i="1"/>
  <c r="AA322" i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/>
  <c r="Z330" i="1"/>
  <c r="AA330" i="1" s="1"/>
  <c r="L331" i="1"/>
  <c r="R331" i="1"/>
  <c r="V331" i="1"/>
  <c r="W331" i="1" s="1"/>
  <c r="X331" i="1"/>
  <c r="Y331" i="1" s="1"/>
  <c r="Z331" i="1"/>
  <c r="AA331" i="1"/>
  <c r="L332" i="1"/>
  <c r="R332" i="1"/>
  <c r="V332" i="1"/>
  <c r="W332" i="1" s="1"/>
  <c r="X332" i="1"/>
  <c r="Y332" i="1" s="1"/>
  <c r="Z332" i="1"/>
  <c r="L333" i="1"/>
  <c r="R333" i="1"/>
  <c r="V333" i="1"/>
  <c r="W333" i="1" s="1"/>
  <c r="X333" i="1"/>
  <c r="Y333" i="1"/>
  <c r="Z333" i="1"/>
  <c r="AA333" i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/>
  <c r="Z336" i="1"/>
  <c r="AA336" i="1"/>
  <c r="L337" i="1"/>
  <c r="R337" i="1"/>
  <c r="V337" i="1"/>
  <c r="W337" i="1" s="1"/>
  <c r="X337" i="1"/>
  <c r="Y337" i="1" s="1"/>
  <c r="Z337" i="1"/>
  <c r="AA337" i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/>
  <c r="Z339" i="1"/>
  <c r="AA339" i="1"/>
  <c r="L340" i="1"/>
  <c r="R340" i="1"/>
  <c r="V340" i="1"/>
  <c r="W340" i="1" s="1"/>
  <c r="X340" i="1"/>
  <c r="Y340" i="1" s="1"/>
  <c r="Z340" i="1"/>
  <c r="AA340" i="1"/>
  <c r="L341" i="1"/>
  <c r="R341" i="1"/>
  <c r="V341" i="1"/>
  <c r="W341" i="1" s="1"/>
  <c r="X341" i="1"/>
  <c r="Y341" i="1" s="1"/>
  <c r="Z341" i="1"/>
  <c r="L342" i="1"/>
  <c r="R342" i="1"/>
  <c r="V342" i="1"/>
  <c r="W342" i="1" s="1"/>
  <c r="X342" i="1"/>
  <c r="Y342" i="1"/>
  <c r="Z342" i="1"/>
  <c r="L343" i="1"/>
  <c r="R343" i="1"/>
  <c r="V343" i="1"/>
  <c r="W343" i="1" s="1"/>
  <c r="X343" i="1"/>
  <c r="Y343" i="1" s="1"/>
  <c r="Z343" i="1"/>
  <c r="AA343" i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/>
  <c r="Z345" i="1"/>
  <c r="AA345" i="1"/>
  <c r="L346" i="1"/>
  <c r="R346" i="1"/>
  <c r="V346" i="1"/>
  <c r="W346" i="1" s="1"/>
  <c r="X346" i="1"/>
  <c r="Y346" i="1" s="1"/>
  <c r="Z346" i="1"/>
  <c r="AA346" i="1"/>
  <c r="L347" i="1"/>
  <c r="R347" i="1"/>
  <c r="V347" i="1"/>
  <c r="W347" i="1" s="1"/>
  <c r="X347" i="1"/>
  <c r="Y347" i="1" s="1"/>
  <c r="Z347" i="1"/>
  <c r="AA347" i="1"/>
  <c r="L348" i="1"/>
  <c r="R348" i="1"/>
  <c r="V348" i="1"/>
  <c r="W348" i="1" s="1"/>
  <c r="X348" i="1"/>
  <c r="Y348" i="1" s="1"/>
  <c r="H8" i="4" s="1"/>
  <c r="I8" i="4" s="1"/>
  <c r="Z348" i="1"/>
  <c r="L349" i="1"/>
  <c r="R349" i="1"/>
  <c r="V349" i="1"/>
  <c r="W349" i="1" s="1"/>
  <c r="X349" i="1"/>
  <c r="Y349" i="1" s="1"/>
  <c r="Z349" i="1"/>
  <c r="L350" i="1"/>
  <c r="R350" i="1"/>
  <c r="V350" i="1"/>
  <c r="W350" i="1" s="1"/>
  <c r="X350" i="1"/>
  <c r="Y350" i="1"/>
  <c r="Z350" i="1"/>
  <c r="AA350" i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/>
  <c r="X353" i="1"/>
  <c r="Y353" i="1"/>
  <c r="Z353" i="1"/>
  <c r="AA353" i="1" s="1"/>
  <c r="L354" i="1"/>
  <c r="R354" i="1"/>
  <c r="V354" i="1"/>
  <c r="W354" i="1" s="1"/>
  <c r="X354" i="1"/>
  <c r="Y354" i="1" s="1"/>
  <c r="Z354" i="1"/>
  <c r="L355" i="1"/>
  <c r="R355" i="1"/>
  <c r="V355" i="1"/>
  <c r="W355" i="1"/>
  <c r="X355" i="1"/>
  <c r="Y355" i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/>
  <c r="X358" i="1"/>
  <c r="Y358" i="1"/>
  <c r="Z358" i="1"/>
  <c r="AA358" i="1" s="1"/>
  <c r="L357" i="1"/>
  <c r="R357" i="1"/>
  <c r="V357" i="1"/>
  <c r="W357" i="1"/>
  <c r="X357" i="1"/>
  <c r="Y357" i="1" s="1"/>
  <c r="Z357" i="1"/>
  <c r="L359" i="1"/>
  <c r="R359" i="1"/>
  <c r="V359" i="1"/>
  <c r="W359" i="1"/>
  <c r="X359" i="1"/>
  <c r="Y359" i="1"/>
  <c r="Z359" i="1"/>
  <c r="L360" i="1"/>
  <c r="R360" i="1"/>
  <c r="V360" i="1"/>
  <c r="W360" i="1" s="1"/>
  <c r="X360" i="1"/>
  <c r="Y360" i="1" s="1"/>
  <c r="Z360" i="1"/>
  <c r="L361" i="1"/>
  <c r="R361" i="1"/>
  <c r="V361" i="1"/>
  <c r="W361" i="1"/>
  <c r="X361" i="1"/>
  <c r="Y361" i="1"/>
  <c r="Z361" i="1"/>
  <c r="L362" i="1"/>
  <c r="R362" i="1"/>
  <c r="V362" i="1"/>
  <c r="W362" i="1" s="1"/>
  <c r="X362" i="1"/>
  <c r="Y362" i="1" s="1"/>
  <c r="Z362" i="1"/>
  <c r="L363" i="1"/>
  <c r="R363" i="1"/>
  <c r="V363" i="1"/>
  <c r="W363" i="1"/>
  <c r="X363" i="1"/>
  <c r="Y363" i="1"/>
  <c r="Z363" i="1"/>
  <c r="L364" i="1"/>
  <c r="R364" i="1"/>
  <c r="V364" i="1"/>
  <c r="W364" i="1" s="1"/>
  <c r="X364" i="1"/>
  <c r="Y364" i="1" s="1"/>
  <c r="Z364" i="1"/>
  <c r="L365" i="1"/>
  <c r="R365" i="1"/>
  <c r="V365" i="1"/>
  <c r="W365" i="1"/>
  <c r="X365" i="1"/>
  <c r="Y365" i="1"/>
  <c r="Z365" i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/>
  <c r="X367" i="1"/>
  <c r="Y367" i="1" s="1"/>
  <c r="Z367" i="1"/>
  <c r="AA367" i="1" s="1"/>
  <c r="L368" i="1"/>
  <c r="R368" i="1"/>
  <c r="V368" i="1"/>
  <c r="W368" i="1" s="1"/>
  <c r="X368" i="1"/>
  <c r="Y368" i="1"/>
  <c r="Z368" i="1"/>
  <c r="L369" i="1"/>
  <c r="R369" i="1"/>
  <c r="V369" i="1"/>
  <c r="W369" i="1"/>
  <c r="X369" i="1"/>
  <c r="Y369" i="1"/>
  <c r="Z369" i="1"/>
  <c r="L370" i="1"/>
  <c r="R370" i="1"/>
  <c r="V370" i="1"/>
  <c r="W370" i="1" s="1"/>
  <c r="X370" i="1"/>
  <c r="Y370" i="1" s="1"/>
  <c r="Z370" i="1"/>
  <c r="L371" i="1"/>
  <c r="R371" i="1"/>
  <c r="V371" i="1"/>
  <c r="W371" i="1"/>
  <c r="X371" i="1"/>
  <c r="Y371" i="1"/>
  <c r="Z371" i="1"/>
  <c r="L372" i="1"/>
  <c r="R372" i="1"/>
  <c r="V372" i="1"/>
  <c r="W372" i="1" s="1"/>
  <c r="X372" i="1"/>
  <c r="Y372" i="1" s="1"/>
  <c r="Z372" i="1"/>
  <c r="L373" i="1"/>
  <c r="R373" i="1"/>
  <c r="V373" i="1"/>
  <c r="W373" i="1"/>
  <c r="X373" i="1"/>
  <c r="Y373" i="1"/>
  <c r="Z373" i="1"/>
  <c r="L374" i="1"/>
  <c r="R374" i="1"/>
  <c r="V374" i="1"/>
  <c r="W374" i="1" s="1"/>
  <c r="X374" i="1"/>
  <c r="Y374" i="1" s="1"/>
  <c r="Z374" i="1"/>
  <c r="L464" i="1"/>
  <c r="L465" i="1"/>
  <c r="R465" i="1"/>
  <c r="V465" i="1"/>
  <c r="W465" i="1" s="1"/>
  <c r="X465" i="1"/>
  <c r="Y465" i="1" s="1"/>
  <c r="Z465" i="1"/>
  <c r="AA465" i="1"/>
  <c r="L466" i="1"/>
  <c r="R466" i="1"/>
  <c r="V466" i="1"/>
  <c r="W466" i="1" s="1"/>
  <c r="X466" i="1"/>
  <c r="Y466" i="1" s="1"/>
  <c r="Z466" i="1"/>
  <c r="AA466" i="1"/>
  <c r="L467" i="1"/>
  <c r="R467" i="1"/>
  <c r="V467" i="1"/>
  <c r="W467" i="1" s="1"/>
  <c r="X467" i="1"/>
  <c r="Y467" i="1" s="1"/>
  <c r="Z467" i="1"/>
  <c r="AA467" i="1"/>
  <c r="L468" i="1"/>
  <c r="R468" i="1"/>
  <c r="V468" i="1"/>
  <c r="W468" i="1" s="1"/>
  <c r="X468" i="1"/>
  <c r="Y468" i="1" s="1"/>
  <c r="Z468" i="1"/>
  <c r="AA468" i="1"/>
  <c r="L469" i="1"/>
  <c r="R469" i="1"/>
  <c r="V469" i="1"/>
  <c r="W469" i="1" s="1"/>
  <c r="X469" i="1"/>
  <c r="Y469" i="1" s="1"/>
  <c r="Z469" i="1"/>
  <c r="AB469" i="1" s="1"/>
  <c r="AA469" i="1"/>
  <c r="L470" i="1"/>
  <c r="R470" i="1"/>
  <c r="V470" i="1"/>
  <c r="W470" i="1" s="1"/>
  <c r="X470" i="1"/>
  <c r="Y470" i="1" s="1"/>
  <c r="Z470" i="1"/>
  <c r="AA470" i="1"/>
  <c r="L377" i="1"/>
  <c r="R377" i="1"/>
  <c r="V377" i="1"/>
  <c r="W377" i="1" s="1"/>
  <c r="X377" i="1"/>
  <c r="Y377" i="1" s="1"/>
  <c r="Z377" i="1"/>
  <c r="AA377" i="1"/>
  <c r="L378" i="1"/>
  <c r="R378" i="1"/>
  <c r="V378" i="1"/>
  <c r="W378" i="1" s="1"/>
  <c r="X378" i="1"/>
  <c r="Y378" i="1" s="1"/>
  <c r="Z378" i="1"/>
  <c r="AA378" i="1"/>
  <c r="L379" i="1"/>
  <c r="R379" i="1"/>
  <c r="V379" i="1"/>
  <c r="W379" i="1" s="1"/>
  <c r="X379" i="1"/>
  <c r="Y379" i="1" s="1"/>
  <c r="Z379" i="1"/>
  <c r="AB379" i="1" s="1"/>
  <c r="AA379" i="1"/>
  <c r="L380" i="1"/>
  <c r="R380" i="1"/>
  <c r="V380" i="1"/>
  <c r="W380" i="1" s="1"/>
  <c r="X380" i="1"/>
  <c r="Y380" i="1" s="1"/>
  <c r="Z380" i="1"/>
  <c r="AA380" i="1"/>
  <c r="L381" i="1"/>
  <c r="R381" i="1"/>
  <c r="V381" i="1"/>
  <c r="W381" i="1" s="1"/>
  <c r="X381" i="1"/>
  <c r="Y381" i="1" s="1"/>
  <c r="Z381" i="1"/>
  <c r="AA381" i="1"/>
  <c r="L382" i="1"/>
  <c r="R382" i="1"/>
  <c r="V382" i="1"/>
  <c r="W382" i="1" s="1"/>
  <c r="X382" i="1"/>
  <c r="Y382" i="1" s="1"/>
  <c r="Z382" i="1"/>
  <c r="AB382" i="1"/>
  <c r="AC382" i="1" s="1"/>
  <c r="L383" i="1"/>
  <c r="R383" i="1"/>
  <c r="V383" i="1"/>
  <c r="W383" i="1" s="1"/>
  <c r="X383" i="1"/>
  <c r="Y383" i="1" s="1"/>
  <c r="Z383" i="1"/>
  <c r="AA383" i="1"/>
  <c r="AE383" i="1" s="1"/>
  <c r="AF383" i="1" s="1"/>
  <c r="L38" i="1"/>
  <c r="R38" i="1"/>
  <c r="V38" i="1"/>
  <c r="W38" i="1" s="1"/>
  <c r="X38" i="1"/>
  <c r="Y38" i="1" s="1"/>
  <c r="Z38" i="1"/>
  <c r="AA38" i="1"/>
  <c r="L39" i="1"/>
  <c r="R39" i="1"/>
  <c r="V39" i="1"/>
  <c r="W39" i="1" s="1"/>
  <c r="X39" i="1"/>
  <c r="Y39" i="1" s="1"/>
  <c r="Z39" i="1"/>
  <c r="AA39" i="1"/>
  <c r="L40" i="1"/>
  <c r="R40" i="1"/>
  <c r="V40" i="1"/>
  <c r="W40" i="1" s="1"/>
  <c r="X40" i="1"/>
  <c r="Y40" i="1" s="1"/>
  <c r="Z40" i="1"/>
  <c r="AA40" i="1"/>
  <c r="AB10" i="2"/>
  <c r="AF10" i="2" s="1"/>
  <c r="AG10" i="2" s="1"/>
  <c r="AB19" i="2"/>
  <c r="AB12" i="2"/>
  <c r="AC13" i="2"/>
  <c r="AD13" i="2" s="1"/>
  <c r="U15" i="3"/>
  <c r="W15" i="3" s="1"/>
  <c r="V15" i="3"/>
  <c r="X15" i="3" s="1"/>
  <c r="Y15" i="3" s="1"/>
  <c r="AE10" i="2"/>
  <c r="U20" i="3"/>
  <c r="W20" i="3" s="1"/>
  <c r="U27" i="3"/>
  <c r="V27" i="3" s="1"/>
  <c r="T18" i="3"/>
  <c r="U40" i="3"/>
  <c r="W40" i="3" s="1"/>
  <c r="V40" i="3"/>
  <c r="X40" i="3" s="1"/>
  <c r="Y40" i="3" s="1"/>
  <c r="H3" i="4"/>
  <c r="H6" i="4"/>
  <c r="I6" i="4" s="1"/>
  <c r="U29" i="3"/>
  <c r="V29" i="3" s="1"/>
  <c r="AB11" i="2"/>
  <c r="AE12" i="2"/>
  <c r="AA325" i="1"/>
  <c r="AB325" i="1"/>
  <c r="U6" i="3"/>
  <c r="U37" i="3"/>
  <c r="V37" i="3"/>
  <c r="AC15" i="2"/>
  <c r="AD15" i="2" s="1"/>
  <c r="AC21" i="2"/>
  <c r="AE21" i="2" s="1"/>
  <c r="U38" i="3"/>
  <c r="V38" i="3" s="1"/>
  <c r="U28" i="3"/>
  <c r="W28" i="3" s="1"/>
  <c r="U12" i="3"/>
  <c r="U7" i="3"/>
  <c r="V7" i="3" s="1"/>
  <c r="U35" i="3"/>
  <c r="U10" i="3"/>
  <c r="W10" i="3" s="1"/>
  <c r="O12" i="4"/>
  <c r="T14" i="4"/>
  <c r="U14" i="4" s="1"/>
  <c r="O14" i="4"/>
  <c r="G3" i="4"/>
  <c r="AB19" i="1"/>
  <c r="AC19" i="1" s="1"/>
  <c r="AB68" i="1"/>
  <c r="AC68" i="1"/>
  <c r="AB436" i="1"/>
  <c r="AD436" i="1" s="1"/>
  <c r="AC436" i="1"/>
  <c r="AE436" i="1" s="1"/>
  <c r="AF436" i="1" s="1"/>
  <c r="AB117" i="1"/>
  <c r="AC117" i="1" s="1"/>
  <c r="AB377" i="1"/>
  <c r="AC377" i="1"/>
  <c r="AB170" i="1"/>
  <c r="AC170" i="1" s="1"/>
  <c r="AB22" i="1"/>
  <c r="AB137" i="1"/>
  <c r="AC137" i="1" s="1"/>
  <c r="AB397" i="1"/>
  <c r="AC397" i="1"/>
  <c r="AE397" i="1" s="1"/>
  <c r="AF397" i="1" s="1"/>
  <c r="AB194" i="1"/>
  <c r="AB178" i="1"/>
  <c r="AB430" i="1"/>
  <c r="AC430" i="1" s="1"/>
  <c r="AB124" i="1"/>
  <c r="AB112" i="1"/>
  <c r="AC112" i="1" s="1"/>
  <c r="AB413" i="1"/>
  <c r="AC413" i="1" s="1"/>
  <c r="AB133" i="1"/>
  <c r="AB110" i="1"/>
  <c r="AC110" i="1"/>
  <c r="AB467" i="1"/>
  <c r="AC467" i="1" s="1"/>
  <c r="AB380" i="1"/>
  <c r="AD380" i="1" s="1"/>
  <c r="AC380" i="1"/>
  <c r="AB468" i="1"/>
  <c r="AB344" i="1"/>
  <c r="AC344" i="1" s="1"/>
  <c r="AE344" i="1" s="1"/>
  <c r="AF344" i="1" s="1"/>
  <c r="AB198" i="1"/>
  <c r="AC198" i="1" s="1"/>
  <c r="AB190" i="1"/>
  <c r="AD190" i="1" s="1"/>
  <c r="AB182" i="1"/>
  <c r="AB174" i="1"/>
  <c r="AC174" i="1" s="1"/>
  <c r="AB448" i="1"/>
  <c r="AB442" i="1"/>
  <c r="AC442" i="1"/>
  <c r="AB441" i="1"/>
  <c r="AB433" i="1"/>
  <c r="AB74" i="1"/>
  <c r="AC74" i="1" s="1"/>
  <c r="AB400" i="1"/>
  <c r="AB61" i="1"/>
  <c r="AC61" i="1" s="1"/>
  <c r="AA32" i="1"/>
  <c r="AB32" i="1"/>
  <c r="AD32" i="1" s="1"/>
  <c r="AB38" i="1"/>
  <c r="AB378" i="1"/>
  <c r="AB323" i="1"/>
  <c r="AB245" i="1"/>
  <c r="AA451" i="1"/>
  <c r="AB451" i="1"/>
  <c r="AC451" i="1" s="1"/>
  <c r="AA199" i="1"/>
  <c r="AE199" i="1" s="1"/>
  <c r="AF199" i="1" s="1"/>
  <c r="AB199" i="1"/>
  <c r="AB197" i="1"/>
  <c r="AB195" i="1"/>
  <c r="AB191" i="1"/>
  <c r="AD191" i="1" s="1"/>
  <c r="AB187" i="1"/>
  <c r="AD187" i="1" s="1"/>
  <c r="AB183" i="1"/>
  <c r="AB181" i="1"/>
  <c r="AB179" i="1"/>
  <c r="AC179" i="1" s="1"/>
  <c r="AB177" i="1"/>
  <c r="AB175" i="1"/>
  <c r="AC175" i="1" s="1"/>
  <c r="AB173" i="1"/>
  <c r="AC173" i="1"/>
  <c r="AB447" i="1"/>
  <c r="AD447" i="1"/>
  <c r="AE447" i="1" s="1"/>
  <c r="AF447" i="1" s="1"/>
  <c r="AB415" i="1"/>
  <c r="AC415" i="1"/>
  <c r="AE415" i="1" s="1"/>
  <c r="AF415" i="1" s="1"/>
  <c r="AB414" i="1"/>
  <c r="AC414" i="1" s="1"/>
  <c r="AB136" i="1"/>
  <c r="AC136" i="1" s="1"/>
  <c r="AB134" i="1"/>
  <c r="AC134" i="1" s="1"/>
  <c r="AB130" i="1"/>
  <c r="AB128" i="1"/>
  <c r="AC128" i="1"/>
  <c r="AE128" i="1" s="1"/>
  <c r="AF128" i="1" s="1"/>
  <c r="AB125" i="1"/>
  <c r="AB92" i="1"/>
  <c r="AD92" i="1" s="1"/>
  <c r="AB75" i="1"/>
  <c r="AC75" i="1" s="1"/>
  <c r="AB73" i="1"/>
  <c r="AC73" i="1" s="1"/>
  <c r="AB71" i="1"/>
  <c r="AC71" i="1" s="1"/>
  <c r="AB70" i="1"/>
  <c r="AB66" i="1"/>
  <c r="AC66" i="1" s="1"/>
  <c r="AB407" i="1"/>
  <c r="AB405" i="1"/>
  <c r="AB399" i="1"/>
  <c r="AC399" i="1" s="1"/>
  <c r="AB396" i="1"/>
  <c r="AD396" i="1" s="1"/>
  <c r="AB395" i="1"/>
  <c r="AC395" i="1"/>
  <c r="AB393" i="1"/>
  <c r="AD393" i="1" s="1"/>
  <c r="AB391" i="1"/>
  <c r="AB59" i="1"/>
  <c r="AD382" i="1"/>
  <c r="AE382" i="1" s="1"/>
  <c r="AF382" i="1" s="1"/>
  <c r="AB39" i="1"/>
  <c r="AC39" i="1"/>
  <c r="AA382" i="1"/>
  <c r="AB470" i="1"/>
  <c r="AB465" i="1"/>
  <c r="AB352" i="1"/>
  <c r="AB336" i="1"/>
  <c r="AC336" i="1" s="1"/>
  <c r="AB315" i="1"/>
  <c r="AC315" i="1" s="1"/>
  <c r="AA120" i="1"/>
  <c r="AB120" i="1"/>
  <c r="AD120" i="1" s="1"/>
  <c r="AC120" i="1"/>
  <c r="AE120" i="1" s="1"/>
  <c r="AF120" i="1" s="1"/>
  <c r="AB446" i="1"/>
  <c r="AB437" i="1"/>
  <c r="AB23" i="1"/>
  <c r="AC23" i="1" s="1"/>
  <c r="AB21" i="1"/>
  <c r="AB168" i="1"/>
  <c r="AB167" i="1"/>
  <c r="AC167" i="1" s="1"/>
  <c r="AB410" i="1"/>
  <c r="AC410" i="1" s="1"/>
  <c r="AB17" i="1"/>
  <c r="AD395" i="1"/>
  <c r="AB40" i="1"/>
  <c r="AD40" i="1" s="1"/>
  <c r="AB383" i="1"/>
  <c r="AB381" i="1"/>
  <c r="AC381" i="1"/>
  <c r="AB466" i="1"/>
  <c r="AD466" i="1" s="1"/>
  <c r="AC466" i="1"/>
  <c r="AB356" i="1"/>
  <c r="AB340" i="1"/>
  <c r="AC340" i="1" s="1"/>
  <c r="AB311" i="1"/>
  <c r="AC311" i="1" s="1"/>
  <c r="AB246" i="1"/>
  <c r="AC246" i="1" s="1"/>
  <c r="AB244" i="1"/>
  <c r="AB455" i="1"/>
  <c r="AB37" i="1"/>
  <c r="AB201" i="1"/>
  <c r="AB196" i="1"/>
  <c r="AD196" i="1" s="1"/>
  <c r="AB192" i="1"/>
  <c r="AC192" i="1" s="1"/>
  <c r="AB184" i="1"/>
  <c r="AD184" i="1" s="1"/>
  <c r="AB172" i="1"/>
  <c r="AB169" i="1"/>
  <c r="AA450" i="1"/>
  <c r="AE450" i="1" s="1"/>
  <c r="AF450" i="1" s="1"/>
  <c r="AB450" i="1"/>
  <c r="AC450" i="1" s="1"/>
  <c r="AB444" i="1"/>
  <c r="AD444" i="1" s="1"/>
  <c r="AE444" i="1" s="1"/>
  <c r="AF444" i="1" s="1"/>
  <c r="AA440" i="1"/>
  <c r="AB440" i="1"/>
  <c r="AC440" i="1" s="1"/>
  <c r="AB438" i="1"/>
  <c r="AB432" i="1"/>
  <c r="AD432" i="1" s="1"/>
  <c r="AC432" i="1"/>
  <c r="AB25" i="1"/>
  <c r="AC25" i="1" s="1"/>
  <c r="AB20" i="1"/>
  <c r="AC20" i="1" s="1"/>
  <c r="AB135" i="1"/>
  <c r="AC135" i="1" s="1"/>
  <c r="AB127" i="1"/>
  <c r="AB122" i="1"/>
  <c r="AC122" i="1" s="1"/>
  <c r="AB121" i="1"/>
  <c r="AD121" i="1" s="1"/>
  <c r="AB114" i="1"/>
  <c r="AB13" i="1"/>
  <c r="AB76" i="1"/>
  <c r="AB72" i="1"/>
  <c r="AB65" i="1"/>
  <c r="AC65" i="1" s="1"/>
  <c r="AB406" i="1"/>
  <c r="AC406" i="1" s="1"/>
  <c r="AB402" i="1"/>
  <c r="AB398" i="1"/>
  <c r="AC398" i="1" s="1"/>
  <c r="AB394" i="1"/>
  <c r="AB389" i="1"/>
  <c r="AC389" i="1"/>
  <c r="AE389" i="1" s="1"/>
  <c r="AF389" i="1" s="1"/>
  <c r="AA30" i="1"/>
  <c r="AB30" i="1"/>
  <c r="AA238" i="1"/>
  <c r="AB238" i="1"/>
  <c r="AC238" i="1" s="1"/>
  <c r="AB366" i="1"/>
  <c r="AB350" i="1"/>
  <c r="AB346" i="1"/>
  <c r="AB334" i="1"/>
  <c r="AB321" i="1"/>
  <c r="AC321" i="1"/>
  <c r="AB317" i="1"/>
  <c r="AD317" i="1" s="1"/>
  <c r="AC317" i="1"/>
  <c r="AB313" i="1"/>
  <c r="AD313" i="1" s="1"/>
  <c r="AC313" i="1"/>
  <c r="AE313" i="1" s="1"/>
  <c r="AF313" i="1" s="1"/>
  <c r="AB309" i="1"/>
  <c r="AC309" i="1" s="1"/>
  <c r="AB308" i="1"/>
  <c r="AD308" i="1" s="1"/>
  <c r="AB307" i="1"/>
  <c r="AB306" i="1"/>
  <c r="AB305" i="1"/>
  <c r="AB51" i="1"/>
  <c r="AC51" i="1" s="1"/>
  <c r="AB50" i="1"/>
  <c r="AB48" i="1"/>
  <c r="AB49" i="1"/>
  <c r="AC49" i="1" s="1"/>
  <c r="AB46" i="1"/>
  <c r="AB45" i="1"/>
  <c r="AB44" i="1"/>
  <c r="AB43" i="1"/>
  <c r="AD43" i="1" s="1"/>
  <c r="AB41" i="1"/>
  <c r="AC41" i="1" s="1"/>
  <c r="AB101" i="1"/>
  <c r="AB78" i="1"/>
  <c r="AB77" i="1"/>
  <c r="AB301" i="1"/>
  <c r="AC301" i="1" s="1"/>
  <c r="AB298" i="1"/>
  <c r="AC298" i="1" s="1"/>
  <c r="AB299" i="1"/>
  <c r="AB297" i="1"/>
  <c r="AC297" i="1" s="1"/>
  <c r="AB296" i="1"/>
  <c r="AB295" i="1"/>
  <c r="AB292" i="1"/>
  <c r="AC292" i="1" s="1"/>
  <c r="AB294" i="1"/>
  <c r="AB291" i="1"/>
  <c r="AB289" i="1"/>
  <c r="AB288" i="1"/>
  <c r="AB285" i="1"/>
  <c r="AB284" i="1"/>
  <c r="AC284" i="1" s="1"/>
  <c r="AB283" i="1"/>
  <c r="AC283" i="1" s="1"/>
  <c r="AB281" i="1"/>
  <c r="AC281" i="1" s="1"/>
  <c r="AB278" i="1"/>
  <c r="AC278" i="1" s="1"/>
  <c r="AB276" i="1"/>
  <c r="AC276" i="1" s="1"/>
  <c r="AB275" i="1"/>
  <c r="AB274" i="1"/>
  <c r="AC274" i="1" s="1"/>
  <c r="AB273" i="1"/>
  <c r="AC273" i="1" s="1"/>
  <c r="AB270" i="1"/>
  <c r="AB269" i="1"/>
  <c r="AB268" i="1"/>
  <c r="AB266" i="1"/>
  <c r="AB264" i="1"/>
  <c r="AB265" i="1"/>
  <c r="AB259" i="1"/>
  <c r="AB252" i="1"/>
  <c r="AC252" i="1" s="1"/>
  <c r="AB248" i="1"/>
  <c r="AC248" i="1" s="1"/>
  <c r="AB242" i="1"/>
  <c r="AC242" i="1"/>
  <c r="AE242" i="1" s="1"/>
  <c r="AB453" i="1"/>
  <c r="AB34" i="1"/>
  <c r="AA241" i="1"/>
  <c r="AB241" i="1"/>
  <c r="AA237" i="1"/>
  <c r="AB237" i="1"/>
  <c r="AB449" i="1"/>
  <c r="AC449" i="1" s="1"/>
  <c r="AB435" i="1"/>
  <c r="AB431" i="1"/>
  <c r="AB234" i="1"/>
  <c r="AB235" i="1"/>
  <c r="AB233" i="1"/>
  <c r="AC233" i="1" s="1"/>
  <c r="AB231" i="1"/>
  <c r="AB229" i="1"/>
  <c r="AD229" i="1" s="1"/>
  <c r="AB227" i="1"/>
  <c r="AB226" i="1"/>
  <c r="AC226" i="1" s="1"/>
  <c r="AB225" i="1"/>
  <c r="AD225" i="1" s="1"/>
  <c r="AB224" i="1"/>
  <c r="AD224" i="1" s="1"/>
  <c r="AB223" i="1"/>
  <c r="AC223" i="1" s="1"/>
  <c r="AB222" i="1"/>
  <c r="AC222" i="1" s="1"/>
  <c r="AB221" i="1"/>
  <c r="AC221" i="1" s="1"/>
  <c r="AB217" i="1"/>
  <c r="AB216" i="1"/>
  <c r="AB215" i="1"/>
  <c r="AB214" i="1"/>
  <c r="AD214" i="1" s="1"/>
  <c r="AB213" i="1"/>
  <c r="AB212" i="1"/>
  <c r="AC212" i="1" s="1"/>
  <c r="AB211" i="1"/>
  <c r="AB210" i="1"/>
  <c r="AC210" i="1" s="1"/>
  <c r="AB209" i="1"/>
  <c r="AB206" i="1"/>
  <c r="AB207" i="1"/>
  <c r="AC207" i="1" s="1"/>
  <c r="AB205" i="1"/>
  <c r="AD205" i="1" s="1"/>
  <c r="AB204" i="1"/>
  <c r="AB203" i="1"/>
  <c r="AD203" i="1" s="1"/>
  <c r="AB202" i="1"/>
  <c r="AB113" i="1"/>
  <c r="AC113" i="1" s="1"/>
  <c r="AB429" i="1"/>
  <c r="AD429" i="1" s="1"/>
  <c r="AB428" i="1"/>
  <c r="AD428" i="1" s="1"/>
  <c r="AB427" i="1"/>
  <c r="AD427" i="1" s="1"/>
  <c r="AB426" i="1"/>
  <c r="AB424" i="1"/>
  <c r="AC424" i="1" s="1"/>
  <c r="AB423" i="1"/>
  <c r="AC423" i="1" s="1"/>
  <c r="AB421" i="1"/>
  <c r="AC421" i="1" s="1"/>
  <c r="AB420" i="1"/>
  <c r="AB419" i="1"/>
  <c r="AB418" i="1"/>
  <c r="AB417" i="1"/>
  <c r="AD417" i="1" s="1"/>
  <c r="AB161" i="1"/>
  <c r="AC161" i="1" s="1"/>
  <c r="AB160" i="1"/>
  <c r="AC160" i="1" s="1"/>
  <c r="AB159" i="1"/>
  <c r="AC159" i="1" s="1"/>
  <c r="AB157" i="1"/>
  <c r="AD157" i="1" s="1"/>
  <c r="AB156" i="1"/>
  <c r="AD156" i="1" s="1"/>
  <c r="AB155" i="1"/>
  <c r="AB154" i="1"/>
  <c r="AC154" i="1" s="1"/>
  <c r="AE154" i="1" s="1"/>
  <c r="AF154" i="1" s="1"/>
  <c r="AB153" i="1"/>
  <c r="AC153" i="1" s="1"/>
  <c r="AB151" i="1"/>
  <c r="AB150" i="1"/>
  <c r="AB149" i="1"/>
  <c r="AD149" i="1" s="1"/>
  <c r="AB147" i="1"/>
  <c r="AB146" i="1"/>
  <c r="AD146" i="1" s="1"/>
  <c r="AB143" i="1"/>
  <c r="AD143" i="1" s="1"/>
  <c r="AB142" i="1"/>
  <c r="AC142" i="1" s="1"/>
  <c r="AB139" i="1"/>
  <c r="AB138" i="1"/>
  <c r="AB412" i="1"/>
  <c r="AB126" i="1"/>
  <c r="AD126" i="1" s="1"/>
  <c r="AA116" i="1"/>
  <c r="AB116" i="1"/>
  <c r="AC116" i="1" s="1"/>
  <c r="AB115" i="1"/>
  <c r="AD115" i="1" s="1"/>
  <c r="AB108" i="1"/>
  <c r="AC108" i="1" s="1"/>
  <c r="AB15" i="1"/>
  <c r="AC15" i="1"/>
  <c r="AE15" i="1" s="1"/>
  <c r="AF15" i="1" s="1"/>
  <c r="AB11" i="1"/>
  <c r="AB9" i="1"/>
  <c r="AD9" i="1" s="1"/>
  <c r="AB8" i="1"/>
  <c r="AC8" i="1" s="1"/>
  <c r="AB6" i="1"/>
  <c r="AD6" i="1" s="1"/>
  <c r="AB5" i="1"/>
  <c r="AB107" i="1"/>
  <c r="AB104" i="1"/>
  <c r="AB103" i="1"/>
  <c r="AB100" i="1"/>
  <c r="AB99" i="1"/>
  <c r="AC99" i="1" s="1"/>
  <c r="AE99" i="1" s="1"/>
  <c r="AB97" i="1"/>
  <c r="AB96" i="1"/>
  <c r="AD96" i="1" s="1"/>
  <c r="AB94" i="1"/>
  <c r="AC94" i="1" s="1"/>
  <c r="AB93" i="1"/>
  <c r="AB90" i="1"/>
  <c r="AB88" i="1"/>
  <c r="AD88" i="1" s="1"/>
  <c r="AB56" i="1"/>
  <c r="AB55" i="1"/>
  <c r="AD55" i="1" s="1"/>
  <c r="AB54" i="1"/>
  <c r="AB53" i="1"/>
  <c r="AB52" i="1"/>
  <c r="AD52" i="1" s="1"/>
  <c r="AB329" i="1"/>
  <c r="AB328" i="1"/>
  <c r="AB327" i="1"/>
  <c r="AD327" i="1" s="1"/>
  <c r="AB326" i="1"/>
  <c r="AB367" i="1"/>
  <c r="AC367" i="1" s="1"/>
  <c r="AB353" i="1"/>
  <c r="AB351" i="1"/>
  <c r="AB347" i="1"/>
  <c r="AC347" i="1" s="1"/>
  <c r="AB345" i="1"/>
  <c r="AB343" i="1"/>
  <c r="AB339" i="1"/>
  <c r="AD339" i="1" s="1"/>
  <c r="AB337" i="1"/>
  <c r="AB335" i="1"/>
  <c r="AD335" i="1" s="1"/>
  <c r="AB333" i="1"/>
  <c r="AB331" i="1"/>
  <c r="AB324" i="1"/>
  <c r="AB322" i="1"/>
  <c r="AD322" i="1" s="1"/>
  <c r="AB318" i="1"/>
  <c r="AD318" i="1" s="1"/>
  <c r="AB316" i="1"/>
  <c r="AB314" i="1"/>
  <c r="AB312" i="1"/>
  <c r="AD248" i="1"/>
  <c r="AB247" i="1"/>
  <c r="AB243" i="1"/>
  <c r="AC243" i="1" s="1"/>
  <c r="AB457" i="1"/>
  <c r="AC457" i="1" s="1"/>
  <c r="AB456" i="1"/>
  <c r="AD456" i="1" s="1"/>
  <c r="AB452" i="1"/>
  <c r="AB36" i="1"/>
  <c r="AB35" i="1"/>
  <c r="AD35" i="1" s="1"/>
  <c r="AB31" i="1"/>
  <c r="AC31" i="1" s="1"/>
  <c r="AB29" i="1"/>
  <c r="AD29" i="1" s="1"/>
  <c r="AB109" i="1"/>
  <c r="AB18" i="1"/>
  <c r="AB16" i="1"/>
  <c r="AD16" i="1" s="1"/>
  <c r="AB14" i="1"/>
  <c r="AD14" i="1" s="1"/>
  <c r="AB12" i="1"/>
  <c r="AB86" i="1"/>
  <c r="AC86" i="1" s="1"/>
  <c r="AB85" i="1"/>
  <c r="AC85" i="1" s="1"/>
  <c r="AB80" i="1"/>
  <c r="AB91" i="1"/>
  <c r="AB89" i="1"/>
  <c r="AB87" i="1"/>
  <c r="AC87" i="1" s="1"/>
  <c r="AB84" i="1"/>
  <c r="AC84" i="1" s="1"/>
  <c r="AB83" i="1"/>
  <c r="AD83" i="1" s="1"/>
  <c r="AB81" i="1"/>
  <c r="AD81" i="1" s="1"/>
  <c r="AB79" i="1"/>
  <c r="AD389" i="1"/>
  <c r="AB387" i="1"/>
  <c r="AD387" i="1" s="1"/>
  <c r="AB60" i="1"/>
  <c r="AB58" i="1"/>
  <c r="AC58" i="1" s="1"/>
  <c r="AD39" i="1"/>
  <c r="AC447" i="1"/>
  <c r="AD336" i="1"/>
  <c r="AE336" i="1"/>
  <c r="AF336" i="1" s="1"/>
  <c r="V14" i="3"/>
  <c r="AD381" i="1"/>
  <c r="AD117" i="1"/>
  <c r="W27" i="3"/>
  <c r="AD19" i="1"/>
  <c r="AE19" i="1" s="1"/>
  <c r="AF19" i="1" s="1"/>
  <c r="AD110" i="1"/>
  <c r="AE110" i="1" s="1"/>
  <c r="AF110" i="1" s="1"/>
  <c r="AD311" i="1"/>
  <c r="AD399" i="1"/>
  <c r="AD137" i="1"/>
  <c r="AD128" i="1"/>
  <c r="AD112" i="1"/>
  <c r="AE112" i="1" s="1"/>
  <c r="AF112" i="1"/>
  <c r="J4" i="4" s="1"/>
  <c r="K4" i="4" s="1"/>
  <c r="M4" i="4" s="1"/>
  <c r="AD122" i="1"/>
  <c r="AD173" i="1"/>
  <c r="AD242" i="1"/>
  <c r="AF242" i="1"/>
  <c r="AD321" i="1"/>
  <c r="AD415" i="1"/>
  <c r="AD410" i="1"/>
  <c r="AD61" i="1"/>
  <c r="AD397" i="1"/>
  <c r="AE15" i="2"/>
  <c r="AD344" i="1"/>
  <c r="AD170" i="1"/>
  <c r="AD451" i="1"/>
  <c r="AD377" i="1"/>
  <c r="AE377" i="1"/>
  <c r="AF377" i="1" s="1"/>
  <c r="AD136" i="1"/>
  <c r="AE136" i="1" s="1"/>
  <c r="AF136" i="1" s="1"/>
  <c r="W37" i="3"/>
  <c r="AD15" i="1"/>
  <c r="AD198" i="1"/>
  <c r="AD430" i="1"/>
  <c r="W12" i="3"/>
  <c r="V12" i="3"/>
  <c r="W23" i="3"/>
  <c r="X23" i="3" s="1"/>
  <c r="Y23" i="3" s="1"/>
  <c r="Q10" i="4"/>
  <c r="R10" i="4" s="1"/>
  <c r="AD442" i="1"/>
  <c r="AD68" i="1"/>
  <c r="AD246" i="1"/>
  <c r="AD315" i="1"/>
  <c r="AD340" i="1"/>
  <c r="AD440" i="1"/>
  <c r="AD73" i="1"/>
  <c r="AE73" i="1"/>
  <c r="AF73" i="1" s="1"/>
  <c r="AD108" i="1"/>
  <c r="AE108" i="1" s="1"/>
  <c r="AF108" i="1" s="1"/>
  <c r="AD413" i="1"/>
  <c r="AC393" i="1"/>
  <c r="AE393" i="1" s="1"/>
  <c r="AC396" i="1"/>
  <c r="AC70" i="1"/>
  <c r="AD70" i="1"/>
  <c r="AC125" i="1"/>
  <c r="AD125" i="1"/>
  <c r="AD134" i="1"/>
  <c r="AE134" i="1" s="1"/>
  <c r="AF134" i="1" s="1"/>
  <c r="AD175" i="1"/>
  <c r="AE175" i="1" s="1"/>
  <c r="AF175" i="1" s="1"/>
  <c r="AD179" i="1"/>
  <c r="AE179" i="1" s="1"/>
  <c r="AF179" i="1" s="1"/>
  <c r="AC183" i="1"/>
  <c r="AD183" i="1"/>
  <c r="AC187" i="1"/>
  <c r="AE187" i="1" s="1"/>
  <c r="AF187" i="1" s="1"/>
  <c r="AC195" i="1"/>
  <c r="AD195" i="1"/>
  <c r="AE195" i="1" s="1"/>
  <c r="AF195" i="1" s="1"/>
  <c r="AC199" i="1"/>
  <c r="AD199" i="1"/>
  <c r="AD75" i="1"/>
  <c r="AC21" i="1"/>
  <c r="AD21" i="1"/>
  <c r="AE21" i="1" s="1"/>
  <c r="AF21" i="1" s="1"/>
  <c r="AC72" i="1"/>
  <c r="AD72" i="1"/>
  <c r="AC121" i="1"/>
  <c r="AC127" i="1"/>
  <c r="AD127" i="1"/>
  <c r="AE127" i="1" s="1"/>
  <c r="AF127" i="1" s="1"/>
  <c r="AC438" i="1"/>
  <c r="AE438" i="1" s="1"/>
  <c r="AF438" i="1" s="1"/>
  <c r="AD438" i="1"/>
  <c r="AD450" i="1"/>
  <c r="AC184" i="1"/>
  <c r="AE184" i="1" s="1"/>
  <c r="AF184" i="1" s="1"/>
  <c r="AD192" i="1"/>
  <c r="AC201" i="1"/>
  <c r="AD201" i="1"/>
  <c r="AD398" i="1"/>
  <c r="AE398" i="1" s="1"/>
  <c r="AF398" i="1" s="1"/>
  <c r="AD406" i="1"/>
  <c r="AC76" i="1"/>
  <c r="AD76" i="1"/>
  <c r="AE76" i="1" s="1"/>
  <c r="AF76" i="1" s="1"/>
  <c r="AD20" i="1"/>
  <c r="AD25" i="1"/>
  <c r="AC444" i="1"/>
  <c r="AC172" i="1"/>
  <c r="AE172" i="1" s="1"/>
  <c r="AF172" i="1" s="1"/>
  <c r="AD172" i="1"/>
  <c r="AC196" i="1"/>
  <c r="AE196" i="1" s="1"/>
  <c r="AF196" i="1" s="1"/>
  <c r="AC383" i="1"/>
  <c r="AD383" i="1"/>
  <c r="AC328" i="1"/>
  <c r="AD328" i="1"/>
  <c r="AC52" i="1"/>
  <c r="AE52" i="1" s="1"/>
  <c r="AF52" i="1" s="1"/>
  <c r="AC54" i="1"/>
  <c r="AD54" i="1"/>
  <c r="AC88" i="1"/>
  <c r="AC96" i="1"/>
  <c r="AE96" i="1" s="1"/>
  <c r="AF96" i="1" s="1"/>
  <c r="AC97" i="1"/>
  <c r="AD97" i="1"/>
  <c r="AD99" i="1"/>
  <c r="AC6" i="1"/>
  <c r="AE6" i="1" s="1"/>
  <c r="AF6" i="1" s="1"/>
  <c r="AD8" i="1"/>
  <c r="AC126" i="1"/>
  <c r="AD142" i="1"/>
  <c r="AC150" i="1"/>
  <c r="AD150" i="1"/>
  <c r="AE150" i="1" s="1"/>
  <c r="AF150" i="1" s="1"/>
  <c r="AD154" i="1"/>
  <c r="AC156" i="1"/>
  <c r="AE156" i="1" s="1"/>
  <c r="AF156" i="1" s="1"/>
  <c r="AC419" i="1"/>
  <c r="AE419" i="1" s="1"/>
  <c r="AF419" i="1" s="1"/>
  <c r="AD419" i="1"/>
  <c r="AD421" i="1"/>
  <c r="AD423" i="1"/>
  <c r="AC427" i="1"/>
  <c r="AE427" i="1" s="1"/>
  <c r="AC429" i="1"/>
  <c r="AE429" i="1" s="1"/>
  <c r="AF429" i="1" s="1"/>
  <c r="AD113" i="1"/>
  <c r="AC202" i="1"/>
  <c r="AD202" i="1"/>
  <c r="AC203" i="1"/>
  <c r="AC205" i="1"/>
  <c r="AE205" i="1" s="1"/>
  <c r="AC209" i="1"/>
  <c r="AD209" i="1"/>
  <c r="AC211" i="1"/>
  <c r="AE211" i="1" s="1"/>
  <c r="AF211" i="1" s="1"/>
  <c r="AD211" i="1"/>
  <c r="AC213" i="1"/>
  <c r="AD213" i="1"/>
  <c r="AC217" i="1"/>
  <c r="AE217" i="1" s="1"/>
  <c r="AF217" i="1" s="1"/>
  <c r="AD217" i="1"/>
  <c r="AD221" i="1"/>
  <c r="AD223" i="1"/>
  <c r="AC227" i="1"/>
  <c r="AD227" i="1"/>
  <c r="AC431" i="1"/>
  <c r="AD431" i="1"/>
  <c r="AE431" i="1" s="1"/>
  <c r="AF431" i="1" s="1"/>
  <c r="AC453" i="1"/>
  <c r="AD453" i="1"/>
  <c r="AE453" i="1" s="1"/>
  <c r="AF453" i="1" s="1"/>
  <c r="AC264" i="1"/>
  <c r="AD264" i="1"/>
  <c r="AC269" i="1"/>
  <c r="AD269" i="1"/>
  <c r="AC270" i="1"/>
  <c r="AD270" i="1"/>
  <c r="AE270" i="1" s="1"/>
  <c r="AF270" i="1" s="1"/>
  <c r="AD283" i="1"/>
  <c r="AE283" i="1" s="1"/>
  <c r="AF283" i="1" s="1"/>
  <c r="AC289" i="1"/>
  <c r="AD289" i="1"/>
  <c r="AC294" i="1"/>
  <c r="AD294" i="1"/>
  <c r="AC295" i="1"/>
  <c r="AD295" i="1"/>
  <c r="AC77" i="1"/>
  <c r="AD77" i="1"/>
  <c r="AE77" i="1" s="1"/>
  <c r="AF77" i="1" s="1"/>
  <c r="AC101" i="1"/>
  <c r="AE101" i="1" s="1"/>
  <c r="AF101" i="1" s="1"/>
  <c r="AD101" i="1"/>
  <c r="AC45" i="1"/>
  <c r="AD45" i="1"/>
  <c r="AD49" i="1"/>
  <c r="AC306" i="1"/>
  <c r="AD306" i="1"/>
  <c r="AC308" i="1"/>
  <c r="AC327" i="1"/>
  <c r="AC329" i="1"/>
  <c r="AE329" i="1" s="1"/>
  <c r="AF329" i="1" s="1"/>
  <c r="AD329" i="1"/>
  <c r="AC53" i="1"/>
  <c r="AD53" i="1"/>
  <c r="AE53" i="1" s="1"/>
  <c r="AF53" i="1" s="1"/>
  <c r="AC55" i="1"/>
  <c r="AD94" i="1"/>
  <c r="AE94" i="1" s="1"/>
  <c r="AF94" i="1" s="1"/>
  <c r="AC100" i="1"/>
  <c r="AD100" i="1"/>
  <c r="AC5" i="1"/>
  <c r="AD5" i="1"/>
  <c r="AC139" i="1"/>
  <c r="AE139" i="1" s="1"/>
  <c r="AF139" i="1" s="1"/>
  <c r="AD139" i="1"/>
  <c r="AC143" i="1"/>
  <c r="AE143" i="1" s="1"/>
  <c r="AF143" i="1" s="1"/>
  <c r="AC147" i="1"/>
  <c r="AE147" i="1" s="1"/>
  <c r="AF147" i="1" s="1"/>
  <c r="AD147" i="1"/>
  <c r="AC149" i="1"/>
  <c r="AC151" i="1"/>
  <c r="AD151" i="1"/>
  <c r="AD153" i="1"/>
  <c r="AE153" i="1" s="1"/>
  <c r="AF153" i="1" s="1"/>
  <c r="AC155" i="1"/>
  <c r="AD155" i="1"/>
  <c r="AC157" i="1"/>
  <c r="AE157" i="1" s="1"/>
  <c r="AF157" i="1" s="1"/>
  <c r="AD159" i="1"/>
  <c r="AD161" i="1"/>
  <c r="AE161" i="1" s="1"/>
  <c r="AF161" i="1" s="1"/>
  <c r="AC418" i="1"/>
  <c r="AE418" i="1" s="1"/>
  <c r="AF418" i="1" s="1"/>
  <c r="AD418" i="1"/>
  <c r="AC420" i="1"/>
  <c r="AE420" i="1" s="1"/>
  <c r="AF420" i="1" s="1"/>
  <c r="AD420" i="1"/>
  <c r="AD424" i="1"/>
  <c r="AE424" i="1" s="1"/>
  <c r="AF424" i="1" s="1"/>
  <c r="AC426" i="1"/>
  <c r="AE426" i="1" s="1"/>
  <c r="AF426" i="1" s="1"/>
  <c r="AD426" i="1"/>
  <c r="AC428" i="1"/>
  <c r="AE428" i="1" s="1"/>
  <c r="AF428" i="1" s="1"/>
  <c r="AC204" i="1"/>
  <c r="AD204" i="1"/>
  <c r="AD207" i="1"/>
  <c r="AD212" i="1"/>
  <c r="AE212" i="1" s="1"/>
  <c r="AF212" i="1" s="1"/>
  <c r="AC214" i="1"/>
  <c r="AC216" i="1"/>
  <c r="AD216" i="1"/>
  <c r="AC220" i="1"/>
  <c r="AE220" i="1" s="1"/>
  <c r="AF220" i="1" s="1"/>
  <c r="AD222" i="1"/>
  <c r="AD226" i="1"/>
  <c r="AE226" i="1" s="1"/>
  <c r="AF226" i="1" s="1"/>
  <c r="AC229" i="1"/>
  <c r="AE229" i="1" s="1"/>
  <c r="AC435" i="1"/>
  <c r="AE435" i="1" s="1"/>
  <c r="AF435" i="1" s="1"/>
  <c r="AD435" i="1"/>
  <c r="AD252" i="1"/>
  <c r="AE252" i="1" s="1"/>
  <c r="AF252" i="1" s="1"/>
  <c r="AC265" i="1"/>
  <c r="AD265" i="1"/>
  <c r="AC266" i="1"/>
  <c r="AD266" i="1"/>
  <c r="AC268" i="1"/>
  <c r="AD268" i="1"/>
  <c r="AD274" i="1"/>
  <c r="AD276" i="1"/>
  <c r="AD278" i="1"/>
  <c r="AE278" i="1" s="1"/>
  <c r="AF278" i="1" s="1"/>
  <c r="AC288" i="1"/>
  <c r="AD288" i="1"/>
  <c r="AE288" i="1" s="1"/>
  <c r="AF288" i="1" s="1"/>
  <c r="AC296" i="1"/>
  <c r="AE296" i="1" s="1"/>
  <c r="AF296" i="1" s="1"/>
  <c r="AD296" i="1"/>
  <c r="AC299" i="1"/>
  <c r="AE299" i="1" s="1"/>
  <c r="AF299" i="1" s="1"/>
  <c r="AD299" i="1"/>
  <c r="AC78" i="1"/>
  <c r="AD78" i="1"/>
  <c r="AE78" i="1" s="1"/>
  <c r="AF78" i="1" s="1"/>
  <c r="AC46" i="1"/>
  <c r="AD46" i="1"/>
  <c r="AC50" i="1"/>
  <c r="AD50" i="1"/>
  <c r="AC307" i="1"/>
  <c r="AD307" i="1"/>
  <c r="AE307" i="1" s="1"/>
  <c r="AF307" i="1" s="1"/>
  <c r="AC60" i="1"/>
  <c r="AD60" i="1"/>
  <c r="AE60" i="1" s="1"/>
  <c r="AF60" i="1" s="1"/>
  <c r="AC79" i="1"/>
  <c r="AE79" i="1" s="1"/>
  <c r="AF79" i="1" s="1"/>
  <c r="AD79" i="1"/>
  <c r="AC81" i="1"/>
  <c r="AE81" i="1" s="1"/>
  <c r="AF81" i="1" s="1"/>
  <c r="AC83" i="1"/>
  <c r="AE83" i="1" s="1"/>
  <c r="AF83" i="1" s="1"/>
  <c r="AD84" i="1"/>
  <c r="AD87" i="1"/>
  <c r="AE87" i="1" s="1"/>
  <c r="AF87" i="1" s="1"/>
  <c r="AC89" i="1"/>
  <c r="AD89" i="1"/>
  <c r="AC16" i="1"/>
  <c r="AC109" i="1"/>
  <c r="AD109" i="1"/>
  <c r="AC29" i="1"/>
  <c r="AE29" i="1" s="1"/>
  <c r="AF29" i="1" s="1"/>
  <c r="AC36" i="1"/>
  <c r="AD36" i="1"/>
  <c r="AC314" i="1"/>
  <c r="AD314" i="1"/>
  <c r="AC322" i="1"/>
  <c r="AC331" i="1"/>
  <c r="AE331" i="1" s="1"/>
  <c r="AF331" i="1" s="1"/>
  <c r="AD331" i="1"/>
  <c r="AC335" i="1"/>
  <c r="AC339" i="1"/>
  <c r="AE339" i="1" s="1"/>
  <c r="AF339" i="1" s="1"/>
  <c r="AC343" i="1"/>
  <c r="AD343" i="1"/>
  <c r="AE343" i="1" s="1"/>
  <c r="AF343" i="1" s="1"/>
  <c r="AC351" i="1"/>
  <c r="AD351" i="1"/>
  <c r="AE351" i="1" s="1"/>
  <c r="AF351" i="1" s="1"/>
  <c r="AD58" i="1"/>
  <c r="AE58" i="1" s="1"/>
  <c r="AF58" i="1" s="1"/>
  <c r="AC91" i="1"/>
  <c r="AD91" i="1"/>
  <c r="AE91" i="1" s="1"/>
  <c r="AF91" i="1" s="1"/>
  <c r="AC80" i="1"/>
  <c r="AD80" i="1"/>
  <c r="AC14" i="1"/>
  <c r="AE14" i="1" s="1"/>
  <c r="AF14" i="1" s="1"/>
  <c r="AC18" i="1"/>
  <c r="AD18" i="1"/>
  <c r="AC35" i="1"/>
  <c r="AE35" i="1" s="1"/>
  <c r="AC452" i="1"/>
  <c r="AE452" i="1" s="1"/>
  <c r="AF452" i="1" s="1"/>
  <c r="AD452" i="1"/>
  <c r="AC456" i="1"/>
  <c r="AD457" i="1"/>
  <c r="AC312" i="1"/>
  <c r="AE312" i="1" s="1"/>
  <c r="AD312" i="1"/>
  <c r="AC316" i="1"/>
  <c r="AD316" i="1"/>
  <c r="AC333" i="1"/>
  <c r="AD333" i="1"/>
  <c r="AE333" i="1" s="1"/>
  <c r="AF333" i="1" s="1"/>
  <c r="AC337" i="1"/>
  <c r="AD337" i="1"/>
  <c r="AC345" i="1"/>
  <c r="AE345" i="1" s="1"/>
  <c r="AF345" i="1" s="1"/>
  <c r="AD345" i="1"/>
  <c r="AC353" i="1"/>
  <c r="AD353" i="1"/>
  <c r="AE75" i="1"/>
  <c r="AF75" i="1" s="1"/>
  <c r="AE183" i="1"/>
  <c r="AF183" i="1" s="1"/>
  <c r="AE125" i="1"/>
  <c r="AF125" i="1" s="1"/>
  <c r="AE396" i="1"/>
  <c r="AF396" i="1" s="1"/>
  <c r="AF393" i="1"/>
  <c r="AF229" i="1"/>
  <c r="AE216" i="1"/>
  <c r="AF216" i="1" s="1"/>
  <c r="AE155" i="1"/>
  <c r="AF155" i="1" s="1"/>
  <c r="AE149" i="1"/>
  <c r="AF149" i="1" s="1"/>
  <c r="AE55" i="1"/>
  <c r="AF55" i="1" s="1"/>
  <c r="AE327" i="1"/>
  <c r="AF327" i="1" s="1"/>
  <c r="AE49" i="1"/>
  <c r="AF49" i="1" s="1"/>
  <c r="AE45" i="1"/>
  <c r="AF45" i="1" s="1"/>
  <c r="AE295" i="1"/>
  <c r="AF295" i="1" s="1"/>
  <c r="AE294" i="1"/>
  <c r="AF294" i="1" s="1"/>
  <c r="AE413" i="1"/>
  <c r="AF413" i="1" s="1"/>
  <c r="AE269" i="1"/>
  <c r="AF269" i="1" s="1"/>
  <c r="AE223" i="1"/>
  <c r="AF223" i="1" s="1"/>
  <c r="AE209" i="1"/>
  <c r="AF209" i="1" s="1"/>
  <c r="AF205" i="1"/>
  <c r="AE202" i="1"/>
  <c r="AF202" i="1" s="1"/>
  <c r="AF427" i="1"/>
  <c r="AE423" i="1"/>
  <c r="AF423" i="1" s="1"/>
  <c r="AE142" i="1"/>
  <c r="AF142" i="1" s="1"/>
  <c r="AF99" i="1"/>
  <c r="AE88" i="1"/>
  <c r="AF88" i="1" s="1"/>
  <c r="AE54" i="1"/>
  <c r="AF54" i="1" s="1"/>
  <c r="AE25" i="1"/>
  <c r="AF25" i="1" s="1"/>
  <c r="AE20" i="1"/>
  <c r="AF20" i="1" s="1"/>
  <c r="AE406" i="1"/>
  <c r="AF406" i="1" s="1"/>
  <c r="AE201" i="1"/>
  <c r="AF201" i="1" s="1"/>
  <c r="AE121" i="1"/>
  <c r="AF121" i="1" s="1"/>
  <c r="AE72" i="1"/>
  <c r="AF72" i="1" s="1"/>
  <c r="AE46" i="1"/>
  <c r="AF46" i="1" s="1"/>
  <c r="AE276" i="1"/>
  <c r="AF276" i="1" s="1"/>
  <c r="AE268" i="1"/>
  <c r="AF268" i="1"/>
  <c r="AE353" i="1"/>
  <c r="AF353" i="1" s="1"/>
  <c r="AE337" i="1"/>
  <c r="AF337" i="1" s="1"/>
  <c r="AF312" i="1"/>
  <c r="AF35" i="1"/>
  <c r="AE18" i="1"/>
  <c r="AF18" i="1" s="1"/>
  <c r="AE80" i="1"/>
  <c r="AF80" i="1" s="1"/>
  <c r="AE335" i="1"/>
  <c r="AF335" i="1" s="1"/>
  <c r="AE84" i="1"/>
  <c r="AF84" i="1" s="1"/>
  <c r="AE85" i="1" l="1"/>
  <c r="AF85" i="1" s="1"/>
  <c r="AA332" i="1"/>
  <c r="AB332" i="1"/>
  <c r="AB320" i="1"/>
  <c r="AA320" i="1"/>
  <c r="AE317" i="1"/>
  <c r="AF317" i="1" s="1"/>
  <c r="AA310" i="1"/>
  <c r="AB310" i="1"/>
  <c r="AA42" i="1"/>
  <c r="AB42" i="1"/>
  <c r="AB300" i="1"/>
  <c r="AA300" i="1"/>
  <c r="AE316" i="1"/>
  <c r="AF316" i="1" s="1"/>
  <c r="AD31" i="1"/>
  <c r="AE89" i="1"/>
  <c r="AF89" i="1" s="1"/>
  <c r="AE265" i="1"/>
  <c r="AF265" i="1" s="1"/>
  <c r="AE151" i="1"/>
  <c r="AF151" i="1" s="1"/>
  <c r="AC146" i="1"/>
  <c r="AE146" i="1" s="1"/>
  <c r="AF146" i="1" s="1"/>
  <c r="AE328" i="1"/>
  <c r="AF328" i="1" s="1"/>
  <c r="AC93" i="1"/>
  <c r="AD93" i="1"/>
  <c r="AE93" i="1" s="1"/>
  <c r="AF93" i="1" s="1"/>
  <c r="AD107" i="1"/>
  <c r="AC107" i="1"/>
  <c r="AE107" i="1" s="1"/>
  <c r="AF107" i="1" s="1"/>
  <c r="AE207" i="1"/>
  <c r="AF207" i="1" s="1"/>
  <c r="AD455" i="1"/>
  <c r="AC455" i="1"/>
  <c r="AE455" i="1" s="1"/>
  <c r="AF455" i="1" s="1"/>
  <c r="AD379" i="1"/>
  <c r="AC379" i="1"/>
  <c r="AE379" i="1" s="1"/>
  <c r="AF379" i="1" s="1"/>
  <c r="AC469" i="1"/>
  <c r="AE469" i="1" s="1"/>
  <c r="AF469" i="1" s="1"/>
  <c r="AD469" i="1"/>
  <c r="AE321" i="1"/>
  <c r="AF321" i="1" s="1"/>
  <c r="AC304" i="1"/>
  <c r="AD304" i="1"/>
  <c r="AE304" i="1" s="1"/>
  <c r="AF304" i="1" s="1"/>
  <c r="AE465" i="1"/>
  <c r="AF465" i="1" s="1"/>
  <c r="AD51" i="1"/>
  <c r="AD297" i="1"/>
  <c r="AE297" i="1" s="1"/>
  <c r="AF297" i="1" s="1"/>
  <c r="AD273" i="1"/>
  <c r="AE273" i="1" s="1"/>
  <c r="AF273" i="1" s="1"/>
  <c r="AD174" i="1"/>
  <c r="AC324" i="1"/>
  <c r="AD324" i="1"/>
  <c r="AE324" i="1" s="1"/>
  <c r="AF324" i="1" s="1"/>
  <c r="AC13" i="1"/>
  <c r="AD13" i="1"/>
  <c r="AC169" i="1"/>
  <c r="AD169" i="1"/>
  <c r="AC244" i="1"/>
  <c r="AE244" i="1" s="1"/>
  <c r="AF244" i="1" s="1"/>
  <c r="AD244" i="1"/>
  <c r="AD124" i="1"/>
  <c r="AC124" i="1"/>
  <c r="AE124" i="1" s="1"/>
  <c r="AF124" i="1" s="1"/>
  <c r="AD22" i="1"/>
  <c r="AC22" i="1"/>
  <c r="AE22" i="1" s="1"/>
  <c r="AF22" i="1" s="1"/>
  <c r="AA390" i="1"/>
  <c r="AB390" i="1"/>
  <c r="AA62" i="1"/>
  <c r="AB62" i="1"/>
  <c r="AC62" i="1" s="1"/>
  <c r="AE62" i="1" s="1"/>
  <c r="AF62" i="1" s="1"/>
  <c r="AE36" i="1"/>
  <c r="AF36" i="1" s="1"/>
  <c r="AC417" i="1"/>
  <c r="AE417" i="1" s="1"/>
  <c r="AF417" i="1" s="1"/>
  <c r="AE97" i="1"/>
  <c r="AF97" i="1" s="1"/>
  <c r="AD467" i="1"/>
  <c r="AD247" i="1"/>
  <c r="AC247" i="1"/>
  <c r="AB144" i="1"/>
  <c r="AC394" i="1"/>
  <c r="AD394" i="1"/>
  <c r="AD114" i="1"/>
  <c r="AC114" i="1"/>
  <c r="AE432" i="1"/>
  <c r="AF432" i="1" s="1"/>
  <c r="AC405" i="1"/>
  <c r="AE405" i="1" s="1"/>
  <c r="AF405" i="1" s="1"/>
  <c r="AD405" i="1"/>
  <c r="AC181" i="1"/>
  <c r="AD181" i="1"/>
  <c r="AE61" i="1"/>
  <c r="AF61" i="1" s="1"/>
  <c r="AC448" i="1"/>
  <c r="AE448" i="1" s="1"/>
  <c r="AF448" i="1" s="1"/>
  <c r="AD448" i="1"/>
  <c r="AE322" i="1"/>
  <c r="AF322" i="1" s="1"/>
  <c r="AB82" i="1"/>
  <c r="AA82" i="1"/>
  <c r="AA64" i="1"/>
  <c r="AB64" i="1"/>
  <c r="AE284" i="1"/>
  <c r="AF284" i="1" s="1"/>
  <c r="AE51" i="1"/>
  <c r="AF51" i="1" s="1"/>
  <c r="AC352" i="1"/>
  <c r="AD352" i="1"/>
  <c r="AE467" i="1"/>
  <c r="AF467" i="1" s="1"/>
  <c r="AA218" i="1"/>
  <c r="AB218" i="1"/>
  <c r="AA180" i="1"/>
  <c r="AB180" i="1"/>
  <c r="AB176" i="1"/>
  <c r="AA176" i="1"/>
  <c r="AE456" i="1"/>
  <c r="AF456" i="1" s="1"/>
  <c r="AC225" i="1"/>
  <c r="AE225" i="1" s="1"/>
  <c r="AF225" i="1" s="1"/>
  <c r="AE126" i="1"/>
  <c r="AF126" i="1" s="1"/>
  <c r="AC241" i="1"/>
  <c r="AD241" i="1"/>
  <c r="AE241" i="1" s="1"/>
  <c r="AF241" i="1" s="1"/>
  <c r="AE238" i="1"/>
  <c r="AF238" i="1" s="1"/>
  <c r="AA239" i="1"/>
  <c r="AB239" i="1"/>
  <c r="AA140" i="1"/>
  <c r="AB140" i="1"/>
  <c r="AA132" i="1"/>
  <c r="AB132" i="1"/>
  <c r="AA123" i="1"/>
  <c r="AB123" i="1"/>
  <c r="AD86" i="1"/>
  <c r="AE86" i="1" s="1"/>
  <c r="AF86" i="1" s="1"/>
  <c r="AD23" i="1"/>
  <c r="AE23" i="1" s="1"/>
  <c r="AF23" i="1" s="1"/>
  <c r="AD11" i="1"/>
  <c r="AC11" i="1"/>
  <c r="AC412" i="1"/>
  <c r="AD412" i="1"/>
  <c r="AE412" i="1" s="1"/>
  <c r="AF412" i="1" s="1"/>
  <c r="AB262" i="1"/>
  <c r="AC356" i="1"/>
  <c r="AD356" i="1"/>
  <c r="AD66" i="1"/>
  <c r="AC446" i="1"/>
  <c r="AE446" i="1" s="1"/>
  <c r="AF446" i="1" s="1"/>
  <c r="AD446" i="1"/>
  <c r="AC465" i="1"/>
  <c r="AD465" i="1"/>
  <c r="AB261" i="1"/>
  <c r="AC261" i="1" s="1"/>
  <c r="AA261" i="1"/>
  <c r="AE261" i="1" s="1"/>
  <c r="AF261" i="1" s="1"/>
  <c r="J6" i="4" s="1"/>
  <c r="K6" i="4" s="1"/>
  <c r="M6" i="4" s="1"/>
  <c r="AA230" i="1"/>
  <c r="AB230" i="1"/>
  <c r="AE31" i="1"/>
  <c r="AF31" i="1" s="1"/>
  <c r="AE113" i="1"/>
  <c r="AF113" i="1" s="1"/>
  <c r="AD59" i="1"/>
  <c r="AC59" i="1"/>
  <c r="AE59" i="1" s="1"/>
  <c r="AF59" i="1" s="1"/>
  <c r="AC407" i="1"/>
  <c r="AD407" i="1"/>
  <c r="AE407" i="1" s="1"/>
  <c r="AF407" i="1" s="1"/>
  <c r="AA439" i="1"/>
  <c r="AB439" i="1"/>
  <c r="AE5" i="1"/>
  <c r="AF5" i="1" s="1"/>
  <c r="AE421" i="1"/>
  <c r="AF421" i="1" s="1"/>
  <c r="J4" i="5" s="1"/>
  <c r="K4" i="5" s="1"/>
  <c r="AD391" i="1"/>
  <c r="AC391" i="1"/>
  <c r="AE391" i="1" s="1"/>
  <c r="AF391" i="1" s="1"/>
  <c r="AA443" i="1"/>
  <c r="AB443" i="1"/>
  <c r="AA148" i="1"/>
  <c r="AB148" i="1"/>
  <c r="AD85" i="1"/>
  <c r="AD347" i="1"/>
  <c r="AE347" i="1" s="1"/>
  <c r="AF347" i="1" s="1"/>
  <c r="AD284" i="1"/>
  <c r="AE222" i="1"/>
  <c r="AF222" i="1" s="1"/>
  <c r="AD138" i="1"/>
  <c r="AC138" i="1"/>
  <c r="AC234" i="1"/>
  <c r="AD234" i="1"/>
  <c r="AE306" i="1"/>
  <c r="AF306" i="1" s="1"/>
  <c r="AA293" i="1"/>
  <c r="AB293" i="1"/>
  <c r="AA240" i="1"/>
  <c r="AB240" i="1"/>
  <c r="AE174" i="1"/>
  <c r="AF174" i="1" s="1"/>
  <c r="AA166" i="1"/>
  <c r="AB166" i="1"/>
  <c r="AA422" i="1"/>
  <c r="AB422" i="1"/>
  <c r="AA145" i="1"/>
  <c r="AB145" i="1"/>
  <c r="AA416" i="1"/>
  <c r="AB416" i="1"/>
  <c r="AA67" i="1"/>
  <c r="AB67" i="1"/>
  <c r="O7" i="5"/>
  <c r="AC387" i="1"/>
  <c r="AE387" i="1" s="1"/>
  <c r="AF387" i="1" s="1"/>
  <c r="AD210" i="1"/>
  <c r="AE210" i="1" s="1"/>
  <c r="AF210" i="1" s="1"/>
  <c r="AC40" i="1"/>
  <c r="AE40" i="1" s="1"/>
  <c r="AF40" i="1" s="1"/>
  <c r="AC191" i="1"/>
  <c r="AE191" i="1" s="1"/>
  <c r="AF191" i="1" s="1"/>
  <c r="AE39" i="1"/>
  <c r="AF39" i="1" s="1"/>
  <c r="AB10" i="1"/>
  <c r="AD366" i="1"/>
  <c r="AC366" i="1"/>
  <c r="AE366" i="1" s="1"/>
  <c r="AF366" i="1" s="1"/>
  <c r="AE246" i="1"/>
  <c r="AF246" i="1" s="1"/>
  <c r="AE410" i="1"/>
  <c r="AF410" i="1" s="1"/>
  <c r="AC245" i="1"/>
  <c r="AD245" i="1"/>
  <c r="AD400" i="1"/>
  <c r="AC400" i="1"/>
  <c r="AC182" i="1"/>
  <c r="AD182" i="1"/>
  <c r="AE430" i="1"/>
  <c r="AF430" i="1" s="1"/>
  <c r="T11" i="4"/>
  <c r="U11" i="4" s="1"/>
  <c r="AE380" i="1"/>
  <c r="AF380" i="1" s="1"/>
  <c r="AA348" i="1"/>
  <c r="AB348" i="1"/>
  <c r="AC348" i="1" s="1"/>
  <c r="AA401" i="1"/>
  <c r="AB401" i="1"/>
  <c r="AA392" i="1"/>
  <c r="AB392" i="1"/>
  <c r="AA386" i="1"/>
  <c r="AB386" i="1"/>
  <c r="AD386" i="1" s="1"/>
  <c r="AA368" i="1"/>
  <c r="AB368" i="1"/>
  <c r="AA290" i="1"/>
  <c r="AB290" i="1"/>
  <c r="AA464" i="1"/>
  <c r="AB464" i="1"/>
  <c r="K13" i="4"/>
  <c r="M13" i="4" s="1"/>
  <c r="O11" i="4"/>
  <c r="AE314" i="1"/>
  <c r="AF314" i="1" s="1"/>
  <c r="AD292" i="1"/>
  <c r="AE292" i="1" s="1"/>
  <c r="AF292" i="1" s="1"/>
  <c r="AE100" i="1"/>
  <c r="AF100" i="1" s="1"/>
  <c r="AD281" i="1"/>
  <c r="AE281" i="1" s="1"/>
  <c r="AF281" i="1" s="1"/>
  <c r="AD449" i="1"/>
  <c r="AE449" i="1" s="1"/>
  <c r="AF449" i="1" s="1"/>
  <c r="AD160" i="1"/>
  <c r="AE160" i="1" s="1"/>
  <c r="AF160" i="1" s="1"/>
  <c r="AD71" i="1"/>
  <c r="AE71" i="1" s="1"/>
  <c r="AF71" i="1" s="1"/>
  <c r="AB141" i="1"/>
  <c r="AE221" i="1"/>
  <c r="AF221" i="1" s="1"/>
  <c r="AB302" i="1"/>
  <c r="AB330" i="1"/>
  <c r="AC330" i="1" s="1"/>
  <c r="AE330" i="1" s="1"/>
  <c r="AF330" i="1" s="1"/>
  <c r="AC378" i="1"/>
  <c r="AD378" i="1"/>
  <c r="AE378" i="1" s="1"/>
  <c r="AF378" i="1" s="1"/>
  <c r="AA369" i="1"/>
  <c r="AB369" i="1"/>
  <c r="AA47" i="1"/>
  <c r="AB47" i="1"/>
  <c r="AA102" i="1"/>
  <c r="AB102" i="1"/>
  <c r="AA263" i="1"/>
  <c r="AB263" i="1"/>
  <c r="AB200" i="1"/>
  <c r="AC200" i="1" s="1"/>
  <c r="AA200" i="1"/>
  <c r="AA188" i="1"/>
  <c r="AB188" i="1"/>
  <c r="AA408" i="1"/>
  <c r="AB408" i="1"/>
  <c r="AA111" i="1"/>
  <c r="AB111" i="1"/>
  <c r="AA341" i="1"/>
  <c r="AB341" i="1"/>
  <c r="AD334" i="1"/>
  <c r="AC334" i="1"/>
  <c r="AE334" i="1" s="1"/>
  <c r="AF334" i="1" s="1"/>
  <c r="AE315" i="1"/>
  <c r="AF315" i="1" s="1"/>
  <c r="AD197" i="1"/>
  <c r="AC197" i="1"/>
  <c r="AE197" i="1" s="1"/>
  <c r="AF197" i="1" s="1"/>
  <c r="AD441" i="1"/>
  <c r="AC441" i="1"/>
  <c r="AE441" i="1" s="1"/>
  <c r="AF441" i="1" s="1"/>
  <c r="AA349" i="1"/>
  <c r="AB349" i="1"/>
  <c r="AB342" i="1"/>
  <c r="AA342" i="1"/>
  <c r="AA319" i="1"/>
  <c r="AB319" i="1"/>
  <c r="AA267" i="1"/>
  <c r="AB267" i="1"/>
  <c r="AD267" i="1" s="1"/>
  <c r="AE203" i="1"/>
  <c r="AF203" i="1" s="1"/>
  <c r="AA24" i="1"/>
  <c r="AB24" i="1"/>
  <c r="AA63" i="1"/>
  <c r="AB63" i="1"/>
  <c r="AD63" i="1" s="1"/>
  <c r="AB57" i="1"/>
  <c r="AA57" i="1"/>
  <c r="AE311" i="1"/>
  <c r="AF311" i="1" s="1"/>
  <c r="AD367" i="1"/>
  <c r="AE367" i="1" s="1"/>
  <c r="AF367" i="1" s="1"/>
  <c r="AD238" i="1"/>
  <c r="AE266" i="1"/>
  <c r="AF266" i="1" s="1"/>
  <c r="AE204" i="1"/>
  <c r="AF204" i="1" s="1"/>
  <c r="AC115" i="1"/>
  <c r="AE115" i="1" s="1"/>
  <c r="AF115" i="1" s="1"/>
  <c r="AE308" i="1"/>
  <c r="AF308" i="1" s="1"/>
  <c r="AE264" i="1"/>
  <c r="AF264" i="1" s="1"/>
  <c r="AE173" i="1"/>
  <c r="AF173" i="1" s="1"/>
  <c r="AE457" i="1"/>
  <c r="AF457" i="1" s="1"/>
  <c r="AB152" i="1"/>
  <c r="AB425" i="1"/>
  <c r="AB271" i="1"/>
  <c r="AB338" i="1"/>
  <c r="AE399" i="1"/>
  <c r="AF399" i="1" s="1"/>
  <c r="AD177" i="1"/>
  <c r="AC177" i="1"/>
  <c r="AE177" i="1" s="1"/>
  <c r="AF177" i="1" s="1"/>
  <c r="AB403" i="1"/>
  <c r="AA282" i="1"/>
  <c r="AB282" i="1"/>
  <c r="AA279" i="1"/>
  <c r="AB279" i="1"/>
  <c r="AA434" i="1"/>
  <c r="AB434" i="1"/>
  <c r="AA165" i="1"/>
  <c r="AB165" i="1"/>
  <c r="AD165" i="1" s="1"/>
  <c r="AA158" i="1"/>
  <c r="AB158" i="1"/>
  <c r="AA7" i="1"/>
  <c r="AB7" i="1"/>
  <c r="AE66" i="1"/>
  <c r="AF66" i="1" s="1"/>
  <c r="AB375" i="1"/>
  <c r="AB462" i="1"/>
  <c r="AA462" i="1"/>
  <c r="AE440" i="1"/>
  <c r="AF440" i="1" s="1"/>
  <c r="AE170" i="1"/>
  <c r="AF170" i="1" s="1"/>
  <c r="AE198" i="1"/>
  <c r="AF198" i="1" s="1"/>
  <c r="AA445" i="1"/>
  <c r="AB445" i="1"/>
  <c r="AE451" i="1"/>
  <c r="AF451" i="1" s="1"/>
  <c r="AE442" i="1"/>
  <c r="AF442" i="1" s="1"/>
  <c r="AE466" i="1"/>
  <c r="AF466" i="1" s="1"/>
  <c r="AA376" i="1"/>
  <c r="AB376" i="1"/>
  <c r="AD376" i="1" s="1"/>
  <c r="AC458" i="1"/>
  <c r="AD458" i="1"/>
  <c r="AE458" i="1" s="1"/>
  <c r="AF458" i="1" s="1"/>
  <c r="AE122" i="1"/>
  <c r="AF122" i="1" s="1"/>
  <c r="AD459" i="1"/>
  <c r="AC459" i="1"/>
  <c r="AE459" i="1" s="1"/>
  <c r="AF459" i="1" s="1"/>
  <c r="AE395" i="1"/>
  <c r="AF395" i="1" s="1"/>
  <c r="O3" i="4"/>
  <c r="AE463" i="1"/>
  <c r="AF463" i="1" s="1"/>
  <c r="O10" i="4"/>
  <c r="Q7" i="5"/>
  <c r="R7" i="5" s="1"/>
  <c r="AE340" i="1"/>
  <c r="AF340" i="1" s="1"/>
  <c r="Q12" i="4"/>
  <c r="U10" i="4"/>
  <c r="K8" i="5"/>
  <c r="T9" i="5"/>
  <c r="Q6" i="5"/>
  <c r="AE227" i="1"/>
  <c r="AF227" i="1" s="1"/>
  <c r="I4" i="4"/>
  <c r="Q11" i="4"/>
  <c r="K7" i="5"/>
  <c r="U7" i="5" s="1"/>
  <c r="T8" i="5"/>
  <c r="U8" i="5" s="1"/>
  <c r="X11" i="3"/>
  <c r="Y11" i="3" s="1"/>
  <c r="AE11" i="3" s="1"/>
  <c r="W32" i="3"/>
  <c r="V32" i="3"/>
  <c r="W11" i="3"/>
  <c r="U13" i="3"/>
  <c r="U17" i="3"/>
  <c r="W9" i="3"/>
  <c r="U43" i="3"/>
  <c r="V43" i="3" s="1"/>
  <c r="T32" i="3"/>
  <c r="AA34" i="3"/>
  <c r="AD34" i="3" s="1"/>
  <c r="AA12" i="3"/>
  <c r="AD12" i="3" s="1"/>
  <c r="AE12" i="3" s="1"/>
  <c r="AC28" i="3"/>
  <c r="AC17" i="3"/>
  <c r="AB21" i="3"/>
  <c r="AC34" i="3"/>
  <c r="X9" i="3"/>
  <c r="Y9" i="3" s="1"/>
  <c r="AD18" i="3"/>
  <c r="AD16" i="3"/>
  <c r="AD39" i="3"/>
  <c r="W7" i="3"/>
  <c r="U21" i="3"/>
  <c r="V21" i="3" s="1"/>
  <c r="T31" i="3"/>
  <c r="AC4" i="3"/>
  <c r="O4" i="5"/>
  <c r="AB43" i="3"/>
  <c r="AD43" i="3" s="1"/>
  <c r="AB38" i="3"/>
  <c r="AD38" i="3" s="1"/>
  <c r="AA17" i="3"/>
  <c r="AA40" i="3"/>
  <c r="U30" i="3"/>
  <c r="AA4" i="3"/>
  <c r="AD28" i="3"/>
  <c r="W38" i="3"/>
  <c r="X38" i="3" s="1"/>
  <c r="Y38" i="3" s="1"/>
  <c r="AE38" i="3" s="1"/>
  <c r="AA6" i="3"/>
  <c r="AD6" i="3" s="1"/>
  <c r="AB35" i="3"/>
  <c r="AD35" i="3" s="1"/>
  <c r="AB40" i="3"/>
  <c r="U42" i="3"/>
  <c r="X12" i="3"/>
  <c r="Y12" i="3" s="1"/>
  <c r="AD42" i="3"/>
  <c r="AD14" i="3"/>
  <c r="AA27" i="3"/>
  <c r="AD27" i="3" s="1"/>
  <c r="U19" i="3"/>
  <c r="V20" i="3"/>
  <c r="T24" i="3"/>
  <c r="U8" i="3"/>
  <c r="W8" i="3" s="1"/>
  <c r="AD15" i="3"/>
  <c r="AE15" i="3" s="1"/>
  <c r="AD9" i="2"/>
  <c r="AF9" i="2" s="1"/>
  <c r="AG9" i="2" s="1"/>
  <c r="AE9" i="2"/>
  <c r="AD11" i="2"/>
  <c r="AF11" i="2" s="1"/>
  <c r="AG11" i="2" s="1"/>
  <c r="AE11" i="2"/>
  <c r="G24" i="4"/>
  <c r="K20" i="4"/>
  <c r="K24" i="4" s="1"/>
  <c r="AC16" i="2"/>
  <c r="K23" i="4"/>
  <c r="M22" i="4"/>
  <c r="M20" i="4"/>
  <c r="AC6" i="2"/>
  <c r="AD6" i="2" s="1"/>
  <c r="AC27" i="2"/>
  <c r="AD27" i="2" s="1"/>
  <c r="AC14" i="2"/>
  <c r="AB32" i="2"/>
  <c r="AB31" i="2"/>
  <c r="AB30" i="2"/>
  <c r="AB29" i="2"/>
  <c r="AB28" i="2"/>
  <c r="AB26" i="2"/>
  <c r="AF26" i="2" s="1"/>
  <c r="AG26" i="2" s="1"/>
  <c r="AB25" i="2"/>
  <c r="AB24" i="2"/>
  <c r="AB23" i="2"/>
  <c r="AB22" i="2"/>
  <c r="AB20" i="2"/>
  <c r="AB17" i="2"/>
  <c r="I19" i="4"/>
  <c r="I4" i="5"/>
  <c r="O7" i="4"/>
  <c r="I7" i="4"/>
  <c r="O6" i="4"/>
  <c r="R5" i="4"/>
  <c r="G67" i="6" s="1"/>
  <c r="W26" i="3"/>
  <c r="X26" i="3" s="1"/>
  <c r="Y26" i="3" s="1"/>
  <c r="V39" i="3"/>
  <c r="X39" i="3" s="1"/>
  <c r="Y39" i="3" s="1"/>
  <c r="AE39" i="3" s="1"/>
  <c r="W39" i="3"/>
  <c r="T4" i="3"/>
  <c r="AE23" i="3"/>
  <c r="AC22" i="3"/>
  <c r="AB22" i="3"/>
  <c r="AB33" i="3"/>
  <c r="AD33" i="3" s="1"/>
  <c r="AC33" i="3"/>
  <c r="W29" i="3"/>
  <c r="T33" i="3"/>
  <c r="U33" i="3"/>
  <c r="AA22" i="3"/>
  <c r="AC26" i="3"/>
  <c r="AB26" i="3"/>
  <c r="AA26" i="3"/>
  <c r="AA37" i="3"/>
  <c r="AB37" i="3"/>
  <c r="AC41" i="3"/>
  <c r="AB41" i="3"/>
  <c r="W35" i="3"/>
  <c r="V35" i="3"/>
  <c r="V6" i="3"/>
  <c r="X6" i="3" s="1"/>
  <c r="Y6" i="3" s="1"/>
  <c r="W6" i="3"/>
  <c r="X29" i="3"/>
  <c r="Y29" i="3" s="1"/>
  <c r="AA41" i="3"/>
  <c r="X27" i="3"/>
  <c r="Y27" i="3" s="1"/>
  <c r="AE27" i="3" s="1"/>
  <c r="T25" i="3"/>
  <c r="U25" i="3"/>
  <c r="U16" i="3"/>
  <c r="T16" i="3"/>
  <c r="X14" i="3"/>
  <c r="Y14" i="3" s="1"/>
  <c r="AE14" i="3" s="1"/>
  <c r="X7" i="3"/>
  <c r="Y7" i="3" s="1"/>
  <c r="AE7" i="3" s="1"/>
  <c r="T5" i="3"/>
  <c r="S3" i="4"/>
  <c r="T3" i="4" s="1"/>
  <c r="P3" i="4"/>
  <c r="Q3" i="4" s="1"/>
  <c r="P5" i="5"/>
  <c r="Q5" i="5" s="1"/>
  <c r="P4" i="4"/>
  <c r="Q4" i="4" s="1"/>
  <c r="T22" i="3"/>
  <c r="U22" i="3"/>
  <c r="AD8" i="3"/>
  <c r="W31" i="3"/>
  <c r="X31" i="3" s="1"/>
  <c r="Y31" i="3" s="1"/>
  <c r="AE31" i="3" s="1"/>
  <c r="P8" i="4"/>
  <c r="Q8" i="4" s="1"/>
  <c r="R8" i="4" s="1"/>
  <c r="G70" i="6" s="1"/>
  <c r="P6" i="4"/>
  <c r="Q6" i="4" s="1"/>
  <c r="R6" i="4" s="1"/>
  <c r="G68" i="6" s="1"/>
  <c r="P7" i="4"/>
  <c r="Q7" i="4" s="1"/>
  <c r="V5" i="3"/>
  <c r="W5" i="3"/>
  <c r="AC5" i="3"/>
  <c r="AB5" i="3"/>
  <c r="AA5" i="3"/>
  <c r="AA13" i="3"/>
  <c r="AB13" i="3"/>
  <c r="AE29" i="3"/>
  <c r="T41" i="3"/>
  <c r="U41" i="3"/>
  <c r="X20" i="3"/>
  <c r="Y20" i="3" s="1"/>
  <c r="AE20" i="3" s="1"/>
  <c r="V4" i="3"/>
  <c r="W4" i="3"/>
  <c r="V28" i="3"/>
  <c r="X28" i="3" s="1"/>
  <c r="Y28" i="3" s="1"/>
  <c r="AE28" i="3" s="1"/>
  <c r="X21" i="3"/>
  <c r="Y21" i="3" s="1"/>
  <c r="W24" i="3"/>
  <c r="W36" i="3"/>
  <c r="V36" i="3"/>
  <c r="X36" i="3" s="1"/>
  <c r="Y36" i="3" s="1"/>
  <c r="AE36" i="3" s="1"/>
  <c r="V34" i="3"/>
  <c r="W34" i="3"/>
  <c r="V8" i="3"/>
  <c r="X8" i="3" s="1"/>
  <c r="Y8" i="3" s="1"/>
  <c r="Q4" i="5"/>
  <c r="R4" i="5" s="1"/>
  <c r="G75" i="6" s="1"/>
  <c r="AD4" i="3"/>
  <c r="AC9" i="3"/>
  <c r="AA9" i="3"/>
  <c r="AB8" i="3"/>
  <c r="W18" i="3"/>
  <c r="X18" i="3" s="1"/>
  <c r="Y18" i="3" s="1"/>
  <c r="W21" i="3"/>
  <c r="V10" i="3"/>
  <c r="X10" i="3" s="1"/>
  <c r="Y10" i="3" s="1"/>
  <c r="AE10" i="3" s="1"/>
  <c r="AA21" i="3"/>
  <c r="AD21" i="3" s="1"/>
  <c r="W43" i="3"/>
  <c r="X43" i="3" s="1"/>
  <c r="Y43" i="3" s="1"/>
  <c r="AE18" i="2"/>
  <c r="AD18" i="2"/>
  <c r="AF30" i="2"/>
  <c r="AG30" i="2" s="1"/>
  <c r="AD31" i="2"/>
  <c r="AE31" i="2"/>
  <c r="AD28" i="2"/>
  <c r="AE28" i="2"/>
  <c r="AE26" i="2"/>
  <c r="AD26" i="2"/>
  <c r="AD24" i="2"/>
  <c r="AE24" i="2"/>
  <c r="AD23" i="2"/>
  <c r="AE23" i="2"/>
  <c r="AE22" i="2"/>
  <c r="AD22" i="2"/>
  <c r="AF22" i="2" s="1"/>
  <c r="AG22" i="2" s="1"/>
  <c r="AD17" i="2"/>
  <c r="AE17" i="2"/>
  <c r="AF17" i="2" s="1"/>
  <c r="AG17" i="2" s="1"/>
  <c r="AF15" i="2"/>
  <c r="AG15" i="2" s="1"/>
  <c r="AF13" i="2"/>
  <c r="AG13" i="2" s="1"/>
  <c r="AD30" i="2"/>
  <c r="AE30" i="2"/>
  <c r="M21" i="4"/>
  <c r="K21" i="4"/>
  <c r="AD32" i="2"/>
  <c r="AE32" i="2"/>
  <c r="AD29" i="2"/>
  <c r="AE29" i="2"/>
  <c r="AD25" i="2"/>
  <c r="AE25" i="2"/>
  <c r="AD20" i="2"/>
  <c r="AE20" i="2"/>
  <c r="AD5" i="2"/>
  <c r="AE5" i="2"/>
  <c r="AE6" i="2"/>
  <c r="AF6" i="2" s="1"/>
  <c r="AG6" i="2" s="1"/>
  <c r="AC7" i="2"/>
  <c r="AE19" i="2"/>
  <c r="AF19" i="2" s="1"/>
  <c r="AG19" i="2" s="1"/>
  <c r="AE13" i="2"/>
  <c r="AC8" i="2"/>
  <c r="AB5" i="2"/>
  <c r="AC4" i="2"/>
  <c r="AE27" i="2"/>
  <c r="AF27" i="2" s="1"/>
  <c r="AG27" i="2" s="1"/>
  <c r="AD21" i="2"/>
  <c r="AF21" i="2" s="1"/>
  <c r="AG21" i="2" s="1"/>
  <c r="I21" i="4"/>
  <c r="AE116" i="1"/>
  <c r="AF116" i="1" s="1"/>
  <c r="Q3" i="5"/>
  <c r="T3" i="5"/>
  <c r="O3" i="5"/>
  <c r="I3" i="5"/>
  <c r="G11" i="5"/>
  <c r="AB355" i="1"/>
  <c r="AC235" i="1"/>
  <c r="AD235" i="1"/>
  <c r="AE213" i="1"/>
  <c r="AF213" i="1" s="1"/>
  <c r="AB357" i="1"/>
  <c r="AA357" i="1"/>
  <c r="AC318" i="1"/>
  <c r="AE318" i="1" s="1"/>
  <c r="AF318" i="1" s="1"/>
  <c r="AC224" i="1"/>
  <c r="AE224" i="1" s="1"/>
  <c r="AF224" i="1" s="1"/>
  <c r="AD41" i="1"/>
  <c r="AE41" i="1" s="1"/>
  <c r="AF41" i="1" s="1"/>
  <c r="AD135" i="1"/>
  <c r="AE135" i="1" s="1"/>
  <c r="AF135" i="1" s="1"/>
  <c r="AD443" i="1"/>
  <c r="AC443" i="1"/>
  <c r="AB254" i="1"/>
  <c r="AD350" i="1"/>
  <c r="AC350" i="1"/>
  <c r="AD37" i="1"/>
  <c r="AC37" i="1"/>
  <c r="AE37" i="1" s="1"/>
  <c r="AF37" i="1" s="1"/>
  <c r="AC168" i="1"/>
  <c r="AD168" i="1"/>
  <c r="AB370" i="1"/>
  <c r="AA370" i="1"/>
  <c r="AA362" i="1"/>
  <c r="AB362" i="1"/>
  <c r="AB354" i="1"/>
  <c r="AA354" i="1"/>
  <c r="AB260" i="1"/>
  <c r="AA260" i="1"/>
  <c r="AA253" i="1"/>
  <c r="AB253" i="1"/>
  <c r="AA28" i="1"/>
  <c r="AB28" i="1"/>
  <c r="AA232" i="1"/>
  <c r="AB232" i="1"/>
  <c r="AC231" i="1"/>
  <c r="AD231" i="1"/>
  <c r="AD34" i="1"/>
  <c r="AC34" i="1"/>
  <c r="AC259" i="1"/>
  <c r="AD259" i="1"/>
  <c r="AE259" i="1" s="1"/>
  <c r="AF259" i="1" s="1"/>
  <c r="AD30" i="1"/>
  <c r="AC30" i="1"/>
  <c r="AD323" i="1"/>
  <c r="AC323" i="1"/>
  <c r="AE323" i="1" s="1"/>
  <c r="AF323" i="1" s="1"/>
  <c r="AB363" i="1"/>
  <c r="AA363" i="1"/>
  <c r="AA286" i="1"/>
  <c r="AB286" i="1"/>
  <c r="AA27" i="1"/>
  <c r="AB27" i="1"/>
  <c r="I9" i="4"/>
  <c r="R9" i="4" s="1"/>
  <c r="O9" i="4"/>
  <c r="AD303" i="1"/>
  <c r="AC303" i="1"/>
  <c r="AD414" i="1"/>
  <c r="AE414" i="1" s="1"/>
  <c r="AF414" i="1" s="1"/>
  <c r="AD470" i="1"/>
  <c r="AC470" i="1"/>
  <c r="AB373" i="1"/>
  <c r="AA373" i="1"/>
  <c r="AD90" i="1"/>
  <c r="AC90" i="1"/>
  <c r="AA105" i="1"/>
  <c r="AB105" i="1"/>
  <c r="Q10" i="5"/>
  <c r="O10" i="5"/>
  <c r="K10" i="5"/>
  <c r="T10" i="5"/>
  <c r="U10" i="5" s="1"/>
  <c r="AD301" i="1"/>
  <c r="AE301" i="1" s="1"/>
  <c r="AF301" i="1" s="1"/>
  <c r="AC206" i="1"/>
  <c r="AD206" i="1"/>
  <c r="AC44" i="1"/>
  <c r="AD44" i="1"/>
  <c r="AC305" i="1"/>
  <c r="AD305" i="1"/>
  <c r="AE356" i="1"/>
  <c r="AF356" i="1" s="1"/>
  <c r="AD17" i="1"/>
  <c r="AC17" i="1"/>
  <c r="AE17" i="1" s="1"/>
  <c r="AF17" i="1" s="1"/>
  <c r="AD437" i="1"/>
  <c r="AE437" i="1" s="1"/>
  <c r="AF437" i="1" s="1"/>
  <c r="AC437" i="1"/>
  <c r="AC133" i="1"/>
  <c r="AD133" i="1"/>
  <c r="AE137" i="1"/>
  <c r="AF137" i="1" s="1"/>
  <c r="I3" i="4"/>
  <c r="AA374" i="1"/>
  <c r="AB374" i="1"/>
  <c r="AA258" i="1"/>
  <c r="AB258" i="1"/>
  <c r="AA250" i="1"/>
  <c r="AB250" i="1"/>
  <c r="AA228" i="1"/>
  <c r="AB228" i="1"/>
  <c r="AA219" i="1"/>
  <c r="AB219" i="1"/>
  <c r="AA129" i="1"/>
  <c r="AB129" i="1"/>
  <c r="AA119" i="1"/>
  <c r="AB119" i="1"/>
  <c r="AA98" i="1"/>
  <c r="AB98" i="1"/>
  <c r="AA388" i="1"/>
  <c r="AB388" i="1"/>
  <c r="AD325" i="1"/>
  <c r="AC325" i="1"/>
  <c r="AE325" i="1" s="1"/>
  <c r="AF325" i="1" s="1"/>
  <c r="AB371" i="1"/>
  <c r="AA371" i="1"/>
  <c r="AE309" i="1"/>
  <c r="AF309" i="1" s="1"/>
  <c r="O8" i="4"/>
  <c r="AC9" i="1"/>
  <c r="AE9" i="1" s="1"/>
  <c r="AF9" i="1" s="1"/>
  <c r="T9" i="4"/>
  <c r="AA365" i="1"/>
  <c r="AB365" i="1"/>
  <c r="AD341" i="1"/>
  <c r="AC341" i="1"/>
  <c r="AD104" i="1"/>
  <c r="AC104" i="1"/>
  <c r="AE104" i="1" s="1"/>
  <c r="AF104" i="1" s="1"/>
  <c r="AC215" i="1"/>
  <c r="AD215" i="1"/>
  <c r="AC130" i="1"/>
  <c r="AD130" i="1"/>
  <c r="AA185" i="1"/>
  <c r="AB185" i="1"/>
  <c r="AA26" i="1"/>
  <c r="AB26" i="1"/>
  <c r="AE70" i="1"/>
  <c r="AF70" i="1" s="1"/>
  <c r="AD243" i="1"/>
  <c r="AE243" i="1" s="1"/>
  <c r="AF243" i="1" s="1"/>
  <c r="AD298" i="1"/>
  <c r="AE298" i="1" s="1"/>
  <c r="AF298" i="1" s="1"/>
  <c r="AE289" i="1"/>
  <c r="AF289" i="1" s="1"/>
  <c r="AD261" i="1"/>
  <c r="AD233" i="1"/>
  <c r="AE233" i="1" s="1"/>
  <c r="AF233" i="1" s="1"/>
  <c r="AD116" i="1"/>
  <c r="AD65" i="1"/>
  <c r="AE65" i="1" s="1"/>
  <c r="AF65" i="1" s="1"/>
  <c r="AD309" i="1"/>
  <c r="AB33" i="1"/>
  <c r="AE159" i="1"/>
  <c r="AF159" i="1" s="1"/>
  <c r="AC422" i="1"/>
  <c r="AD422" i="1"/>
  <c r="AC275" i="1"/>
  <c r="AD275" i="1"/>
  <c r="AD285" i="1"/>
  <c r="AC285" i="1"/>
  <c r="AE285" i="1" s="1"/>
  <c r="AF285" i="1" s="1"/>
  <c r="AC32" i="1"/>
  <c r="AE32" i="1" s="1"/>
  <c r="AF32" i="1" s="1"/>
  <c r="AC63" i="1"/>
  <c r="AE63" i="1" s="1"/>
  <c r="AF63" i="1" s="1"/>
  <c r="AA272" i="1"/>
  <c r="AB272" i="1"/>
  <c r="AB251" i="1"/>
  <c r="AA251" i="1"/>
  <c r="AA236" i="1"/>
  <c r="AB236" i="1"/>
  <c r="AE214" i="1"/>
  <c r="AF214" i="1" s="1"/>
  <c r="AA208" i="1"/>
  <c r="AB208" i="1"/>
  <c r="AD237" i="1"/>
  <c r="AC237" i="1"/>
  <c r="AE237" i="1" s="1"/>
  <c r="AF237" i="1" s="1"/>
  <c r="AC291" i="1"/>
  <c r="AD291" i="1"/>
  <c r="AC48" i="1"/>
  <c r="AE48" i="1" s="1"/>
  <c r="AF48" i="1" s="1"/>
  <c r="AD48" i="1"/>
  <c r="AC433" i="1"/>
  <c r="AD433" i="1"/>
  <c r="AD194" i="1"/>
  <c r="AC194" i="1"/>
  <c r="AE194" i="1" s="1"/>
  <c r="AF194" i="1" s="1"/>
  <c r="AC103" i="1"/>
  <c r="AD103" i="1"/>
  <c r="AE274" i="1"/>
  <c r="AF274" i="1" s="1"/>
  <c r="AB358" i="1"/>
  <c r="AD348" i="1"/>
  <c r="AA118" i="1"/>
  <c r="AB118" i="1"/>
  <c r="AC43" i="1"/>
  <c r="AE43" i="1" s="1"/>
  <c r="AF43" i="1" s="1"/>
  <c r="G15" i="4"/>
  <c r="AD62" i="1"/>
  <c r="AD12" i="1"/>
  <c r="AC12" i="1"/>
  <c r="AE12" i="1" s="1"/>
  <c r="AF12" i="1" s="1"/>
  <c r="AD326" i="1"/>
  <c r="AC326" i="1"/>
  <c r="AD56" i="1"/>
  <c r="AC56" i="1"/>
  <c r="AE56" i="1" s="1"/>
  <c r="AF56" i="1" s="1"/>
  <c r="AC267" i="1"/>
  <c r="AD240" i="1"/>
  <c r="AC240" i="1"/>
  <c r="AC402" i="1"/>
  <c r="AD402" i="1"/>
  <c r="AC319" i="1"/>
  <c r="AD319" i="1"/>
  <c r="AB189" i="1"/>
  <c r="AC468" i="1"/>
  <c r="AD468" i="1"/>
  <c r="AA277" i="1"/>
  <c r="AB277" i="1"/>
  <c r="AA411" i="1"/>
  <c r="AB411" i="1"/>
  <c r="AD330" i="1"/>
  <c r="AD38" i="1"/>
  <c r="AC38" i="1"/>
  <c r="AE38" i="1" s="1"/>
  <c r="AF38" i="1" s="1"/>
  <c r="AB361" i="1"/>
  <c r="AA361" i="1"/>
  <c r="AA280" i="1"/>
  <c r="AB280" i="1"/>
  <c r="AB257" i="1"/>
  <c r="AA257" i="1"/>
  <c r="AB249" i="1"/>
  <c r="AA249" i="1"/>
  <c r="AA193" i="1"/>
  <c r="AB193" i="1"/>
  <c r="AE117" i="1"/>
  <c r="AF117" i="1" s="1"/>
  <c r="AB372" i="1"/>
  <c r="AA372" i="1"/>
  <c r="AB364" i="1"/>
  <c r="AA364" i="1"/>
  <c r="AA287" i="1"/>
  <c r="AB287" i="1"/>
  <c r="AA454" i="1"/>
  <c r="AB454" i="1"/>
  <c r="AA186" i="1"/>
  <c r="AB186" i="1"/>
  <c r="AA95" i="1"/>
  <c r="AB95" i="1"/>
  <c r="AE92" i="1"/>
  <c r="AF92" i="1" s="1"/>
  <c r="AA69" i="1"/>
  <c r="AB69" i="1"/>
  <c r="I13" i="4"/>
  <c r="Q13" i="4"/>
  <c r="T13" i="4"/>
  <c r="U13" i="4" s="1"/>
  <c r="O13" i="4"/>
  <c r="R11" i="4"/>
  <c r="K9" i="4"/>
  <c r="M9" i="4" s="1"/>
  <c r="AD167" i="1"/>
  <c r="AE167" i="1" s="1"/>
  <c r="AF167" i="1" s="1"/>
  <c r="AC386" i="1"/>
  <c r="AE386" i="1" s="1"/>
  <c r="AF386" i="1" s="1"/>
  <c r="AC92" i="1"/>
  <c r="AC190" i="1"/>
  <c r="AE190" i="1" s="1"/>
  <c r="AF190" i="1" s="1"/>
  <c r="AE68" i="1"/>
  <c r="AF68" i="1" s="1"/>
  <c r="AB359" i="1"/>
  <c r="AA359" i="1"/>
  <c r="AB255" i="1"/>
  <c r="AA255" i="1"/>
  <c r="AA106" i="1"/>
  <c r="AB106" i="1"/>
  <c r="AA404" i="1"/>
  <c r="AB404" i="1"/>
  <c r="AD346" i="1"/>
  <c r="AC346" i="1"/>
  <c r="AE346" i="1" s="1"/>
  <c r="AF346" i="1" s="1"/>
  <c r="AE381" i="1"/>
  <c r="AF381" i="1" s="1"/>
  <c r="AD178" i="1"/>
  <c r="AC178" i="1"/>
  <c r="AE178" i="1" s="1"/>
  <c r="AF178" i="1" s="1"/>
  <c r="AB360" i="1"/>
  <c r="AA360" i="1"/>
  <c r="AB256" i="1"/>
  <c r="AA256" i="1"/>
  <c r="AE248" i="1"/>
  <c r="AF248" i="1" s="1"/>
  <c r="AB171" i="1"/>
  <c r="AA171" i="1"/>
  <c r="AA409" i="1"/>
  <c r="AB409" i="1"/>
  <c r="AA131" i="1"/>
  <c r="AB131" i="1"/>
  <c r="I5" i="5"/>
  <c r="AD74" i="1"/>
  <c r="AE74" i="1" s="1"/>
  <c r="AF74" i="1" s="1"/>
  <c r="I12" i="4"/>
  <c r="R12" i="4" s="1"/>
  <c r="K12" i="4"/>
  <c r="U9" i="5"/>
  <c r="AC376" i="1"/>
  <c r="AB162" i="1"/>
  <c r="AA162" i="1"/>
  <c r="K3" i="5"/>
  <c r="AB461" i="1"/>
  <c r="AA461" i="1"/>
  <c r="I10" i="5"/>
  <c r="AA460" i="1"/>
  <c r="AE460" i="1" s="1"/>
  <c r="AF460" i="1" s="1"/>
  <c r="K9" i="5"/>
  <c r="Q9" i="5"/>
  <c r="I9" i="5"/>
  <c r="I6" i="5"/>
  <c r="R6" i="5" s="1"/>
  <c r="K6" i="5"/>
  <c r="U6" i="5" s="1"/>
  <c r="O8" i="5"/>
  <c r="I8" i="5"/>
  <c r="R8" i="5" s="1"/>
  <c r="AD164" i="1"/>
  <c r="AA164" i="1"/>
  <c r="AE164" i="1" s="1"/>
  <c r="AF164" i="1" s="1"/>
  <c r="E21" i="7"/>
  <c r="E15" i="6" s="1"/>
  <c r="F15" i="6" s="1"/>
  <c r="G15" i="6" s="1"/>
  <c r="E10" i="7"/>
  <c r="G12" i="6"/>
  <c r="F21" i="7"/>
  <c r="F55" i="6"/>
  <c r="F46" i="7"/>
  <c r="F10" i="7"/>
  <c r="F32" i="7"/>
  <c r="D55" i="6"/>
  <c r="G55" i="6"/>
  <c r="AE348" i="1" l="1"/>
  <c r="AF348" i="1" s="1"/>
  <c r="J8" i="4" s="1"/>
  <c r="K8" i="4" s="1"/>
  <c r="M8" i="4" s="1"/>
  <c r="AE376" i="1"/>
  <c r="AF376" i="1" s="1"/>
  <c r="AE240" i="1"/>
  <c r="AF240" i="1" s="1"/>
  <c r="AD200" i="1"/>
  <c r="AD403" i="1"/>
  <c r="AC403" i="1"/>
  <c r="AE403" i="1" s="1"/>
  <c r="AF403" i="1" s="1"/>
  <c r="AC24" i="1"/>
  <c r="AD24" i="1"/>
  <c r="AE24" i="1" s="1"/>
  <c r="AF24" i="1" s="1"/>
  <c r="AC342" i="1"/>
  <c r="AD342" i="1"/>
  <c r="AE342" i="1" s="1"/>
  <c r="AF342" i="1" s="1"/>
  <c r="AC188" i="1"/>
  <c r="AE188" i="1" s="1"/>
  <c r="AF188" i="1" s="1"/>
  <c r="AD188" i="1"/>
  <c r="AC47" i="1"/>
  <c r="AE47" i="1" s="1"/>
  <c r="AF47" i="1" s="1"/>
  <c r="AD47" i="1"/>
  <c r="AD368" i="1"/>
  <c r="AC368" i="1"/>
  <c r="AE368" i="1" s="1"/>
  <c r="AF368" i="1" s="1"/>
  <c r="AC148" i="1"/>
  <c r="AE148" i="1" s="1"/>
  <c r="AF148" i="1" s="1"/>
  <c r="AD148" i="1"/>
  <c r="J5" i="4"/>
  <c r="K5" i="4" s="1"/>
  <c r="M5" i="4" s="1"/>
  <c r="AC82" i="1"/>
  <c r="AE82" i="1" s="1"/>
  <c r="AF82" i="1" s="1"/>
  <c r="AD82" i="1"/>
  <c r="AC165" i="1"/>
  <c r="AE206" i="1"/>
  <c r="AF206" i="1" s="1"/>
  <c r="AD462" i="1"/>
  <c r="AC462" i="1"/>
  <c r="AE462" i="1" s="1"/>
  <c r="AF462" i="1" s="1"/>
  <c r="AC349" i="1"/>
  <c r="AD349" i="1"/>
  <c r="AD141" i="1"/>
  <c r="AC141" i="1"/>
  <c r="AC416" i="1"/>
  <c r="AE416" i="1" s="1"/>
  <c r="AF416" i="1" s="1"/>
  <c r="AD416" i="1"/>
  <c r="AE234" i="1"/>
  <c r="AF234" i="1" s="1"/>
  <c r="AD439" i="1"/>
  <c r="AC439" i="1"/>
  <c r="AC230" i="1"/>
  <c r="AD230" i="1"/>
  <c r="AC239" i="1"/>
  <c r="AE239" i="1" s="1"/>
  <c r="AF239" i="1" s="1"/>
  <c r="AD239" i="1"/>
  <c r="AE90" i="1"/>
  <c r="AF90" i="1" s="1"/>
  <c r="AE303" i="1"/>
  <c r="AF303" i="1" s="1"/>
  <c r="AE34" i="1"/>
  <c r="AF34" i="1" s="1"/>
  <c r="AE350" i="1"/>
  <c r="AF350" i="1" s="1"/>
  <c r="AD375" i="1"/>
  <c r="AC375" i="1"/>
  <c r="AE375" i="1" s="1"/>
  <c r="AF375" i="1" s="1"/>
  <c r="AC434" i="1"/>
  <c r="AE434" i="1" s="1"/>
  <c r="AF434" i="1" s="1"/>
  <c r="AD434" i="1"/>
  <c r="AE349" i="1"/>
  <c r="AF349" i="1" s="1"/>
  <c r="AD369" i="1"/>
  <c r="AC369" i="1"/>
  <c r="AE369" i="1" s="1"/>
  <c r="AF369" i="1" s="1"/>
  <c r="AE245" i="1"/>
  <c r="AF245" i="1" s="1"/>
  <c r="AE138" i="1"/>
  <c r="AF138" i="1" s="1"/>
  <c r="AE439" i="1"/>
  <c r="AF439" i="1" s="1"/>
  <c r="AE352" i="1"/>
  <c r="AF352" i="1" s="1"/>
  <c r="AE114" i="1"/>
  <c r="AF114" i="1" s="1"/>
  <c r="AE169" i="1"/>
  <c r="AF169" i="1" s="1"/>
  <c r="AD320" i="1"/>
  <c r="AC320" i="1"/>
  <c r="AE320" i="1" s="1"/>
  <c r="AF320" i="1" s="1"/>
  <c r="AC464" i="1"/>
  <c r="AD464" i="1"/>
  <c r="AD300" i="1"/>
  <c r="AE300" i="1" s="1"/>
  <c r="AF300" i="1" s="1"/>
  <c r="AC300" i="1"/>
  <c r="D24" i="6"/>
  <c r="F24" i="6" s="1"/>
  <c r="G24" i="6" s="1"/>
  <c r="AC279" i="1"/>
  <c r="AE279" i="1" s="1"/>
  <c r="AF279" i="1" s="1"/>
  <c r="AD279" i="1"/>
  <c r="AC338" i="1"/>
  <c r="AD338" i="1"/>
  <c r="AC263" i="1"/>
  <c r="AE263" i="1" s="1"/>
  <c r="AF263" i="1" s="1"/>
  <c r="AD263" i="1"/>
  <c r="AC42" i="1"/>
  <c r="AE42" i="1" s="1"/>
  <c r="AF42" i="1" s="1"/>
  <c r="AD42" i="1"/>
  <c r="R4" i="4"/>
  <c r="G66" i="6" s="1"/>
  <c r="AC271" i="1"/>
  <c r="AD271" i="1"/>
  <c r="AD57" i="1"/>
  <c r="AC57" i="1"/>
  <c r="AE57" i="1" s="1"/>
  <c r="AF57" i="1" s="1"/>
  <c r="AC132" i="1"/>
  <c r="AD132" i="1"/>
  <c r="AE180" i="1"/>
  <c r="AF180" i="1" s="1"/>
  <c r="AC282" i="1"/>
  <c r="AE282" i="1" s="1"/>
  <c r="AF282" i="1" s="1"/>
  <c r="AD282" i="1"/>
  <c r="AC290" i="1"/>
  <c r="AD290" i="1"/>
  <c r="AC218" i="1"/>
  <c r="AD218" i="1"/>
  <c r="AE218" i="1" s="1"/>
  <c r="AF218" i="1" s="1"/>
  <c r="AE64" i="1"/>
  <c r="AF64" i="1" s="1"/>
  <c r="AE181" i="1"/>
  <c r="AF181" i="1" s="1"/>
  <c r="AC144" i="1"/>
  <c r="AD144" i="1"/>
  <c r="AD310" i="1"/>
  <c r="AC310" i="1"/>
  <c r="AC445" i="1"/>
  <c r="AD445" i="1"/>
  <c r="AE445" i="1" s="1"/>
  <c r="AF445" i="1" s="1"/>
  <c r="AC145" i="1"/>
  <c r="AE145" i="1" s="1"/>
  <c r="AF145" i="1" s="1"/>
  <c r="AD145" i="1"/>
  <c r="AC123" i="1"/>
  <c r="AD123" i="1"/>
  <c r="AD176" i="1"/>
  <c r="AE176" i="1" s="1"/>
  <c r="AF176" i="1" s="1"/>
  <c r="AC176" i="1"/>
  <c r="AC332" i="1"/>
  <c r="AE332" i="1" s="1"/>
  <c r="AF332" i="1" s="1"/>
  <c r="AD332" i="1"/>
  <c r="AD7" i="1"/>
  <c r="AE7" i="1" s="1"/>
  <c r="AF7" i="1" s="1"/>
  <c r="AC7" i="1"/>
  <c r="AC111" i="1"/>
  <c r="AE111" i="1" s="1"/>
  <c r="AF111" i="1" s="1"/>
  <c r="AD111" i="1"/>
  <c r="AE464" i="1"/>
  <c r="AF464" i="1" s="1"/>
  <c r="AC392" i="1"/>
  <c r="AD392" i="1"/>
  <c r="AE392" i="1" s="1"/>
  <c r="AF392" i="1" s="1"/>
  <c r="AC293" i="1"/>
  <c r="AE293" i="1" s="1"/>
  <c r="AF293" i="1" s="1"/>
  <c r="AD293" i="1"/>
  <c r="AC262" i="1"/>
  <c r="AE262" i="1" s="1"/>
  <c r="AF262" i="1" s="1"/>
  <c r="AD262" i="1"/>
  <c r="AD180" i="1"/>
  <c r="AC180" i="1"/>
  <c r="AE13" i="1"/>
  <c r="AF13" i="1" s="1"/>
  <c r="AE319" i="1"/>
  <c r="AF319" i="1" s="1"/>
  <c r="AE291" i="1"/>
  <c r="AF291" i="1" s="1"/>
  <c r="AC64" i="1"/>
  <c r="AD64" i="1"/>
  <c r="AE394" i="1"/>
  <c r="AF394" i="1" s="1"/>
  <c r="AE443" i="1"/>
  <c r="AF443" i="1" s="1"/>
  <c r="AC158" i="1"/>
  <c r="AD158" i="1"/>
  <c r="AE158" i="1" s="1"/>
  <c r="AF158" i="1" s="1"/>
  <c r="AC425" i="1"/>
  <c r="AD425" i="1"/>
  <c r="AC408" i="1"/>
  <c r="AD408" i="1"/>
  <c r="AC102" i="1"/>
  <c r="AD102" i="1"/>
  <c r="AD401" i="1"/>
  <c r="AC401" i="1"/>
  <c r="AE401" i="1" s="1"/>
  <c r="AF401" i="1" s="1"/>
  <c r="AE182" i="1"/>
  <c r="AF182" i="1" s="1"/>
  <c r="AE402" i="1"/>
  <c r="AF402" i="1" s="1"/>
  <c r="AC152" i="1"/>
  <c r="AD152" i="1"/>
  <c r="AE408" i="1"/>
  <c r="AF408" i="1" s="1"/>
  <c r="J5" i="5" s="1"/>
  <c r="K5" i="5" s="1"/>
  <c r="AE102" i="1"/>
  <c r="AF102" i="1" s="1"/>
  <c r="AC302" i="1"/>
  <c r="AE302" i="1" s="1"/>
  <c r="AF302" i="1" s="1"/>
  <c r="AD302" i="1"/>
  <c r="AE400" i="1"/>
  <c r="AF400" i="1" s="1"/>
  <c r="AC10" i="1"/>
  <c r="AD10" i="1"/>
  <c r="AC67" i="1"/>
  <c r="AE67" i="1" s="1"/>
  <c r="AF67" i="1" s="1"/>
  <c r="AD67" i="1"/>
  <c r="AD166" i="1"/>
  <c r="AC166" i="1"/>
  <c r="AE166" i="1" s="1"/>
  <c r="AF166" i="1" s="1"/>
  <c r="AE11" i="1"/>
  <c r="AF11" i="1" s="1"/>
  <c r="AC140" i="1"/>
  <c r="AE140" i="1" s="1"/>
  <c r="AF140" i="1" s="1"/>
  <c r="AD140" i="1"/>
  <c r="AE247" i="1"/>
  <c r="AF247" i="1" s="1"/>
  <c r="AC390" i="1"/>
  <c r="AE390" i="1" s="1"/>
  <c r="AF390" i="1" s="1"/>
  <c r="AD390" i="1"/>
  <c r="AE310" i="1"/>
  <c r="AF310" i="1" s="1"/>
  <c r="AD26" i="3"/>
  <c r="AE26" i="3" s="1"/>
  <c r="R7" i="4"/>
  <c r="G69" i="6" s="1"/>
  <c r="W42" i="3"/>
  <c r="V42" i="3"/>
  <c r="X42" i="3" s="1"/>
  <c r="Y42" i="3" s="1"/>
  <c r="AE42" i="3" s="1"/>
  <c r="V13" i="3"/>
  <c r="W13" i="3"/>
  <c r="R10" i="5"/>
  <c r="X24" i="3"/>
  <c r="Y24" i="3" s="1"/>
  <c r="AE24" i="3" s="1"/>
  <c r="S5" i="4"/>
  <c r="T5" i="4" s="1"/>
  <c r="X35" i="3"/>
  <c r="Y35" i="3" s="1"/>
  <c r="AE35" i="3" s="1"/>
  <c r="AD40" i="3"/>
  <c r="AE40" i="3" s="1"/>
  <c r="AD17" i="3"/>
  <c r="W19" i="3"/>
  <c r="V19" i="3"/>
  <c r="X19" i="3" s="1"/>
  <c r="Y19" i="3" s="1"/>
  <c r="AE19" i="3" s="1"/>
  <c r="X32" i="3"/>
  <c r="Y32" i="3" s="1"/>
  <c r="AE32" i="3" s="1"/>
  <c r="X34" i="3"/>
  <c r="Y34" i="3" s="1"/>
  <c r="S4" i="4"/>
  <c r="T4" i="4" s="1"/>
  <c r="U4" i="4" s="1"/>
  <c r="H66" i="6" s="1"/>
  <c r="C66" i="6" s="1"/>
  <c r="AE6" i="3"/>
  <c r="AE18" i="3"/>
  <c r="W30" i="3"/>
  <c r="V30" i="3"/>
  <c r="X30" i="3" s="1"/>
  <c r="Y30" i="3" s="1"/>
  <c r="AE30" i="3" s="1"/>
  <c r="V17" i="3"/>
  <c r="X17" i="3" s="1"/>
  <c r="Y17" i="3" s="1"/>
  <c r="W17" i="3"/>
  <c r="M24" i="4"/>
  <c r="AF28" i="2"/>
  <c r="AG28" i="2" s="1"/>
  <c r="AD14" i="2"/>
  <c r="AE14" i="2"/>
  <c r="I24" i="4"/>
  <c r="AF29" i="2"/>
  <c r="AG29" i="2" s="1"/>
  <c r="AF23" i="2"/>
  <c r="AG23" i="2" s="1"/>
  <c r="AF31" i="2"/>
  <c r="AG31" i="2" s="1"/>
  <c r="AF32" i="2"/>
  <c r="AG32" i="2" s="1"/>
  <c r="AF24" i="2"/>
  <c r="AG24" i="2" s="1"/>
  <c r="AF18" i="2"/>
  <c r="AG18" i="2" s="1"/>
  <c r="AF5" i="2"/>
  <c r="AG5" i="2" s="1"/>
  <c r="AE16" i="2"/>
  <c r="AD16" i="2"/>
  <c r="AF16" i="2" s="1"/>
  <c r="AG16" i="2" s="1"/>
  <c r="R5" i="5"/>
  <c r="G76" i="6" s="1"/>
  <c r="G77" i="6" s="1"/>
  <c r="D66" i="6"/>
  <c r="F66" i="6"/>
  <c r="W33" i="3"/>
  <c r="V33" i="3"/>
  <c r="X33" i="3" s="1"/>
  <c r="Y33" i="3" s="1"/>
  <c r="AE33" i="3" s="1"/>
  <c r="AD37" i="3"/>
  <c r="AE37" i="3" s="1"/>
  <c r="O15" i="4"/>
  <c r="AE8" i="3"/>
  <c r="R9" i="5"/>
  <c r="B66" i="6"/>
  <c r="AD13" i="3"/>
  <c r="V16" i="3"/>
  <c r="X16" i="3" s="1"/>
  <c r="Y16" i="3" s="1"/>
  <c r="AE16" i="3" s="1"/>
  <c r="W16" i="3"/>
  <c r="AD9" i="3"/>
  <c r="AE9" i="3" s="1"/>
  <c r="AD5" i="3"/>
  <c r="W22" i="3"/>
  <c r="V22" i="3"/>
  <c r="X22" i="3" s="1"/>
  <c r="Y22" i="3" s="1"/>
  <c r="V25" i="3"/>
  <c r="X25" i="3" s="1"/>
  <c r="Y25" i="3" s="1"/>
  <c r="S5" i="5" s="1"/>
  <c r="T5" i="5" s="1"/>
  <c r="U5" i="5" s="1"/>
  <c r="H76" i="6" s="1"/>
  <c r="W25" i="3"/>
  <c r="X4" i="3"/>
  <c r="Y4" i="3" s="1"/>
  <c r="S4" i="5" s="1"/>
  <c r="T4" i="5" s="1"/>
  <c r="U4" i="5" s="1"/>
  <c r="H75" i="6" s="1"/>
  <c r="AD22" i="3"/>
  <c r="AE43" i="3"/>
  <c r="V41" i="3"/>
  <c r="X41" i="3" s="1"/>
  <c r="Y41" i="3" s="1"/>
  <c r="W41" i="3"/>
  <c r="R13" i="4"/>
  <c r="AE21" i="3"/>
  <c r="X5" i="3"/>
  <c r="Y5" i="3" s="1"/>
  <c r="AD41" i="3"/>
  <c r="AE34" i="3"/>
  <c r="AE8" i="2"/>
  <c r="AD8" i="2"/>
  <c r="AF20" i="2"/>
  <c r="AG20" i="2" s="1"/>
  <c r="AD7" i="2"/>
  <c r="AF7" i="2" s="1"/>
  <c r="AG7" i="2" s="1"/>
  <c r="AE7" i="2"/>
  <c r="AF25" i="2"/>
  <c r="AG25" i="2" s="1"/>
  <c r="AD4" i="2"/>
  <c r="AE4" i="2"/>
  <c r="AC404" i="1"/>
  <c r="AD404" i="1"/>
  <c r="AE404" i="1" s="1"/>
  <c r="AF404" i="1" s="1"/>
  <c r="AC370" i="1"/>
  <c r="AD370" i="1"/>
  <c r="AC186" i="1"/>
  <c r="AE186" i="1" s="1"/>
  <c r="AF186" i="1" s="1"/>
  <c r="AD186" i="1"/>
  <c r="AD249" i="1"/>
  <c r="AC249" i="1"/>
  <c r="O11" i="5"/>
  <c r="D22" i="6" s="1"/>
  <c r="F22" i="6" s="1"/>
  <c r="G22" i="6" s="1"/>
  <c r="AD171" i="1"/>
  <c r="AC171" i="1"/>
  <c r="AD33" i="1"/>
  <c r="AC33" i="1"/>
  <c r="AC365" i="1"/>
  <c r="AD365" i="1"/>
  <c r="AE305" i="1"/>
  <c r="AF305" i="1" s="1"/>
  <c r="U3" i="5"/>
  <c r="AD454" i="1"/>
  <c r="AC454" i="1"/>
  <c r="AE454" i="1" s="1"/>
  <c r="AF454" i="1" s="1"/>
  <c r="AD257" i="1"/>
  <c r="AE257" i="1" s="1"/>
  <c r="AF257" i="1" s="1"/>
  <c r="AC257" i="1"/>
  <c r="AC251" i="1"/>
  <c r="AD251" i="1"/>
  <c r="AD69" i="1"/>
  <c r="AE69" i="1" s="1"/>
  <c r="AF69" i="1" s="1"/>
  <c r="AC69" i="1"/>
  <c r="AD189" i="1"/>
  <c r="AC189" i="1"/>
  <c r="AE189" i="1" s="1"/>
  <c r="AF189" i="1" s="1"/>
  <c r="AE433" i="1"/>
  <c r="AF433" i="1" s="1"/>
  <c r="AD256" i="1"/>
  <c r="AC256" i="1"/>
  <c r="AD287" i="1"/>
  <c r="AC287" i="1"/>
  <c r="AE287" i="1" s="1"/>
  <c r="AF287" i="1" s="1"/>
  <c r="AC193" i="1"/>
  <c r="AD193" i="1"/>
  <c r="AC411" i="1"/>
  <c r="AD411" i="1"/>
  <c r="AE267" i="1"/>
  <c r="AF267" i="1" s="1"/>
  <c r="AD208" i="1"/>
  <c r="AC208" i="1"/>
  <c r="AD272" i="1"/>
  <c r="AC272" i="1"/>
  <c r="AE165" i="1"/>
  <c r="AF165" i="1" s="1"/>
  <c r="AD26" i="1"/>
  <c r="AC26" i="1"/>
  <c r="AE215" i="1"/>
  <c r="AF215" i="1" s="1"/>
  <c r="AD371" i="1"/>
  <c r="AE371" i="1" s="1"/>
  <c r="AF371" i="1" s="1"/>
  <c r="AC371" i="1"/>
  <c r="AC119" i="1"/>
  <c r="AE119" i="1" s="1"/>
  <c r="AF119" i="1" s="1"/>
  <c r="AD119" i="1"/>
  <c r="AC228" i="1"/>
  <c r="AD228" i="1"/>
  <c r="AC105" i="1"/>
  <c r="AE105" i="1" s="1"/>
  <c r="AF105" i="1" s="1"/>
  <c r="AD105" i="1"/>
  <c r="AE470" i="1"/>
  <c r="AF470" i="1" s="1"/>
  <c r="AC27" i="1"/>
  <c r="AD27" i="1"/>
  <c r="AE30" i="1"/>
  <c r="AF30" i="1" s="1"/>
  <c r="AC232" i="1"/>
  <c r="AD232" i="1"/>
  <c r="AC254" i="1"/>
  <c r="AD254" i="1"/>
  <c r="AE235" i="1"/>
  <c r="AF235" i="1" s="1"/>
  <c r="AC409" i="1"/>
  <c r="AD409" i="1"/>
  <c r="AD359" i="1"/>
  <c r="AC359" i="1"/>
  <c r="AE359" i="1" s="1"/>
  <c r="AF359" i="1" s="1"/>
  <c r="AE27" i="1"/>
  <c r="AF27" i="1" s="1"/>
  <c r="AD355" i="1"/>
  <c r="AC355" i="1"/>
  <c r="AD360" i="1"/>
  <c r="AC360" i="1"/>
  <c r="AC95" i="1"/>
  <c r="AD95" i="1"/>
  <c r="AC277" i="1"/>
  <c r="AE277" i="1" s="1"/>
  <c r="AF277" i="1" s="1"/>
  <c r="AD277" i="1"/>
  <c r="AC185" i="1"/>
  <c r="AE185" i="1" s="1"/>
  <c r="AF185" i="1" s="1"/>
  <c r="AD185" i="1"/>
  <c r="AD129" i="1"/>
  <c r="AC129" i="1"/>
  <c r="AD250" i="1"/>
  <c r="AC250" i="1"/>
  <c r="R3" i="4"/>
  <c r="AC286" i="1"/>
  <c r="AE286" i="1" s="1"/>
  <c r="AF286" i="1" s="1"/>
  <c r="AD286" i="1"/>
  <c r="AD28" i="1"/>
  <c r="AC28" i="1"/>
  <c r="M12" i="4"/>
  <c r="U12" i="4"/>
  <c r="AC106" i="1"/>
  <c r="AD106" i="1"/>
  <c r="AE106" i="1" s="1"/>
  <c r="AF106" i="1" s="1"/>
  <c r="AE95" i="1"/>
  <c r="AF95" i="1" s="1"/>
  <c r="AE249" i="1"/>
  <c r="AF249" i="1" s="1"/>
  <c r="AC361" i="1"/>
  <c r="AD361" i="1"/>
  <c r="AE361" i="1" s="1"/>
  <c r="AF361" i="1" s="1"/>
  <c r="AE326" i="1"/>
  <c r="AF326" i="1" s="1"/>
  <c r="AD118" i="1"/>
  <c r="AC118" i="1"/>
  <c r="AE118" i="1" s="1"/>
  <c r="AF118" i="1" s="1"/>
  <c r="J7" i="4" s="1"/>
  <c r="K7" i="4" s="1"/>
  <c r="AE103" i="1"/>
  <c r="AF103" i="1" s="1"/>
  <c r="AD236" i="1"/>
  <c r="AC236" i="1"/>
  <c r="AE422" i="1"/>
  <c r="AF422" i="1" s="1"/>
  <c r="AE341" i="1"/>
  <c r="AF341" i="1" s="1"/>
  <c r="AD388" i="1"/>
  <c r="AC388" i="1"/>
  <c r="AE388" i="1" s="1"/>
  <c r="AF388" i="1" s="1"/>
  <c r="AE129" i="1"/>
  <c r="AF129" i="1" s="1"/>
  <c r="AE28" i="1"/>
  <c r="AF28" i="1" s="1"/>
  <c r="AE168" i="1"/>
  <c r="AF168" i="1" s="1"/>
  <c r="AC357" i="1"/>
  <c r="AE357" i="1" s="1"/>
  <c r="AF357" i="1" s="1"/>
  <c r="AD357" i="1"/>
  <c r="R3" i="5"/>
  <c r="AC364" i="1"/>
  <c r="AE364" i="1" s="1"/>
  <c r="AF364" i="1" s="1"/>
  <c r="AD364" i="1"/>
  <c r="AE236" i="1"/>
  <c r="AF236" i="1" s="1"/>
  <c r="AC253" i="1"/>
  <c r="AD253" i="1"/>
  <c r="AE372" i="1"/>
  <c r="AF372" i="1" s="1"/>
  <c r="AD98" i="1"/>
  <c r="AC98" i="1"/>
  <c r="AE98" i="1" s="1"/>
  <c r="AF98" i="1" s="1"/>
  <c r="AE133" i="1"/>
  <c r="AF133" i="1" s="1"/>
  <c r="AE130" i="1"/>
  <c r="AF130" i="1" s="1"/>
  <c r="AE365" i="1"/>
  <c r="AF365" i="1" s="1"/>
  <c r="AD219" i="1"/>
  <c r="AC219" i="1"/>
  <c r="AC374" i="1"/>
  <c r="AE374" i="1" s="1"/>
  <c r="AF374" i="1" s="1"/>
  <c r="AD374" i="1"/>
  <c r="AC362" i="1"/>
  <c r="AD362" i="1"/>
  <c r="AC461" i="1"/>
  <c r="AD461" i="1"/>
  <c r="AE171" i="1"/>
  <c r="AF171" i="1" s="1"/>
  <c r="AC258" i="1"/>
  <c r="AD258" i="1"/>
  <c r="AE258" i="1"/>
  <c r="AF258" i="1" s="1"/>
  <c r="AD363" i="1"/>
  <c r="AC363" i="1"/>
  <c r="AD354" i="1"/>
  <c r="AC354" i="1"/>
  <c r="AE354" i="1" s="1"/>
  <c r="AF354" i="1" s="1"/>
  <c r="AD255" i="1"/>
  <c r="AC255" i="1"/>
  <c r="AE255" i="1" s="1"/>
  <c r="AF255" i="1" s="1"/>
  <c r="AD372" i="1"/>
  <c r="AC372" i="1"/>
  <c r="AE468" i="1"/>
  <c r="AF468" i="1" s="1"/>
  <c r="AD162" i="1"/>
  <c r="AC162" i="1"/>
  <c r="AE162" i="1" s="1"/>
  <c r="AF162" i="1" s="1"/>
  <c r="J3" i="4" s="1"/>
  <c r="K3" i="4" s="1"/>
  <c r="AC131" i="1"/>
  <c r="AE131" i="1" s="1"/>
  <c r="AF131" i="1" s="1"/>
  <c r="AD131" i="1"/>
  <c r="AE256" i="1"/>
  <c r="AF256" i="1" s="1"/>
  <c r="AD280" i="1"/>
  <c r="AC280" i="1"/>
  <c r="AD358" i="1"/>
  <c r="AC358" i="1"/>
  <c r="AE200" i="1"/>
  <c r="AF200" i="1" s="1"/>
  <c r="AE275" i="1"/>
  <c r="AF275" i="1" s="1"/>
  <c r="U9" i="4"/>
  <c r="AE44" i="1"/>
  <c r="AF44" i="1" s="1"/>
  <c r="AC373" i="1"/>
  <c r="AE373" i="1" s="1"/>
  <c r="AF373" i="1" s="1"/>
  <c r="AD373" i="1"/>
  <c r="AE231" i="1"/>
  <c r="AF231" i="1" s="1"/>
  <c r="AD260" i="1"/>
  <c r="AC260" i="1"/>
  <c r="AE232" i="1" l="1"/>
  <c r="AF232" i="1" s="1"/>
  <c r="AE228" i="1"/>
  <c r="AF228" i="1" s="1"/>
  <c r="AE370" i="1"/>
  <c r="AF370" i="1" s="1"/>
  <c r="AE132" i="1"/>
  <c r="AF132" i="1" s="1"/>
  <c r="AE230" i="1"/>
  <c r="AF230" i="1" s="1"/>
  <c r="AE141" i="1"/>
  <c r="AF141" i="1" s="1"/>
  <c r="AE280" i="1"/>
  <c r="AF280" i="1" s="1"/>
  <c r="AE363" i="1"/>
  <c r="AF363" i="1" s="1"/>
  <c r="AE253" i="1"/>
  <c r="AF253" i="1" s="1"/>
  <c r="AE250" i="1"/>
  <c r="AF250" i="1" s="1"/>
  <c r="AE272" i="1"/>
  <c r="AF272" i="1" s="1"/>
  <c r="AE193" i="1"/>
  <c r="AF193" i="1" s="1"/>
  <c r="AE290" i="1"/>
  <c r="AF290" i="1" s="1"/>
  <c r="AE411" i="1"/>
  <c r="AF411" i="1" s="1"/>
  <c r="AE461" i="1"/>
  <c r="AF461" i="1" s="1"/>
  <c r="AE362" i="1"/>
  <c r="AF362" i="1" s="1"/>
  <c r="AE360" i="1"/>
  <c r="AF360" i="1" s="1"/>
  <c r="AE409" i="1"/>
  <c r="AF409" i="1" s="1"/>
  <c r="AE208" i="1"/>
  <c r="AF208" i="1" s="1"/>
  <c r="AE251" i="1"/>
  <c r="AF251" i="1" s="1"/>
  <c r="AE10" i="1"/>
  <c r="AF10" i="1" s="1"/>
  <c r="AE152" i="1"/>
  <c r="AF152" i="1" s="1"/>
  <c r="AE123" i="1"/>
  <c r="AF123" i="1" s="1"/>
  <c r="AE144" i="1"/>
  <c r="AF144" i="1" s="1"/>
  <c r="AE338" i="1"/>
  <c r="AF338" i="1" s="1"/>
  <c r="AE26" i="1"/>
  <c r="AF26" i="1" s="1"/>
  <c r="AE219" i="1"/>
  <c r="AF219" i="1" s="1"/>
  <c r="AE260" i="1"/>
  <c r="AF260" i="1" s="1"/>
  <c r="AE355" i="1"/>
  <c r="AF355" i="1" s="1"/>
  <c r="AE33" i="1"/>
  <c r="AF33" i="1" s="1"/>
  <c r="U5" i="4"/>
  <c r="H67" i="6" s="1"/>
  <c r="AE425" i="1"/>
  <c r="AF425" i="1" s="1"/>
  <c r="AE271" i="1"/>
  <c r="AF271" i="1" s="1"/>
  <c r="AE22" i="3"/>
  <c r="AE4" i="3"/>
  <c r="X13" i="3"/>
  <c r="Y13" i="3" s="1"/>
  <c r="AE13" i="3"/>
  <c r="AE17" i="3"/>
  <c r="E66" i="6"/>
  <c r="D19" i="6"/>
  <c r="F19" i="6" s="1"/>
  <c r="G19" i="6" s="1"/>
  <c r="AF14" i="2"/>
  <c r="AG14" i="2" s="1"/>
  <c r="U11" i="5"/>
  <c r="E35" i="6" s="1"/>
  <c r="F35" i="6" s="1"/>
  <c r="G35" i="6" s="1"/>
  <c r="D76" i="6"/>
  <c r="F76" i="6"/>
  <c r="C76" i="6"/>
  <c r="B76" i="6"/>
  <c r="S6" i="4"/>
  <c r="T6" i="4" s="1"/>
  <c r="U6" i="4" s="1"/>
  <c r="H68" i="6" s="1"/>
  <c r="S8" i="4"/>
  <c r="T8" i="4" s="1"/>
  <c r="U8" i="4" s="1"/>
  <c r="H70" i="6" s="1"/>
  <c r="AE25" i="3"/>
  <c r="S7" i="4"/>
  <c r="T7" i="4" s="1"/>
  <c r="D75" i="6"/>
  <c r="F75" i="6"/>
  <c r="B75" i="6"/>
  <c r="H77" i="6"/>
  <c r="C75" i="6"/>
  <c r="E75" i="6" s="1"/>
  <c r="R11" i="5"/>
  <c r="E23" i="6" s="1"/>
  <c r="F23" i="6" s="1"/>
  <c r="G23" i="6" s="1"/>
  <c r="AE41" i="3"/>
  <c r="AE5" i="3"/>
  <c r="AF4" i="2"/>
  <c r="AG4" i="2" s="1"/>
  <c r="AF8" i="2"/>
  <c r="AG8" i="2" s="1"/>
  <c r="M3" i="4"/>
  <c r="U3" i="4"/>
  <c r="U7" i="4"/>
  <c r="H69" i="6" s="1"/>
  <c r="M7" i="4"/>
  <c r="AE254" i="1"/>
  <c r="AF254" i="1" s="1"/>
  <c r="AE358" i="1"/>
  <c r="AF358" i="1" s="1"/>
  <c r="G65" i="6"/>
  <c r="G71" i="6" s="1"/>
  <c r="R15" i="4"/>
  <c r="E20" i="6" s="1"/>
  <c r="F20" i="6" s="1"/>
  <c r="F67" i="6" l="1"/>
  <c r="D67" i="6"/>
  <c r="E67" i="6" s="1"/>
  <c r="B67" i="6"/>
  <c r="C67" i="6"/>
  <c r="E76" i="6"/>
  <c r="E77" i="6" s="1"/>
  <c r="F77" i="6"/>
  <c r="C68" i="6"/>
  <c r="D68" i="6"/>
  <c r="E68" i="6" s="1"/>
  <c r="F68" i="6"/>
  <c r="B68" i="6"/>
  <c r="C70" i="6"/>
  <c r="F70" i="6"/>
  <c r="D70" i="6"/>
  <c r="B70" i="6"/>
  <c r="D69" i="6"/>
  <c r="B69" i="6"/>
  <c r="F69" i="6"/>
  <c r="C69" i="6"/>
  <c r="G20" i="6"/>
  <c r="D28" i="6"/>
  <c r="F28" i="6" s="1"/>
  <c r="G28" i="6" s="1"/>
  <c r="U15" i="4"/>
  <c r="E34" i="6" s="1"/>
  <c r="F34" i="6" s="1"/>
  <c r="G34" i="6" s="1"/>
  <c r="H65" i="6"/>
  <c r="E69" i="6" l="1"/>
  <c r="E70" i="6"/>
  <c r="F30" i="6"/>
  <c r="F56" i="6" s="1"/>
  <c r="D65" i="6"/>
  <c r="B65" i="6"/>
  <c r="F65" i="6"/>
  <c r="F71" i="6" s="1"/>
  <c r="C65" i="6"/>
  <c r="H71" i="6"/>
  <c r="G30" i="6"/>
  <c r="E65" i="6" l="1"/>
  <c r="E71" i="6" s="1"/>
  <c r="E58" i="6"/>
  <c r="F59" i="6"/>
  <c r="C56" i="6"/>
  <c r="D38" i="6"/>
  <c r="F38" i="6" s="1"/>
  <c r="G38" i="6" s="1"/>
  <c r="G56" i="6"/>
  <c r="G60" i="6"/>
  <c r="D60" i="6"/>
  <c r="E60" i="6"/>
  <c r="F60" i="6"/>
  <c r="G58" i="6"/>
  <c r="C57" i="6"/>
  <c r="F58" i="6"/>
  <c r="C58" i="6"/>
  <c r="E59" i="6"/>
  <c r="G57" i="6"/>
  <c r="C60" i="6"/>
  <c r="D56" i="6"/>
  <c r="D58" i="6"/>
  <c r="C59" i="6"/>
  <c r="E57" i="6"/>
  <c r="E56" i="6"/>
  <c r="D59" i="6"/>
  <c r="G59" i="6"/>
  <c r="D57" i="6"/>
  <c r="D37" i="6"/>
  <c r="F37" i="6" s="1"/>
  <c r="G37" i="6" s="1"/>
  <c r="F57" i="6"/>
  <c r="G41" i="6" l="1"/>
  <c r="G43" i="6" s="1"/>
  <c r="F41" i="6"/>
  <c r="F43" i="6" s="1"/>
</calcChain>
</file>

<file path=xl/sharedStrings.xml><?xml version="1.0" encoding="utf-8"?>
<sst xmlns="http://schemas.openxmlformats.org/spreadsheetml/2006/main" count="2021" uniqueCount="531">
  <si>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</si>
  <si>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</si>
  <si>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</si>
  <si>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</si>
  <si>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</si>
  <si>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</si>
  <si>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</si>
  <si>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</si>
  <si>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</si>
  <si>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</si>
  <si>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</si>
  <si>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</si>
  <si>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</si>
  <si>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</si>
  <si>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</si>
  <si>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</si>
  <si>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</si>
  <si>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</si>
  <si>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</si>
  <si>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</si>
  <si>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</si>
  <si>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</si>
  <si>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</si>
  <si>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</si>
  <si>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</si>
  <si>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</si>
  <si>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</si>
  <si>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</si>
  <si>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</si>
  <si>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</si>
  <si>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</si>
  <si>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</si>
  <si>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</si>
  <si>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</si>
  <si>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</si>
  <si>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</si>
  <si>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</si>
  <si>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</si>
  <si>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</si>
  <si>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</si>
  <si>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</si>
  <si>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</si>
  <si>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</si>
  <si>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</si>
  <si>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</si>
  <si>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</si>
  <si>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</si>
  <si>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</si>
  <si>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</si>
  <si>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</si>
  <si>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</si>
  <si>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</si>
  <si>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</si>
  <si>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</si>
  <si>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</si>
  <si>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</si>
  <si>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</si>
  <si>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</si>
  <si>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</si>
  <si>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</si>
  <si>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</si>
  <si>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</si>
  <si>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</si>
  <si>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</si>
  <si>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</si>
  <si>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</si>
  <si>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</si>
  <si>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</si>
  <si>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</si>
  <si>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</si>
  <si>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</si>
  <si>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</si>
  <si>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</si>
  <si>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</si>
  <si>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</si>
  <si>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</si>
  <si>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</si>
  <si>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</si>
  <si>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</si>
  <si>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</si>
  <si>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</si>
  <si>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</si>
  <si>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</si>
  <si>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</si>
  <si>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</si>
  <si>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</si>
  <si>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</si>
  <si>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</si>
  <si>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</si>
  <si>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</si>
  <si>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</si>
  <si>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</si>
  <si>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</si>
  <si>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</si>
  <si>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</si>
  <si>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</si>
  <si>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</si>
  <si>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</si>
  <si>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</si>
  <si>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</si>
  <si>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</si>
  <si>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</si>
  <si>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</si>
  <si>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</si>
  <si>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</si>
  <si>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</si>
  <si>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</si>
  <si>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</si>
  <si>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</si>
  <si>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</si>
  <si>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</si>
  <si>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</si>
  <si>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</si>
  <si>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</si>
  <si>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</si>
  <si>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</si>
  <si>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</si>
  <si>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</si>
  <si>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</si>
  <si>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</si>
  <si>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</si>
  <si>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</si>
  <si>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</si>
  <si>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</si>
  <si>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</si>
  <si>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</si>
  <si>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</si>
  <si>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</si>
  <si>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</si>
  <si>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</si>
  <si>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</si>
  <si>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</si>
  <si>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</si>
  <si>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</si>
  <si>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</si>
  <si>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</si>
  <si>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</si>
  <si>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</si>
  <si>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</si>
  <si>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</si>
  <si>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</si>
  <si>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</si>
  <si>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</si>
  <si>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</si>
  <si>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</si>
  <si>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</si>
  <si>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</si>
  <si>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</si>
  <si>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</si>
  <si>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</si>
  <si>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</si>
  <si>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</si>
  <si>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</si>
  <si>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</si>
  <si>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</si>
  <si>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</si>
  <si>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</si>
  <si>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</si>
  <si>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</si>
  <si>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</si>
  <si>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</si>
  <si>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</si>
  <si>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</si>
  <si>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</si>
  <si>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</si>
  <si>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</si>
  <si>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</si>
  <si>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</si>
  <si>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</si>
  <si>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</si>
  <si>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</si>
  <si>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</si>
  <si>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</si>
  <si>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</si>
  <si>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</si>
  <si>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</si>
  <si>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</si>
  <si>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</si>
  <si>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</si>
  <si>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</si>
  <si>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</si>
  <si>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</si>
  <si>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</si>
  <si>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</si>
  <si>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</si>
  <si>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</si>
  <si>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</si>
  <si>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</si>
  <si>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</si>
  <si>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</si>
  <si>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</si>
  <si>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</si>
  <si>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</si>
  <si>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</si>
  <si>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</si>
  <si>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</si>
  <si>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</si>
  <si>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</si>
  <si>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</si>
  <si>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</si>
  <si>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</si>
  <si>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</si>
  <si>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</si>
  <si>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</si>
  <si>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</si>
  <si>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</si>
  <si>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</si>
  <si>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</si>
  <si>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</si>
  <si>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</si>
  <si>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</si>
  <si>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</si>
  <si>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</si>
  <si>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</si>
  <si>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</si>
  <si>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</si>
  <si>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</si>
  <si>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</si>
  <si>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</si>
  <si>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</si>
  <si>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</si>
  <si>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</si>
  <si>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</si>
  <si>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</si>
  <si>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</si>
  <si>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</si>
  <si>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</si>
  <si>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</si>
  <si>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</si>
  <si>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</si>
  <si>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</si>
  <si>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</si>
  <si>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</si>
  <si>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</si>
  <si>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</si>
  <si>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</si>
  <si>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</si>
  <si>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</si>
  <si>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</si>
  <si>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</si>
  <si>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</si>
  <si>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</si>
  <si>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</si>
  <si>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</si>
  <si>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</si>
  <si>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</si>
  <si>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</si>
  <si>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</si>
  <si>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</si>
  <si>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</si>
  <si>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</si>
  <si>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</si>
  <si>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</si>
  <si>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</si>
  <si>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</si>
  <si>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</si>
  <si>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</si>
  <si>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</si>
  <si>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</si>
  <si>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</si>
  <si>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</si>
  <si>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</si>
  <si>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</si>
  <si>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</si>
  <si>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</si>
  <si>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</si>
  <si>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</si>
  <si>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</si>
  <si>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</si>
  <si>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</si>
  <si>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</si>
  <si>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</si>
  <si>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</si>
  <si>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</si>
  <si>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</si>
  <si>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</si>
  <si>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</si>
  <si>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</si>
  <si>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</si>
  <si>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</si>
  <si>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</si>
  <si>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</si>
  <si>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</si>
  <si>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</si>
  <si>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</si>
  <si>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</si>
  <si>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</si>
  <si>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</si>
  <si>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</si>
  <si>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</si>
  <si>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</si>
  <si>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</si>
  <si>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</si>
  <si>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</si>
  <si>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</si>
  <si>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</si>
  <si>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</si>
  <si>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</si>
  <si>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</si>
  <si>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</si>
  <si>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</si>
  <si>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</si>
  <si>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</si>
  <si>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</si>
  <si>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</si>
  <si>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</si>
  <si>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</si>
  <si>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</si>
  <si>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</si>
  <si>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</si>
  <si>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</si>
  <si>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</si>
  <si>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</si>
  <si>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</si>
  <si>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</si>
  <si>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</si>
  <si>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</si>
  <si>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</si>
  <si>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</si>
  <si>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</si>
  <si>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</si>
  <si>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</si>
  <si>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</si>
  <si>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</si>
  <si>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</si>
  <si>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</si>
  <si>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</si>
  <si>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</si>
  <si>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</si>
  <si>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</si>
  <si>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</si>
  <si>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</si>
  <si>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</si>
  <si>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</si>
  <si>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</si>
  <si>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</si>
  <si>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</si>
  <si>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</si>
  <si>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</si>
  <si>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</si>
  <si>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</si>
  <si>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</si>
  <si>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</si>
  <si>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</si>
  <si>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</si>
  <si>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</si>
  <si>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</si>
  <si>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</si>
  <si>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</si>
  <si>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</si>
  <si>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</si>
  <si>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</si>
  <si>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</si>
  <si>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</si>
  <si>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</si>
  <si>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</si>
  <si>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</si>
  <si>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</si>
  <si>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</si>
  <si>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</si>
  <si>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</si>
  <si>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</si>
  <si>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</si>
  <si>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</si>
  <si>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</si>
  <si>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</si>
  <si>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</si>
  <si>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</si>
  <si>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</si>
  <si>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</si>
  <si>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</si>
  <si>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</si>
  <si>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</si>
  <si>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</si>
  <si>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</si>
  <si>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</si>
  <si>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</si>
  <si>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</si>
  <si>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</si>
  <si>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</si>
  <si>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</si>
  <si>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</si>
  <si>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</si>
  <si>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</si>
  <si>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</si>
  <si>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</si>
  <si>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</si>
  <si>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</si>
  <si>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</si>
  <si>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</si>
  <si>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</si>
  <si>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</si>
  <si>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</si>
  <si>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</si>
  <si>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</si>
  <si>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</si>
  <si>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</si>
  <si>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</si>
  <si>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</si>
  <si>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</si>
  <si>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</si>
  <si>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</si>
  <si>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</si>
  <si>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</si>
  <si>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</si>
  <si>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</si>
  <si>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</si>
  <si>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</si>
  <si>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</si>
  <si>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</si>
  <si>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</si>
  <si>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</si>
  <si>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</si>
  <si>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</si>
  <si>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</si>
  <si>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</si>
  <si>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</si>
  <si>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</si>
  <si>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</si>
  <si>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</si>
  <si>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</si>
  <si>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</si>
  <si>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</si>
  <si>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</si>
  <si>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</si>
  <si>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</si>
  <si>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</si>
  <si>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</si>
  <si>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</si>
  <si>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</si>
  <si>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</si>
  <si>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</si>
  <si>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</si>
  <si>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</si>
  <si>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</si>
  <si>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</si>
  <si>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</si>
  <si>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</si>
  <si>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</si>
  <si>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</si>
  <si>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</si>
  <si>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</si>
  <si>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</si>
  <si>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</si>
  <si>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</si>
  <si>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</si>
  <si>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</si>
  <si>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</si>
  <si>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</si>
  <si>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</si>
  <si>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</si>
  <si>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</si>
  <si>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</si>
  <si>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</si>
  <si>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</si>
  <si>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</si>
  <si>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</si>
  <si>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</si>
  <si>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</si>
  <si>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</si>
  <si>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</si>
  <si>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</si>
  <si>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</si>
  <si>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</si>
  <si>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</si>
  <si>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</si>
  <si>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</si>
  <si>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</si>
  <si>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</si>
  <si>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</si>
  <si>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</si>
  <si>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</si>
  <si>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</si>
  <si>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</si>
  <si>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</si>
  <si>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</si>
  <si>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</si>
  <si>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</si>
  <si>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</si>
  <si>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</si>
  <si>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</si>
  <si>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</si>
  <si>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</si>
  <si>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</si>
  <si>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</si>
  <si>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</si>
  <si>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</si>
  <si>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</si>
  <si>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</si>
  <si>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</si>
  <si>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</si>
  <si>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</si>
  <si>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</si>
  <si>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</si>
  <si>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</si>
  <si>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</si>
  <si>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</si>
  <si>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</si>
  <si>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</si>
  <si>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</si>
  <si>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</si>
  <si>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</si>
  <si>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</si>
  <si>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</si>
  <si>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</si>
  <si>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</si>
  <si>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</si>
  <si>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</si>
  <si>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</si>
  <si>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0.22, Tractor (120-139 hp) 2WD 130</t>
  </si>
  <si>
    <t>0.01, Combine (200-249 hp) 240 hp</t>
  </si>
  <si>
    <t>Drying - 8 Points</t>
  </si>
  <si>
    <t>Irrigated Corn</t>
  </si>
  <si>
    <t>applications</t>
  </si>
  <si>
    <t>Your Yield</t>
  </si>
  <si>
    <t>Your Farm</t>
  </si>
  <si>
    <t xml:space="preserve">Developed by Nathan Smith and Amanda Smith. </t>
  </si>
  <si>
    <t>oz</t>
  </si>
  <si>
    <t>Headline AMP</t>
  </si>
  <si>
    <t>1.08, Disk Harrow 32'</t>
  </si>
  <si>
    <t>South Georgia, 2016</t>
  </si>
  <si>
    <t>1.6, Heavy Disk 27'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</si>
  <si>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</si>
  <si>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</si>
  <si>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</si>
  <si>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</si>
  <si>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</si>
  <si>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0.33, Header - Corn  6R-36</t>
  </si>
  <si>
    <t>0.23, Grain Cart Corn  500 bu</t>
  </si>
  <si>
    <t>*Average of diesel and electric irrigation application costs.  Electric is estimated at $7/appl and diesel is estimated at $9/appl when diesel costs $1.80/gal.</t>
  </si>
  <si>
    <t>Pyrethroid (bifenthrin)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</si>
</sst>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6.42578125" bestFit="1" customWidth="1"/>
    <col min="2" max="2" width="37.5703125" bestFit="1" customWidth="1"/>
    <col min="3" max="3" width="11.7109375" bestFit="1" customWidth="1"/>
    <col min="4" max="5" width="9.42578125" bestFit="1" customWidth="1"/>
    <col min="6" max="6" width="9.85546875" bestFit="1" customWidth="1"/>
    <col min="7" max="7" width="9.28515625" bestFit="1" customWidth="1"/>
    <col min="8" max="8" width="11" bestFit="1" customWidth="1"/>
  </cols>
  <sheetData>
    <row r="1" spans="1:9" x14ac:dyDescent="0.25">
      <c r="B1" s="253" t="s">
        <v>512</v>
      </c>
      <c r="C1" s="253"/>
      <c r="D1" s="253"/>
      <c r="E1" s="253"/>
      <c r="F1" s="253"/>
      <c r="G1" s="253"/>
      <c r="H1" s="253"/>
      <c r="I1" s="57"/>
    </row>
    <row r="2" spans="1:9" ht="14.45" customHeight="1" x14ac:dyDescent="0.25">
      <c r="B2" s="253" t="s">
        <v>520</v>
      </c>
      <c r="C2" s="253"/>
      <c r="D2" s="253"/>
      <c r="E2" s="253"/>
      <c r="F2" s="253"/>
      <c r="G2" s="253"/>
      <c r="H2" s="253"/>
      <c r="I2" s="51"/>
    </row>
    <row r="3" spans="1:9" x14ac:dyDescent="0.25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53" t="s">
        <v>373</v>
      </c>
      <c r="C4" s="253"/>
      <c r="D4" s="253"/>
      <c r="E4" s="253"/>
      <c r="F4" s="253"/>
      <c r="G4" s="253"/>
      <c r="H4" s="253"/>
      <c r="I4" s="57"/>
    </row>
    <row r="6" spans="1:9" x14ac:dyDescent="0.25">
      <c r="B6" s="77" t="s">
        <v>374</v>
      </c>
      <c r="C6" s="57">
        <v>200</v>
      </c>
      <c r="D6" t="s">
        <v>502</v>
      </c>
      <c r="F6" t="s">
        <v>514</v>
      </c>
    </row>
    <row r="7" spans="1:9" x14ac:dyDescent="0.25">
      <c r="G7" s="250"/>
    </row>
    <row r="8" spans="1:9" x14ac:dyDescent="0.25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249" t="str">
        <f>CONCATENATE("$/",$D$6)</f>
        <v>$/bushel</v>
      </c>
      <c r="H8" s="248" t="s">
        <v>515</v>
      </c>
    </row>
    <row r="9" spans="1:9" x14ac:dyDescent="0.25">
      <c r="B9" t="s">
        <v>378</v>
      </c>
      <c r="C9" t="s">
        <v>389</v>
      </c>
      <c r="D9">
        <v>32</v>
      </c>
      <c r="E9" s="41">
        <v>2.95</v>
      </c>
      <c r="F9" s="41">
        <f>E9*D9</f>
        <v>94.4</v>
      </c>
      <c r="G9" s="78">
        <f>F9/yield</f>
        <v>0.47200000000000003</v>
      </c>
    </row>
    <row r="10" spans="1:9" x14ac:dyDescent="0.25">
      <c r="B10" t="s">
        <v>365</v>
      </c>
      <c r="C10" t="s">
        <v>390</v>
      </c>
      <c r="D10">
        <f>'Fert, Weed, Insct, Dis'!$C$6</f>
        <v>0.5</v>
      </c>
      <c r="E10" s="78">
        <f>'Fert, Weed, Insct, Dis'!$D$6</f>
        <v>45</v>
      </c>
      <c r="F10" s="41">
        <f>E10*D10</f>
        <v>22.5</v>
      </c>
      <c r="G10" s="78">
        <f>F10/yield</f>
        <v>0.1125</v>
      </c>
      <c r="H10" s="250"/>
    </row>
    <row r="11" spans="1:9" x14ac:dyDescent="0.25">
      <c r="A11" s="156" t="s">
        <v>448</v>
      </c>
      <c r="B11" t="s">
        <v>379</v>
      </c>
      <c r="F11" s="41"/>
      <c r="G11" s="78"/>
    </row>
    <row r="12" spans="1:9" x14ac:dyDescent="0.25">
      <c r="B12" s="107" t="s">
        <v>380</v>
      </c>
      <c r="C12" t="s">
        <v>371</v>
      </c>
      <c r="D12" s="225">
        <f>'Fert, Weed, Insct, Dis'!C3</f>
        <v>240</v>
      </c>
      <c r="E12" s="78">
        <f>'Fert, Weed, Insct, Dis'!$D$3</f>
        <v>0.5</v>
      </c>
      <c r="F12" s="41">
        <f t="shared" ref="F12:F17" si="0">E12*D12</f>
        <v>120</v>
      </c>
      <c r="G12" s="78">
        <f t="shared" ref="G12:G17" si="1">F12/yield</f>
        <v>0.6</v>
      </c>
      <c r="I12" s="227"/>
    </row>
    <row r="13" spans="1:9" x14ac:dyDescent="0.25">
      <c r="B13" s="107" t="s">
        <v>381</v>
      </c>
      <c r="C13" t="s">
        <v>371</v>
      </c>
      <c r="D13" s="225">
        <f>'Fert, Weed, Insct, Dis'!C4</f>
        <v>100</v>
      </c>
      <c r="E13" s="78">
        <f>'Fert, Weed, Insct, Dis'!$D$4</f>
        <v>0.42</v>
      </c>
      <c r="F13" s="41">
        <f t="shared" si="0"/>
        <v>42</v>
      </c>
      <c r="G13" s="78">
        <f t="shared" si="1"/>
        <v>0.21</v>
      </c>
      <c r="H13" s="250"/>
    </row>
    <row r="14" spans="1:9" x14ac:dyDescent="0.25">
      <c r="B14" s="107" t="s">
        <v>382</v>
      </c>
      <c r="C14" t="s">
        <v>371</v>
      </c>
      <c r="D14" s="225">
        <f>'Fert, Weed, Insct, Dis'!C5</f>
        <v>200</v>
      </c>
      <c r="E14" s="78">
        <f>'Fert, Weed, Insct, Dis'!$D$5</f>
        <v>0.34</v>
      </c>
      <c r="F14" s="41">
        <f t="shared" si="0"/>
        <v>68</v>
      </c>
      <c r="G14" s="78">
        <f t="shared" si="1"/>
        <v>0.34</v>
      </c>
    </row>
    <row r="15" spans="1:9" x14ac:dyDescent="0.25">
      <c r="A15" s="156" t="s">
        <v>449</v>
      </c>
      <c r="B15" t="s">
        <v>383</v>
      </c>
      <c r="C15" t="s">
        <v>391</v>
      </c>
      <c r="D15">
        <v>1</v>
      </c>
      <c r="E15" s="78">
        <f>'Fert, Weed, Insct, Dis'!$E$21</f>
        <v>11.145000000000001</v>
      </c>
      <c r="F15" s="41">
        <f t="shared" si="0"/>
        <v>11.145000000000001</v>
      </c>
      <c r="G15" s="78">
        <f t="shared" si="1"/>
        <v>5.5725000000000004E-2</v>
      </c>
      <c r="H15" s="250"/>
    </row>
    <row r="16" spans="1:9" x14ac:dyDescent="0.25">
      <c r="A16" s="156" t="s">
        <v>450</v>
      </c>
      <c r="B16" t="s">
        <v>384</v>
      </c>
      <c r="C16" t="s">
        <v>391</v>
      </c>
      <c r="D16">
        <v>1</v>
      </c>
      <c r="E16" s="78">
        <f>'Fert, Weed, Insct, Dis'!$E$32</f>
        <v>9.3075840000000003</v>
      </c>
      <c r="F16" s="41">
        <f t="shared" si="0"/>
        <v>9.3075840000000003</v>
      </c>
      <c r="G16" s="78">
        <f t="shared" si="1"/>
        <v>4.6537920000000003E-2</v>
      </c>
    </row>
    <row r="17" spans="1:8" x14ac:dyDescent="0.25">
      <c r="A17" s="156" t="s">
        <v>451</v>
      </c>
      <c r="B17" s="43" t="s">
        <v>437</v>
      </c>
      <c r="C17" t="s">
        <v>391</v>
      </c>
      <c r="D17">
        <v>1</v>
      </c>
      <c r="E17" s="78">
        <f>'Fert, Weed, Insct, Dis'!$E$46</f>
        <v>28.14</v>
      </c>
      <c r="F17" s="41">
        <f t="shared" si="0"/>
        <v>28.14</v>
      </c>
      <c r="G17" s="78">
        <f t="shared" si="1"/>
        <v>0.14069999999999999</v>
      </c>
      <c r="H17" s="250"/>
    </row>
    <row r="18" spans="1:8" x14ac:dyDescent="0.25">
      <c r="A18" s="156" t="s">
        <v>453</v>
      </c>
      <c r="B18" t="s">
        <v>385</v>
      </c>
      <c r="F18" s="41"/>
      <c r="G18" s="78"/>
    </row>
    <row r="19" spans="1:8" x14ac:dyDescent="0.25">
      <c r="B19" s="107" t="s">
        <v>386</v>
      </c>
      <c r="C19" t="s">
        <v>392</v>
      </c>
      <c r="D19" s="207">
        <f>PreHarvest!O15+PreHarvest!I24</f>
        <v>5.0967218929665323</v>
      </c>
      <c r="E19" s="41">
        <v>1.8</v>
      </c>
      <c r="F19" s="41">
        <f>E19*D19</f>
        <v>9.1740994073397584</v>
      </c>
      <c r="G19" s="78">
        <f>F19/yield</f>
        <v>4.5870497036698793E-2</v>
      </c>
    </row>
    <row r="20" spans="1:8" x14ac:dyDescent="0.25">
      <c r="B20" s="107" t="s">
        <v>387</v>
      </c>
      <c r="C20" t="s">
        <v>391</v>
      </c>
      <c r="D20">
        <v>1</v>
      </c>
      <c r="E20" s="41">
        <f>PreHarvest!$R$15+PreHarvest!$K$24</f>
        <v>11.543067353661552</v>
      </c>
      <c r="F20" s="41">
        <f>E20*D20</f>
        <v>11.543067353661552</v>
      </c>
      <c r="G20" s="78">
        <f>F20/yield</f>
        <v>5.7715336768307764E-2</v>
      </c>
      <c r="H20" s="250"/>
    </row>
    <row r="21" spans="1:8" x14ac:dyDescent="0.25">
      <c r="A21" s="156" t="s">
        <v>452</v>
      </c>
      <c r="B21" t="s">
        <v>388</v>
      </c>
      <c r="F21" s="41"/>
      <c r="G21" s="78"/>
    </row>
    <row r="22" spans="1:8" x14ac:dyDescent="0.25">
      <c r="B22" s="107" t="s">
        <v>386</v>
      </c>
      <c r="C22" t="s">
        <v>392</v>
      </c>
      <c r="D22" s="207">
        <f>Harvest!O11</f>
        <v>2.5316526644257697</v>
      </c>
      <c r="E22" s="41">
        <v>1.8</v>
      </c>
      <c r="F22" s="41">
        <f t="shared" ref="F22:F29" si="2">E22*D22</f>
        <v>4.5569747959663855</v>
      </c>
      <c r="G22" s="78">
        <f t="shared" ref="G22:G29" si="3">F22/yield</f>
        <v>2.2784873979831928E-2</v>
      </c>
    </row>
    <row r="23" spans="1:8" x14ac:dyDescent="0.25">
      <c r="B23" s="107" t="s">
        <v>387</v>
      </c>
      <c r="C23" t="s">
        <v>391</v>
      </c>
      <c r="D23">
        <v>1</v>
      </c>
      <c r="E23" s="41">
        <f>Harvest!$R$11</f>
        <v>7.6403194404761905</v>
      </c>
      <c r="F23" s="41">
        <f t="shared" si="2"/>
        <v>7.6403194404761905</v>
      </c>
      <c r="G23" s="78">
        <f t="shared" si="3"/>
        <v>3.8201597202380949E-2</v>
      </c>
      <c r="H23" s="250"/>
    </row>
    <row r="24" spans="1:8" x14ac:dyDescent="0.25">
      <c r="B24" t="s">
        <v>393</v>
      </c>
      <c r="C24" t="s">
        <v>398</v>
      </c>
      <c r="D24" s="207">
        <f>1.25*((PreHarvest!G15+PreHarvest!G24)+Harvest!G11)</f>
        <v>1.0793441031523947</v>
      </c>
      <c r="E24" s="41">
        <v>12.5</v>
      </c>
      <c r="F24" s="41">
        <f t="shared" si="2"/>
        <v>13.491801289404934</v>
      </c>
      <c r="G24" s="78">
        <f t="shared" si="3"/>
        <v>6.7459006447024669E-2</v>
      </c>
    </row>
    <row r="25" spans="1:8" x14ac:dyDescent="0.25">
      <c r="B25" s="43" t="s">
        <v>439</v>
      </c>
      <c r="C25" t="s">
        <v>513</v>
      </c>
      <c r="D25">
        <v>8</v>
      </c>
      <c r="E25" s="41">
        <v>8</v>
      </c>
      <c r="F25" s="41">
        <f t="shared" ref="F25" si="4">E25*D25</f>
        <v>64</v>
      </c>
      <c r="G25" s="78">
        <f t="shared" si="3"/>
        <v>0.32</v>
      </c>
      <c r="H25" s="250"/>
    </row>
    <row r="26" spans="1:8" x14ac:dyDescent="0.25">
      <c r="B26" t="s">
        <v>394</v>
      </c>
      <c r="C26" t="s">
        <v>391</v>
      </c>
      <c r="D26">
        <v>1</v>
      </c>
      <c r="E26" s="41">
        <v>14</v>
      </c>
      <c r="F26" s="41">
        <f t="shared" si="2"/>
        <v>14</v>
      </c>
      <c r="G26" s="78">
        <f t="shared" si="3"/>
        <v>7.0000000000000007E-2</v>
      </c>
    </row>
    <row r="27" spans="1:8" x14ac:dyDescent="0.25">
      <c r="B27" t="s">
        <v>395</v>
      </c>
      <c r="C27" t="s">
        <v>391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  <c r="H27" s="250"/>
    </row>
    <row r="28" spans="1:8" x14ac:dyDescent="0.25">
      <c r="B28" t="s">
        <v>396</v>
      </c>
      <c r="C28" t="s">
        <v>397</v>
      </c>
      <c r="D28" s="78">
        <f>SUM(F9:F27)*0.5</f>
        <v>259.94942314342438</v>
      </c>
      <c r="E28" s="106">
        <v>6.5000000000000002E-2</v>
      </c>
      <c r="F28" s="41">
        <f t="shared" si="2"/>
        <v>16.896712504322586</v>
      </c>
      <c r="G28" s="78">
        <f t="shared" si="3"/>
        <v>8.4483562521612932E-2</v>
      </c>
    </row>
    <row r="29" spans="1:8" s="225" customFormat="1" x14ac:dyDescent="0.25">
      <c r="B29" s="225" t="s">
        <v>511</v>
      </c>
      <c r="C29" s="239" t="str">
        <f t="shared" ref="C29" si="5">$D$6</f>
        <v>bushel</v>
      </c>
      <c r="D29" s="247">
        <f>yield*1.0975</f>
        <v>219.49999999999997</v>
      </c>
      <c r="E29" s="226">
        <v>0.28000000000000003</v>
      </c>
      <c r="F29" s="226">
        <f t="shared" si="2"/>
        <v>61.46</v>
      </c>
      <c r="G29" s="227">
        <f t="shared" si="3"/>
        <v>0.30730000000000002</v>
      </c>
      <c r="H29" s="250"/>
    </row>
    <row r="30" spans="1:8" x14ac:dyDescent="0.25">
      <c r="B30" s="254" t="s">
        <v>399</v>
      </c>
      <c r="C30" s="254"/>
      <c r="D30" s="254"/>
      <c r="E30" s="254"/>
      <c r="F30" s="108">
        <f>SUM(F9:F29)</f>
        <v>598.25555879117144</v>
      </c>
      <c r="G30" s="108">
        <f>SUM(G9:G29)</f>
        <v>2.9912777939558568</v>
      </c>
      <c r="H30" s="250"/>
    </row>
    <row r="32" spans="1:8" x14ac:dyDescent="0.25">
      <c r="B32" s="110" t="s">
        <v>404</v>
      </c>
      <c r="C32" s="110"/>
      <c r="D32" s="110"/>
      <c r="E32" s="110"/>
      <c r="F32" s="110"/>
      <c r="G32" s="110"/>
      <c r="H32" s="250"/>
    </row>
    <row r="33" spans="1:8" x14ac:dyDescent="0.25">
      <c r="B33" s="261" t="s">
        <v>405</v>
      </c>
      <c r="C33" s="261"/>
      <c r="D33" s="261"/>
      <c r="E33" s="261"/>
      <c r="F33" s="261"/>
      <c r="G33" s="261"/>
      <c r="H33" s="261"/>
    </row>
    <row r="34" spans="1:8" x14ac:dyDescent="0.25">
      <c r="B34" s="107" t="s">
        <v>406</v>
      </c>
      <c r="C34" t="s">
        <v>391</v>
      </c>
      <c r="D34">
        <v>1</v>
      </c>
      <c r="E34" s="41">
        <f>PreHarvest!$U$15+PreHarvest!$M$24</f>
        <v>31.679216078763066</v>
      </c>
      <c r="F34" s="41">
        <f>E34*D34</f>
        <v>31.679216078763066</v>
      </c>
      <c r="G34" s="41">
        <f t="shared" ref="G34:G40" si="6">F34/yield</f>
        <v>0.15839608039381534</v>
      </c>
    </row>
    <row r="35" spans="1:8" x14ac:dyDescent="0.25">
      <c r="B35" s="107" t="s">
        <v>407</v>
      </c>
      <c r="C35" t="s">
        <v>391</v>
      </c>
      <c r="D35">
        <v>1</v>
      </c>
      <c r="E35" s="41">
        <f>Harvest!$U$11</f>
        <v>37.19420808733333</v>
      </c>
      <c r="F35" s="41">
        <f t="shared" ref="F35:F40" si="7">E35*D35</f>
        <v>37.19420808733333</v>
      </c>
      <c r="G35" s="41">
        <f t="shared" si="6"/>
        <v>0.18597104043666665</v>
      </c>
      <c r="H35" s="250"/>
    </row>
    <row r="36" spans="1:8" x14ac:dyDescent="0.25">
      <c r="A36" s="43"/>
      <c r="B36" s="107" t="s">
        <v>438</v>
      </c>
      <c r="C36" t="s">
        <v>391</v>
      </c>
      <c r="D36">
        <v>1</v>
      </c>
      <c r="E36" s="41">
        <v>125</v>
      </c>
      <c r="F36" s="41">
        <f>E36*D36</f>
        <v>125</v>
      </c>
      <c r="G36" s="41">
        <f t="shared" si="6"/>
        <v>0.625</v>
      </c>
    </row>
    <row r="37" spans="1:8" x14ac:dyDescent="0.25">
      <c r="B37" t="s">
        <v>408</v>
      </c>
      <c r="C37" t="s">
        <v>409</v>
      </c>
      <c r="D37" s="41">
        <f>tvc</f>
        <v>598.25555879117144</v>
      </c>
      <c r="E37" s="111">
        <v>0.05</v>
      </c>
      <c r="F37" s="41">
        <f t="shared" si="7"/>
        <v>29.912777939558573</v>
      </c>
      <c r="G37" s="41">
        <f t="shared" si="6"/>
        <v>0.14956388969779286</v>
      </c>
      <c r="H37" s="250"/>
    </row>
    <row r="38" spans="1:8" x14ac:dyDescent="0.25">
      <c r="B38" t="s">
        <v>410</v>
      </c>
      <c r="C38" t="s">
        <v>409</v>
      </c>
      <c r="D38" s="41">
        <f>tvc</f>
        <v>598.25555879117144</v>
      </c>
      <c r="E38" s="111">
        <v>0.05</v>
      </c>
      <c r="F38" s="41">
        <f>E38*D38</f>
        <v>29.912777939558573</v>
      </c>
      <c r="G38" s="41">
        <f t="shared" si="6"/>
        <v>0.14956388969779286</v>
      </c>
    </row>
    <row r="39" spans="1:8" ht="30" x14ac:dyDescent="0.25">
      <c r="B39" s="112" t="s">
        <v>411</v>
      </c>
      <c r="C39" t="s">
        <v>391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50"/>
    </row>
    <row r="40" spans="1:8" x14ac:dyDescent="0.25">
      <c r="B40" s="56" t="s">
        <v>412</v>
      </c>
      <c r="C40" s="56" t="s">
        <v>391</v>
      </c>
      <c r="D40" s="56">
        <v>1</v>
      </c>
      <c r="E40" s="113">
        <v>0</v>
      </c>
      <c r="F40" s="113">
        <f t="shared" si="7"/>
        <v>0</v>
      </c>
      <c r="G40" s="41">
        <f t="shared" si="6"/>
        <v>0</v>
      </c>
    </row>
    <row r="41" spans="1:8" x14ac:dyDescent="0.25">
      <c r="B41" s="254" t="s">
        <v>413</v>
      </c>
      <c r="C41" s="254"/>
      <c r="D41" s="254"/>
      <c r="E41" s="254"/>
      <c r="F41" s="108">
        <f>SUM(F34:F40)</f>
        <v>253.69898004521355</v>
      </c>
      <c r="G41" s="108">
        <f>SUM(G34:G40)</f>
        <v>1.2684949002260677</v>
      </c>
      <c r="H41" s="250"/>
    </row>
    <row r="43" spans="1:8" ht="15.75" thickBot="1" x14ac:dyDescent="0.3">
      <c r="B43" s="114" t="s">
        <v>414</v>
      </c>
      <c r="C43" s="114"/>
      <c r="D43" s="114"/>
      <c r="E43" s="114"/>
      <c r="F43" s="115">
        <f>F30+F41</f>
        <v>851.95453883638493</v>
      </c>
      <c r="G43" s="115">
        <f>G30+G41</f>
        <v>4.2597726941819243</v>
      </c>
      <c r="H43" s="250"/>
    </row>
    <row r="44" spans="1:8" x14ac:dyDescent="0.25">
      <c r="B44" s="116" t="s">
        <v>415</v>
      </c>
      <c r="C44" s="116"/>
      <c r="D44" s="116"/>
      <c r="E44" s="117" t="s">
        <v>416</v>
      </c>
      <c r="F44" s="123"/>
      <c r="G44" s="118" t="str">
        <f>CONCATENATE("/",$D$6)</f>
        <v>/bushel</v>
      </c>
    </row>
    <row r="45" spans="1:8" ht="15.75" thickBot="1" x14ac:dyDescent="0.3">
      <c r="B45" s="119" t="s">
        <v>417</v>
      </c>
      <c r="C45" s="119"/>
      <c r="D45" s="119"/>
      <c r="E45" s="120" t="s">
        <v>416</v>
      </c>
      <c r="F45" s="121"/>
      <c r="G45" s="122" t="str">
        <f>CONCATENATE("/",$D$6)</f>
        <v>/bushel</v>
      </c>
    </row>
    <row r="46" spans="1:8" x14ac:dyDescent="0.25">
      <c r="B46" s="151"/>
      <c r="C46" s="151"/>
      <c r="D46" s="151"/>
      <c r="E46" s="152"/>
      <c r="F46" s="153"/>
      <c r="G46" s="154"/>
      <c r="H46" s="151"/>
    </row>
    <row r="47" spans="1:8" ht="28.9" customHeight="1" x14ac:dyDescent="0.25">
      <c r="B47" s="265" t="s">
        <v>529</v>
      </c>
      <c r="C47" s="265"/>
      <c r="D47" s="265"/>
      <c r="E47" s="265"/>
      <c r="F47" s="265"/>
      <c r="G47" s="265"/>
      <c r="H47" s="265"/>
    </row>
    <row r="48" spans="1:8" ht="43.15" customHeight="1" x14ac:dyDescent="0.25">
      <c r="B48" s="213"/>
      <c r="C48" s="213"/>
      <c r="D48" s="213"/>
      <c r="E48" s="213"/>
      <c r="F48" s="213"/>
      <c r="G48" s="213"/>
      <c r="H48" s="213"/>
    </row>
    <row r="49" spans="2:8" ht="14.45" customHeight="1" x14ac:dyDescent="0.25">
      <c r="B49" s="259" t="s">
        <v>516</v>
      </c>
      <c r="C49" s="259"/>
      <c r="D49" s="259"/>
      <c r="E49" s="259"/>
      <c r="F49" s="259"/>
      <c r="G49" s="259"/>
      <c r="H49" s="259"/>
    </row>
    <row r="50" spans="2:8" x14ac:dyDescent="0.25">
      <c r="B50" s="260"/>
      <c r="C50" s="260"/>
      <c r="D50" s="260"/>
      <c r="E50" s="260"/>
      <c r="F50" s="260"/>
      <c r="G50" s="260"/>
      <c r="H50" s="260"/>
    </row>
    <row r="51" spans="2:8" x14ac:dyDescent="0.25">
      <c r="B51" s="258" t="str">
        <f>CONCATENATE("Sensitivity Analysis of ",B1)</f>
        <v>Sensitivity Analysis of Irrigated Corn</v>
      </c>
      <c r="C51" s="258"/>
      <c r="D51" s="258"/>
      <c r="E51" s="258"/>
      <c r="F51" s="258"/>
      <c r="G51" s="258"/>
      <c r="H51" s="124"/>
    </row>
    <row r="52" spans="2:8" x14ac:dyDescent="0.25">
      <c r="B52" s="262" t="s">
        <v>418</v>
      </c>
      <c r="C52" s="262"/>
      <c r="D52" s="262"/>
      <c r="E52" s="262"/>
      <c r="F52" s="262"/>
      <c r="G52" s="262"/>
      <c r="H52" s="125"/>
    </row>
    <row r="53" spans="2:8" x14ac:dyDescent="0.25">
      <c r="B53" s="263" t="str">
        <f>CONCATENATE("Varying Prices and Yields ","(",(D6),")")</f>
        <v>Varying Prices and Yields (bushel)</v>
      </c>
      <c r="C53" s="263"/>
      <c r="D53" s="263"/>
      <c r="E53" s="263"/>
      <c r="F53" s="263"/>
      <c r="G53" s="263"/>
      <c r="H53" s="125"/>
    </row>
    <row r="54" spans="2:8" x14ac:dyDescent="0.25">
      <c r="B54" s="255" t="str">
        <f>CONCATENATE("Price \ ",$D$6,"/Acre")</f>
        <v>Price \ bushel/Acre</v>
      </c>
      <c r="C54" s="126" t="s">
        <v>419</v>
      </c>
      <c r="D54" s="126" t="s">
        <v>420</v>
      </c>
      <c r="E54" s="127" t="s">
        <v>421</v>
      </c>
      <c r="F54" s="126" t="s">
        <v>422</v>
      </c>
      <c r="G54" s="126" t="s">
        <v>423</v>
      </c>
      <c r="H54" s="128"/>
    </row>
    <row r="55" spans="2:8" x14ac:dyDescent="0.25">
      <c r="B55" s="256"/>
      <c r="C55" s="129">
        <f>E55*0.75</f>
        <v>150</v>
      </c>
      <c r="D55" s="129">
        <f>E55*0.9</f>
        <v>180</v>
      </c>
      <c r="E55" s="129">
        <f>yield</f>
        <v>200</v>
      </c>
      <c r="F55" s="129">
        <f>E55*1.1</f>
        <v>220.00000000000003</v>
      </c>
      <c r="G55" s="129">
        <f>E55*1.25</f>
        <v>250</v>
      </c>
    </row>
    <row r="56" spans="2:8" x14ac:dyDescent="0.25">
      <c r="B56" s="130">
        <v>3.5</v>
      </c>
      <c r="C56" s="131">
        <f t="shared" ref="C56:G60" si="8">$B56*C$55-tvc</f>
        <v>-73.255558791171438</v>
      </c>
      <c r="D56" s="131">
        <f t="shared" si="8"/>
        <v>31.744441208828562</v>
      </c>
      <c r="E56" s="131">
        <f t="shared" si="8"/>
        <v>101.74444120882856</v>
      </c>
      <c r="F56" s="131">
        <f t="shared" si="8"/>
        <v>171.74444120882868</v>
      </c>
      <c r="G56" s="131">
        <f t="shared" si="8"/>
        <v>276.74444120882856</v>
      </c>
    </row>
    <row r="57" spans="2:8" x14ac:dyDescent="0.25">
      <c r="B57" s="132">
        <f>B56+0.25</f>
        <v>3.75</v>
      </c>
      <c r="C57" s="133">
        <f t="shared" si="8"/>
        <v>-35.755558791171438</v>
      </c>
      <c r="D57" s="133">
        <f t="shared" si="8"/>
        <v>76.744441208828562</v>
      </c>
      <c r="E57" s="133">
        <f t="shared" si="8"/>
        <v>151.74444120882856</v>
      </c>
      <c r="F57" s="133">
        <f t="shared" si="8"/>
        <v>226.74444120882868</v>
      </c>
      <c r="G57" s="133">
        <f t="shared" si="8"/>
        <v>339.24444120882856</v>
      </c>
    </row>
    <row r="58" spans="2:8" x14ac:dyDescent="0.25">
      <c r="B58" s="132">
        <f t="shared" ref="B58:B59" si="9">B57+0.25</f>
        <v>4</v>
      </c>
      <c r="C58" s="133">
        <f t="shared" si="8"/>
        <v>1.7444412088285617</v>
      </c>
      <c r="D58" s="133">
        <f t="shared" si="8"/>
        <v>121.74444120882856</v>
      </c>
      <c r="E58" s="133">
        <f t="shared" si="8"/>
        <v>201.74444120882856</v>
      </c>
      <c r="F58" s="133">
        <f t="shared" si="8"/>
        <v>281.74444120882868</v>
      </c>
      <c r="G58" s="133">
        <f t="shared" si="8"/>
        <v>401.74444120882856</v>
      </c>
    </row>
    <row r="59" spans="2:8" x14ac:dyDescent="0.25">
      <c r="B59" s="132">
        <f t="shared" si="9"/>
        <v>4.25</v>
      </c>
      <c r="C59" s="133">
        <f t="shared" si="8"/>
        <v>39.244441208828562</v>
      </c>
      <c r="D59" s="133">
        <f t="shared" si="8"/>
        <v>166.74444120882856</v>
      </c>
      <c r="E59" s="133">
        <f t="shared" si="8"/>
        <v>251.74444120882856</v>
      </c>
      <c r="F59" s="133">
        <f t="shared" si="8"/>
        <v>336.74444120882868</v>
      </c>
      <c r="G59" s="133">
        <f t="shared" si="8"/>
        <v>464.24444120882856</v>
      </c>
    </row>
    <row r="60" spans="2:8" x14ac:dyDescent="0.25">
      <c r="B60" s="134">
        <f>B59+0.25</f>
        <v>4.5</v>
      </c>
      <c r="C60" s="135">
        <f t="shared" si="8"/>
        <v>76.744441208828562</v>
      </c>
      <c r="D60" s="135">
        <f t="shared" si="8"/>
        <v>211.74444120882856</v>
      </c>
      <c r="E60" s="135">
        <f t="shared" si="8"/>
        <v>301.74444120882856</v>
      </c>
      <c r="F60" s="135">
        <f t="shared" si="8"/>
        <v>391.74444120882868</v>
      </c>
      <c r="G60" s="135">
        <f t="shared" si="8"/>
        <v>526.74444120882856</v>
      </c>
    </row>
    <row r="62" spans="2:8" x14ac:dyDescent="0.25">
      <c r="B62" s="257" t="s">
        <v>424</v>
      </c>
      <c r="C62" s="257"/>
      <c r="D62" s="257"/>
      <c r="E62" s="257"/>
      <c r="F62" s="257"/>
      <c r="G62" s="257"/>
      <c r="H62" s="257"/>
    </row>
    <row r="63" spans="2:8" x14ac:dyDescent="0.25">
      <c r="B63" s="258" t="s">
        <v>425</v>
      </c>
      <c r="C63" s="258"/>
      <c r="D63" s="258"/>
      <c r="E63" s="258"/>
      <c r="F63" s="258"/>
      <c r="G63" s="258"/>
      <c r="H63" s="258"/>
    </row>
    <row r="64" spans="2:8" ht="45" x14ac:dyDescent="0.25">
      <c r="B64" s="136" t="s">
        <v>426</v>
      </c>
      <c r="C64" s="137" t="s">
        <v>427</v>
      </c>
      <c r="D64" s="137" t="s">
        <v>428</v>
      </c>
      <c r="E64" s="137" t="s">
        <v>465</v>
      </c>
      <c r="F64" s="137" t="s">
        <v>429</v>
      </c>
      <c r="G64" s="137" t="s">
        <v>430</v>
      </c>
      <c r="H64" s="137" t="s">
        <v>431</v>
      </c>
    </row>
    <row r="65" spans="2:8" ht="30" x14ac:dyDescent="0.25">
      <c r="B65" s="162" t="str">
        <f>IF(H65&gt;0,(CONCATENATE(PreHarvest!$C3," with ",PreHarvest!$M3))," ")</f>
        <v>Heavy Disk 27' with Tractor (180-199 hp) MFWD 190</v>
      </c>
      <c r="C65" s="206">
        <f>IF(H65&gt;0,(1/PreHarvest!$E3)," ")</f>
        <v>13.213636363636363</v>
      </c>
      <c r="D65" s="138">
        <f>IF(H65&gt;0,(PreHarvest!$F3)," ")</f>
        <v>2</v>
      </c>
      <c r="E65" s="139">
        <f>IF(H65&gt;0,(D65*1/C65*1.25)," ")</f>
        <v>0.18919848641210874</v>
      </c>
      <c r="F65" s="139">
        <f>IF(H65&gt;0, (PreHarvest!$O3)," ")</f>
        <v>1.4802586859305127</v>
      </c>
      <c r="G65" s="228">
        <f>PreHarvest!$R3</f>
        <v>3.6899470899470903</v>
      </c>
      <c r="H65" s="228">
        <f>PreHarvest!$U3</f>
        <v>10.721596769702035</v>
      </c>
    </row>
    <row r="66" spans="2:8" ht="30" x14ac:dyDescent="0.25">
      <c r="B66" s="232" t="str">
        <f>IF(H66&gt;0,(CONCATENATE(PreHarvest!$C4," with ",PreHarvest!$M4))," ")</f>
        <v>Disk Harrow 32' with Tractor (180-199 hp) MFWD 190</v>
      </c>
      <c r="C66" s="236">
        <f>IF(H66&gt;0,(1/PreHarvest!$E4)," ")</f>
        <v>16.290909090909089</v>
      </c>
      <c r="D66" s="140">
        <f>IF(H66&gt;0,(PreHarvest!$F4)," ")</f>
        <v>1</v>
      </c>
      <c r="E66" s="229">
        <f t="shared" ref="E66" si="10">IF(H66&gt;0,(D66*1/C66*1.25)," ")</f>
        <v>7.6729910714285726E-2</v>
      </c>
      <c r="F66" s="229">
        <f>IF(H66&gt;0, (PreHarvest!$O4)," ")</f>
        <v>0.60032254464285717</v>
      </c>
      <c r="G66" s="230">
        <f>PreHarvest!$R4</f>
        <v>1.63038637329932</v>
      </c>
      <c r="H66" s="230">
        <f>PreHarvest!$U4</f>
        <v>4.7341252338435371</v>
      </c>
    </row>
    <row r="67" spans="2:8" ht="30" x14ac:dyDescent="0.25">
      <c r="B67" s="232" t="str">
        <f>IF(H67&gt;0,(CONCATENATE(PreHarvest!$C5," with ",PreHarvest!$M5))," ")</f>
        <v>Bed-Disk  (Hipper)  6R-36 with Tractor (180-199 hp) MFWD 190</v>
      </c>
      <c r="C67" s="236">
        <f>IF(H67&gt;0,(1/PreHarvest!$E5)," ")</f>
        <v>9.6</v>
      </c>
      <c r="D67" s="140">
        <f>IF(H67&gt;0,(PreHarvest!$F5)," ")</f>
        <v>1</v>
      </c>
      <c r="E67" s="229">
        <f t="shared" ref="E67:E70" si="11">IF(H67&gt;0,(D67*1/C67*1.25)," ")</f>
        <v>0.13020833333333334</v>
      </c>
      <c r="F67" s="229">
        <f>IF(H67&gt;0, (PreHarvest!$O5)," ")</f>
        <v>1.0187291666666667</v>
      </c>
      <c r="G67" s="230">
        <f>PreHarvest!$R5</f>
        <v>1.6260044642857145</v>
      </c>
      <c r="H67" s="230">
        <f>PreHarvest!$U5</f>
        <v>5.0045024367559527</v>
      </c>
    </row>
    <row r="68" spans="2:8" s="225" customFormat="1" ht="30" x14ac:dyDescent="0.25">
      <c r="B68" s="232" t="str">
        <f>IF(H68&gt;0,(CONCATENATE(PreHarvest!$C6," with ",PreHarvest!$M6))," ")</f>
        <v>Plant - Rigid  6R-36 with Tractor (120-139 hp) 2WD 130</v>
      </c>
      <c r="C68" s="236">
        <f>IF(H68&gt;0,(1/PreHarvest!$E6)," ")</f>
        <v>9.545454545454545</v>
      </c>
      <c r="D68" s="140">
        <f>IF(H68&gt;0,(PreHarvest!$F6)," ")</f>
        <v>1</v>
      </c>
      <c r="E68" s="229">
        <f t="shared" si="11"/>
        <v>0.13095238095238096</v>
      </c>
      <c r="F68" s="229">
        <f>IF(H68&gt;0, (PreHarvest!$O6)," ")</f>
        <v>0.70100380952380947</v>
      </c>
      <c r="G68" s="230">
        <f>PreHarvest!$R6</f>
        <v>1.756845918367347</v>
      </c>
      <c r="H68" s="230">
        <f>PreHarvest!$U6</f>
        <v>4.9034208816326537</v>
      </c>
    </row>
    <row r="69" spans="2:8" s="225" customFormat="1" ht="30" x14ac:dyDescent="0.25">
      <c r="B69" s="232" t="str">
        <f>IF(H69&gt;0,(CONCATENATE(PreHarvest!$C7," with ",PreHarvest!$M7))," ")</f>
        <v>Fert Appl (Liquid)  6R-36 with Tractor (120-139 hp) 2WD 130</v>
      </c>
      <c r="C69" s="236">
        <f>IF(H69&gt;0,(1/PreHarvest!$E7)," ")</f>
        <v>9.1636363636363622</v>
      </c>
      <c r="D69" s="140">
        <f>IF(H69&gt;0,(PreHarvest!$F7)," ")</f>
        <v>1</v>
      </c>
      <c r="E69" s="229">
        <f t="shared" si="11"/>
        <v>0.13640873015873017</v>
      </c>
      <c r="F69" s="229">
        <f>IF(H69&gt;0, (PreHarvest!$O7)," ")</f>
        <v>0.73021230158730166</v>
      </c>
      <c r="G69" s="230">
        <f>PreHarvest!$R7</f>
        <v>1.8416425736961455</v>
      </c>
      <c r="H69" s="230">
        <f>PreHarvest!$U7</f>
        <v>3.908481275510205</v>
      </c>
    </row>
    <row r="70" spans="2:8" s="225" customFormat="1" ht="30" x14ac:dyDescent="0.25">
      <c r="B70" s="232" t="str">
        <f>IF(H70&gt;0,(CONCATENATE(PreHarvest!$C8," with ",PreHarvest!$M8))," ")</f>
        <v>Spray (Broadcast) 60' with Tractor (120-139 hp) 2WD 130</v>
      </c>
      <c r="C70" s="236">
        <f>IF(H70&gt;0,(1/PreHarvest!$E8)," ")</f>
        <v>35.454545454545453</v>
      </c>
      <c r="D70" s="140">
        <f>IF(H70&gt;0,(PreHarvest!$F8)," ")</f>
        <v>3</v>
      </c>
      <c r="E70" s="229">
        <f t="shared" si="11"/>
        <v>0.10576923076923078</v>
      </c>
      <c r="F70" s="229">
        <f>IF(H70&gt;0, (PreHarvest!$O8)," ")</f>
        <v>0.56619538461538466</v>
      </c>
      <c r="G70" s="230">
        <f>PreHarvest!$R8</f>
        <v>0.99824093406593417</v>
      </c>
      <c r="H70" s="230">
        <f>PreHarvest!$U8</f>
        <v>2.4070894813186814</v>
      </c>
    </row>
    <row r="71" spans="2:8" x14ac:dyDescent="0.25">
      <c r="B71" s="158" t="s">
        <v>432</v>
      </c>
      <c r="C71" s="159"/>
      <c r="D71" s="159"/>
      <c r="E71" s="160">
        <f>SUM(E65:E70)</f>
        <v>0.76926707234006986</v>
      </c>
      <c r="F71" s="160">
        <f>SUM(F65:F70)</f>
        <v>5.0967218929665323</v>
      </c>
      <c r="G71" s="161">
        <f>SUM(G65:G70)</f>
        <v>11.543067353661552</v>
      </c>
      <c r="H71" s="161">
        <f>SUM(H65:H70)</f>
        <v>31.679216078763066</v>
      </c>
    </row>
    <row r="73" spans="2:8" x14ac:dyDescent="0.25">
      <c r="B73" s="57" t="s">
        <v>433</v>
      </c>
    </row>
    <row r="74" spans="2:8" ht="45" x14ac:dyDescent="0.25">
      <c r="B74" s="136" t="s">
        <v>426</v>
      </c>
      <c r="C74" s="137" t="s">
        <v>427</v>
      </c>
      <c r="D74" s="137" t="s">
        <v>428</v>
      </c>
      <c r="E74" s="137" t="s">
        <v>465</v>
      </c>
      <c r="F74" s="137" t="s">
        <v>429</v>
      </c>
      <c r="G74" s="137" t="s">
        <v>430</v>
      </c>
      <c r="H74" s="137" t="s">
        <v>431</v>
      </c>
    </row>
    <row r="75" spans="2:8" s="225" customFormat="1" ht="30" x14ac:dyDescent="0.25">
      <c r="B75" s="232" t="str">
        <f>IF(H75&gt;0,(CONCATENATE(Harvest!$C4," with ",Harvest!$M4))," ")</f>
        <v>Header - Corn  6R-36 with Combine (200-249 hp) 240 hp</v>
      </c>
      <c r="C75" s="205">
        <f>IF(H75&gt;0,(1/Harvest!$E4)," ")</f>
        <v>6.4909090909090921</v>
      </c>
      <c r="D75" s="157">
        <f>IF(H75&gt;0,(Harvest!$F4)," ")</f>
        <v>1</v>
      </c>
      <c r="E75" s="204">
        <f t="shared" ref="E75:E76" si="12">IF(H75&gt;0,(1/C75*D75*1.25)," ")</f>
        <v>0.19257703081232491</v>
      </c>
      <c r="F75" s="204">
        <f>IF(H75&gt;0,(Harvest!$O4)," ")</f>
        <v>1.90266106442577</v>
      </c>
      <c r="G75" s="231">
        <f>Harvest!$R4</f>
        <v>6.3394047619047615</v>
      </c>
      <c r="H75" s="231">
        <f>Harvest!$U4</f>
        <v>33.694094761904758</v>
      </c>
    </row>
    <row r="76" spans="2:8" s="225" customFormat="1" ht="30" x14ac:dyDescent="0.25">
      <c r="B76" s="232" t="str">
        <f>IF(H76&gt;0,(CONCATENATE(Harvest!$C5," with ",Harvest!$M5))," ")</f>
        <v>Grain Cart Corn  500 bu with Tractor (120-139 hp) 2WD 130</v>
      </c>
      <c r="C76" s="205">
        <f>IF(H76&gt;0,(1/Harvest!$E5)," ")</f>
        <v>10.638297872340425</v>
      </c>
      <c r="D76" s="157">
        <f>IF(H76&gt;0,(Harvest!$F5)," ")</f>
        <v>1</v>
      </c>
      <c r="E76" s="204">
        <f t="shared" si="12"/>
        <v>0.11749999999999999</v>
      </c>
      <c r="F76" s="204">
        <f>IF(H76&gt;0,(Harvest!$O5)," ")</f>
        <v>0.62899159999999998</v>
      </c>
      <c r="G76" s="231">
        <f>Harvest!$R5</f>
        <v>1.3009146785714285</v>
      </c>
      <c r="H76" s="231">
        <f>Harvest!$U5</f>
        <v>3.5001133254285715</v>
      </c>
    </row>
    <row r="77" spans="2:8" ht="14.45" customHeight="1" x14ac:dyDescent="0.25">
      <c r="B77" s="158" t="s">
        <v>434</v>
      </c>
      <c r="C77" s="159"/>
      <c r="D77" s="159"/>
      <c r="E77" s="160">
        <f>SUM(E75:E76)</f>
        <v>0.31007703081232491</v>
      </c>
      <c r="F77" s="160">
        <f>SUM(F75:F76)</f>
        <v>2.5316526644257697</v>
      </c>
      <c r="G77" s="161">
        <f>SUM(G75:G76)</f>
        <v>7.6403194404761905</v>
      </c>
      <c r="H77" s="161">
        <f>SUM(H75:H76)</f>
        <v>37.19420808733333</v>
      </c>
    </row>
    <row r="78" spans="2:8" s="208" customFormat="1" x14ac:dyDescent="0.25">
      <c r="B78" s="209"/>
      <c r="C78" s="210"/>
      <c r="D78" s="210"/>
      <c r="E78" s="211"/>
      <c r="F78" s="211"/>
      <c r="G78" s="212"/>
      <c r="H78" s="212"/>
    </row>
    <row r="79" spans="2:8" ht="28.9" customHeight="1" x14ac:dyDescent="0.25">
      <c r="B79" s="264" t="s">
        <v>501</v>
      </c>
      <c r="C79" s="264"/>
      <c r="D79" s="264"/>
      <c r="E79" s="264"/>
      <c r="F79" s="264"/>
      <c r="G79" s="264"/>
      <c r="H79" s="264"/>
    </row>
    <row r="80" spans="2:8" ht="43.15" customHeight="1" x14ac:dyDescent="0.25">
      <c r="B80" s="214"/>
      <c r="C80" s="214"/>
      <c r="D80" s="214"/>
      <c r="E80" s="214"/>
      <c r="F80" s="214"/>
      <c r="G80" s="214"/>
      <c r="H80" s="214"/>
    </row>
    <row r="81" spans="2:8" ht="14.45" customHeight="1" x14ac:dyDescent="0.25">
      <c r="B81" s="259" t="s">
        <v>516</v>
      </c>
      <c r="C81" s="259"/>
      <c r="D81" s="259"/>
      <c r="E81" s="259"/>
      <c r="F81" s="259"/>
      <c r="G81" s="259"/>
      <c r="H81" s="259"/>
    </row>
    <row r="82" spans="2:8" x14ac:dyDescent="0.25">
      <c r="B82" s="260"/>
      <c r="C82" s="260"/>
      <c r="D82" s="260"/>
      <c r="E82" s="260"/>
      <c r="F82" s="260"/>
      <c r="G82" s="260"/>
      <c r="H82" s="260"/>
    </row>
    <row r="83" spans="2:8" x14ac:dyDescent="0.25">
      <c r="B83" s="150"/>
      <c r="C83" s="150"/>
      <c r="D83" s="150"/>
      <c r="E83" s="150"/>
      <c r="F83" s="150"/>
      <c r="G83" s="150"/>
      <c r="H83" s="150"/>
    </row>
  </sheetData>
  <mergeCells count="16">
    <mergeCell ref="B62:H62"/>
    <mergeCell ref="B63:H63"/>
    <mergeCell ref="B81:H82"/>
    <mergeCell ref="B33:H33"/>
    <mergeCell ref="B41:E41"/>
    <mergeCell ref="B51:G51"/>
    <mergeCell ref="B52:G52"/>
    <mergeCell ref="B53:G53"/>
    <mergeCell ref="B49:H50"/>
    <mergeCell ref="B79:H79"/>
    <mergeCell ref="B47:H47"/>
    <mergeCell ref="B1:H1"/>
    <mergeCell ref="B4:H4"/>
    <mergeCell ref="B30:E30"/>
    <mergeCell ref="B2:H2"/>
    <mergeCell ref="B54:B55"/>
  </mergeCells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11/2015&amp;R&amp;G</oddFooter>
  </headerFooter>
  <rowBreaks count="1" manualBreakCount="1">
    <brk id="50" min="1" max="7" man="1"/>
  </rowBreaks>
  <ignoredErrors>
    <ignoredError sqref="E71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defaultRowHeight="15" x14ac:dyDescent="0.25"/>
  <cols>
    <col min="1" max="1" width="13.7109375" bestFit="1" customWidth="1"/>
    <col min="2" max="2" width="6.7109375" bestFit="1" customWidth="1"/>
    <col min="3" max="3" width="8.140625" bestFit="1" customWidth="1"/>
    <col min="4" max="4" width="8.42578125" bestFit="1" customWidth="1"/>
    <col min="5" max="5" width="9.42578125" bestFit="1" customWidth="1"/>
    <col min="6" max="6" width="8.85546875" bestFit="1" customWidth="1"/>
    <col min="8" max="8" width="20" bestFit="1" customWidth="1"/>
  </cols>
  <sheetData>
    <row r="1" spans="1:8" ht="14.45" x14ac:dyDescent="0.3">
      <c r="A1" s="266" t="s">
        <v>361</v>
      </c>
      <c r="B1" s="266"/>
      <c r="C1" s="266"/>
      <c r="D1" s="266"/>
      <c r="E1" s="266"/>
      <c r="F1" s="266"/>
    </row>
    <row r="2" spans="1:8" ht="14.45" x14ac:dyDescent="0.3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503</v>
      </c>
      <c r="C3" s="99">
        <f>1.2*200</f>
        <v>240</v>
      </c>
      <c r="D3" s="100">
        <v>0.5</v>
      </c>
      <c r="E3" s="101">
        <f>D3*C3</f>
        <v>120</v>
      </c>
      <c r="F3" s="102">
        <f t="shared" ref="F3:F9" si="0">E3/yield</f>
        <v>0.6</v>
      </c>
    </row>
    <row r="4" spans="1:8" x14ac:dyDescent="0.25">
      <c r="A4" s="103" t="s">
        <v>363</v>
      </c>
      <c r="B4" s="103" t="s">
        <v>503</v>
      </c>
      <c r="C4" s="103">
        <f>0.5*200</f>
        <v>100</v>
      </c>
      <c r="D4" s="101">
        <v>0.42</v>
      </c>
      <c r="E4" s="101">
        <f t="shared" ref="E4:E9" si="1">D4*C4</f>
        <v>42</v>
      </c>
      <c r="F4" s="102">
        <f t="shared" si="0"/>
        <v>0.21</v>
      </c>
    </row>
    <row r="5" spans="1:8" x14ac:dyDescent="0.25">
      <c r="A5" s="103" t="s">
        <v>364</v>
      </c>
      <c r="B5" s="103" t="s">
        <v>503</v>
      </c>
      <c r="C5" s="103">
        <v>200</v>
      </c>
      <c r="D5" s="101">
        <v>0.34</v>
      </c>
      <c r="E5" s="101">
        <f t="shared" si="1"/>
        <v>68</v>
      </c>
      <c r="F5" s="102">
        <f t="shared" si="0"/>
        <v>0.34</v>
      </c>
    </row>
    <row r="6" spans="1:8" x14ac:dyDescent="0.25">
      <c r="A6" s="103" t="s">
        <v>365</v>
      </c>
      <c r="B6" s="103" t="s">
        <v>390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0.1125</v>
      </c>
    </row>
    <row r="7" spans="1:8" ht="14.45" x14ac:dyDescent="0.3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6" t="s">
        <v>372</v>
      </c>
      <c r="B10" s="266"/>
      <c r="C10" s="266"/>
      <c r="D10" s="266"/>
      <c r="E10" s="79">
        <f>SUM(E3:E9)</f>
        <v>252.5</v>
      </c>
      <c r="F10" s="79">
        <f>SUM(F3:F9)</f>
        <v>1.2625</v>
      </c>
      <c r="H10" s="156" t="s">
        <v>454</v>
      </c>
    </row>
    <row r="12" spans="1:8" x14ac:dyDescent="0.25">
      <c r="A12" s="267" t="s">
        <v>400</v>
      </c>
      <c r="B12" s="267"/>
      <c r="C12" s="267"/>
      <c r="D12" s="267"/>
      <c r="E12" s="267"/>
      <c r="F12" s="267"/>
    </row>
    <row r="13" spans="1:8" x14ac:dyDescent="0.25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5">
      <c r="A14" s="95" t="s">
        <v>504</v>
      </c>
      <c r="B14" s="91" t="s">
        <v>507</v>
      </c>
      <c r="C14" s="91">
        <v>3</v>
      </c>
      <c r="D14" s="92">
        <v>3.1150000000000002</v>
      </c>
      <c r="E14" s="93">
        <f>D14*C14</f>
        <v>9.3450000000000006</v>
      </c>
      <c r="F14" s="94">
        <f t="shared" ref="F14:F20" si="2">E14/yield</f>
        <v>4.6725000000000003E-2</v>
      </c>
    </row>
    <row r="15" spans="1:8" x14ac:dyDescent="0.25">
      <c r="A15" s="95" t="s">
        <v>505</v>
      </c>
      <c r="B15" s="95" t="s">
        <v>507</v>
      </c>
      <c r="C15" s="95">
        <v>0</v>
      </c>
      <c r="D15" s="93">
        <v>4.0999999999999996</v>
      </c>
      <c r="E15" s="93">
        <f t="shared" ref="E15:E20" si="3">D15*C15</f>
        <v>0</v>
      </c>
      <c r="F15" s="94">
        <f t="shared" si="2"/>
        <v>0</v>
      </c>
    </row>
    <row r="16" spans="1:8" x14ac:dyDescent="0.25">
      <c r="A16" s="95" t="s">
        <v>506</v>
      </c>
      <c r="B16" s="95" t="s">
        <v>508</v>
      </c>
      <c r="C16" s="95">
        <v>1</v>
      </c>
      <c r="D16" s="93">
        <v>1.8</v>
      </c>
      <c r="E16" s="93">
        <f t="shared" si="3"/>
        <v>1.8</v>
      </c>
      <c r="F16" s="94">
        <f t="shared" si="2"/>
        <v>9.0000000000000011E-3</v>
      </c>
    </row>
    <row r="17" spans="1:8" x14ac:dyDescent="0.25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7" t="s">
        <v>401</v>
      </c>
      <c r="B21" s="267"/>
      <c r="C21" s="267"/>
      <c r="D21" s="267"/>
      <c r="E21" s="80">
        <f>SUM(E14:E20)</f>
        <v>11.145000000000001</v>
      </c>
      <c r="F21" s="80">
        <f>SUM(F14:F20)</f>
        <v>5.5725000000000004E-2</v>
      </c>
      <c r="H21" s="156" t="s">
        <v>454</v>
      </c>
    </row>
    <row r="23" spans="1:8" x14ac:dyDescent="0.25">
      <c r="A23" s="269" t="s">
        <v>402</v>
      </c>
      <c r="B23" s="269"/>
      <c r="C23" s="269"/>
      <c r="D23" s="269"/>
      <c r="E23" s="269"/>
      <c r="F23" s="269"/>
    </row>
    <row r="24" spans="1:8" x14ac:dyDescent="0.25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s="225" customFormat="1" x14ac:dyDescent="0.25">
      <c r="A25" s="83" t="s">
        <v>530</v>
      </c>
      <c r="B25" s="83" t="s">
        <v>517</v>
      </c>
      <c r="C25" s="83">
        <v>6.4</v>
      </c>
      <c r="D25" s="84">
        <v>0.48476999999999998</v>
      </c>
      <c r="E25" s="85">
        <f>D25*C25</f>
        <v>3.102528</v>
      </c>
      <c r="F25" s="86">
        <f t="shared" ref="F25:F27" si="4">E25/yield</f>
        <v>1.5512639999999999E-2</v>
      </c>
    </row>
    <row r="26" spans="1:8" s="225" customFormat="1" x14ac:dyDescent="0.25">
      <c r="A26" s="87" t="s">
        <v>530</v>
      </c>
      <c r="B26" s="87" t="s">
        <v>517</v>
      </c>
      <c r="C26" s="87">
        <v>6.4</v>
      </c>
      <c r="D26" s="85">
        <v>0.48476999999999998</v>
      </c>
      <c r="E26" s="85">
        <f t="shared" ref="E26:E27" si="5">D26*C26</f>
        <v>3.102528</v>
      </c>
      <c r="F26" s="86">
        <f t="shared" si="4"/>
        <v>1.5512639999999999E-2</v>
      </c>
    </row>
    <row r="27" spans="1:8" s="225" customFormat="1" x14ac:dyDescent="0.25">
      <c r="A27" s="87" t="s">
        <v>530</v>
      </c>
      <c r="B27" s="87" t="s">
        <v>517</v>
      </c>
      <c r="C27" s="87">
        <v>6.4</v>
      </c>
      <c r="D27" s="85">
        <v>0.48476999999999998</v>
      </c>
      <c r="E27" s="85">
        <f t="shared" si="5"/>
        <v>3.102528</v>
      </c>
      <c r="F27" s="86">
        <f t="shared" si="4"/>
        <v>1.5512639999999999E-2</v>
      </c>
    </row>
    <row r="28" spans="1:8" x14ac:dyDescent="0.25">
      <c r="A28" s="87" t="s">
        <v>366</v>
      </c>
      <c r="B28" s="87"/>
      <c r="C28" s="87"/>
      <c r="D28" s="85"/>
      <c r="E28" s="85">
        <f t="shared" ref="E26:E31" si="6">D28*C28</f>
        <v>0</v>
      </c>
      <c r="F28" s="86">
        <f t="shared" ref="F25:F31" si="7">E28/yield</f>
        <v>0</v>
      </c>
    </row>
    <row r="29" spans="1:8" x14ac:dyDescent="0.25">
      <c r="A29" s="87" t="s">
        <v>366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25">
      <c r="A30" s="87" t="s">
        <v>366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25">
      <c r="A31" s="88" t="s">
        <v>366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25">
      <c r="A32" s="269" t="s">
        <v>403</v>
      </c>
      <c r="B32" s="269"/>
      <c r="C32" s="269"/>
      <c r="D32" s="269"/>
      <c r="E32" s="81">
        <f>SUM(E25:E31)</f>
        <v>9.3075840000000003</v>
      </c>
      <c r="F32" s="81">
        <f>SUM(F25:F31)</f>
        <v>4.6537919999999997E-2</v>
      </c>
      <c r="H32" s="156" t="s">
        <v>454</v>
      </c>
    </row>
    <row r="34" spans="1:8" x14ac:dyDescent="0.25">
      <c r="A34" s="268" t="s">
        <v>435</v>
      </c>
      <c r="B34" s="268"/>
      <c r="C34" s="268"/>
      <c r="D34" s="268"/>
      <c r="E34" s="268"/>
      <c r="F34" s="268"/>
    </row>
    <row r="35" spans="1:8" x14ac:dyDescent="0.25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x14ac:dyDescent="0.25">
      <c r="A36" s="143" t="s">
        <v>518</v>
      </c>
      <c r="B36" s="143" t="s">
        <v>517</v>
      </c>
      <c r="C36" s="143">
        <v>10.5</v>
      </c>
      <c r="D36" s="144">
        <v>2.68</v>
      </c>
      <c r="E36" s="145">
        <f>D36*C36</f>
        <v>28.14</v>
      </c>
      <c r="F36" s="146">
        <f t="shared" ref="F36:F45" si="8">E36/yield</f>
        <v>0.14069999999999999</v>
      </c>
    </row>
    <row r="37" spans="1:8" x14ac:dyDescent="0.25">
      <c r="A37" s="147" t="s">
        <v>366</v>
      </c>
      <c r="B37" s="147"/>
      <c r="C37" s="147"/>
      <c r="D37" s="145"/>
      <c r="E37" s="145">
        <f>D37*C37</f>
        <v>0</v>
      </c>
      <c r="F37" s="145">
        <f t="shared" ref="F37" si="9">E37/yield</f>
        <v>0</v>
      </c>
    </row>
    <row r="38" spans="1:8" x14ac:dyDescent="0.25">
      <c r="A38" s="147" t="s">
        <v>366</v>
      </c>
      <c r="B38" s="147"/>
      <c r="C38" s="147"/>
      <c r="D38" s="145"/>
      <c r="E38" s="145">
        <f t="shared" ref="E38:E39" si="10">D38*C38</f>
        <v>0</v>
      </c>
      <c r="F38" s="145">
        <f t="shared" ref="F38:F39" si="11">E38/yield</f>
        <v>0</v>
      </c>
    </row>
    <row r="39" spans="1:8" x14ac:dyDescent="0.25">
      <c r="A39" s="147" t="s">
        <v>366</v>
      </c>
      <c r="B39" s="147"/>
      <c r="C39" s="147"/>
      <c r="D39" s="145"/>
      <c r="E39" s="145">
        <f t="shared" si="10"/>
        <v>0</v>
      </c>
      <c r="F39" s="145">
        <f t="shared" si="11"/>
        <v>0</v>
      </c>
    </row>
    <row r="40" spans="1:8" x14ac:dyDescent="0.25">
      <c r="A40" s="147" t="s">
        <v>366</v>
      </c>
      <c r="B40" s="147"/>
      <c r="C40" s="147"/>
      <c r="D40" s="145"/>
      <c r="E40" s="145">
        <f t="shared" ref="E40:E41" si="12">D40*C40</f>
        <v>0</v>
      </c>
      <c r="F40" s="146">
        <f t="shared" ref="F40:F41" si="13">E40/yield</f>
        <v>0</v>
      </c>
    </row>
    <row r="41" spans="1:8" x14ac:dyDescent="0.25">
      <c r="A41" s="147" t="s">
        <v>366</v>
      </c>
      <c r="B41" s="147"/>
      <c r="C41" s="147"/>
      <c r="D41" s="145"/>
      <c r="E41" s="145">
        <f t="shared" si="12"/>
        <v>0</v>
      </c>
      <c r="F41" s="146">
        <f t="shared" si="13"/>
        <v>0</v>
      </c>
    </row>
    <row r="42" spans="1:8" x14ac:dyDescent="0.25">
      <c r="A42" s="147" t="s">
        <v>366</v>
      </c>
      <c r="B42" s="147"/>
      <c r="C42" s="147"/>
      <c r="D42" s="145"/>
      <c r="E42" s="145">
        <f t="shared" ref="E42:E45" si="14">D42*C42</f>
        <v>0</v>
      </c>
      <c r="F42" s="146">
        <f t="shared" si="8"/>
        <v>0</v>
      </c>
    </row>
    <row r="43" spans="1:8" x14ac:dyDescent="0.25">
      <c r="A43" s="147" t="s">
        <v>366</v>
      </c>
      <c r="B43" s="147"/>
      <c r="C43" s="147"/>
      <c r="D43" s="145"/>
      <c r="E43" s="145">
        <f t="shared" si="14"/>
        <v>0</v>
      </c>
      <c r="F43" s="146">
        <f t="shared" si="8"/>
        <v>0</v>
      </c>
    </row>
    <row r="44" spans="1:8" x14ac:dyDescent="0.25">
      <c r="A44" s="147" t="s">
        <v>366</v>
      </c>
      <c r="B44" s="147"/>
      <c r="C44" s="147"/>
      <c r="D44" s="145"/>
      <c r="E44" s="145">
        <f t="shared" si="14"/>
        <v>0</v>
      </c>
      <c r="F44" s="146">
        <f t="shared" si="8"/>
        <v>0</v>
      </c>
    </row>
    <row r="45" spans="1:8" x14ac:dyDescent="0.25">
      <c r="A45" s="148" t="s">
        <v>366</v>
      </c>
      <c r="B45" s="148"/>
      <c r="C45" s="148"/>
      <c r="D45" s="149"/>
      <c r="E45" s="145">
        <f t="shared" si="14"/>
        <v>0</v>
      </c>
      <c r="F45" s="146">
        <f t="shared" si="8"/>
        <v>0</v>
      </c>
    </row>
    <row r="46" spans="1:8" x14ac:dyDescent="0.25">
      <c r="A46" s="268" t="s">
        <v>436</v>
      </c>
      <c r="B46" s="268"/>
      <c r="C46" s="268"/>
      <c r="D46" s="268"/>
      <c r="E46" s="141">
        <f>SUM(E36:E45)</f>
        <v>28.14</v>
      </c>
      <c r="F46" s="141">
        <f>SUM(F36:F45)</f>
        <v>0.14069999999999999</v>
      </c>
      <c r="H46" s="156" t="s">
        <v>454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/>
  </sheetViews>
  <sheetFormatPr defaultColWidth="8.85546875" defaultRowHeight="15" x14ac:dyDescent="0.25"/>
  <cols>
    <col min="1" max="1" width="2.5703125" style="43" customWidth="1"/>
    <col min="2" max="2" width="24.5703125" style="43" bestFit="1" customWidth="1"/>
    <col min="3" max="3" width="17.5703125" style="43" bestFit="1" customWidth="1"/>
    <col min="4" max="4" width="6.5703125" style="43" bestFit="1" customWidth="1"/>
    <col min="5" max="5" width="8" style="43" bestFit="1" customWidth="1"/>
    <col min="6" max="6" width="9.7109375" style="43" bestFit="1" customWidth="1"/>
    <col min="7" max="7" width="6" style="43" bestFit="1" customWidth="1"/>
    <col min="8" max="8" width="8.42578125" style="43" bestFit="1" customWidth="1"/>
    <col min="9" max="9" width="7.5703125" style="43" bestFit="1" customWidth="1"/>
    <col min="10" max="10" width="8.42578125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5" width="6" style="43" bestFit="1" customWidth="1"/>
    <col min="16" max="16" width="8.42578125" style="43" bestFit="1" customWidth="1"/>
    <col min="17" max="17" width="7.5703125" style="43" bestFit="1" customWidth="1"/>
    <col min="18" max="18" width="8.42578125" style="43" bestFit="1" customWidth="1"/>
    <col min="19" max="20" width="9.42578125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8" t="s">
        <v>187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s="46" customFormat="1" ht="38.25" x14ac:dyDescent="0.2">
      <c r="A2" s="271" t="s">
        <v>174</v>
      </c>
      <c r="B2" s="42" t="s">
        <v>186</v>
      </c>
      <c r="C2" s="42" t="s">
        <v>464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463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440</v>
      </c>
      <c r="S2" s="44" t="s">
        <v>177</v>
      </c>
      <c r="T2" s="44" t="s">
        <v>176</v>
      </c>
      <c r="U2" s="42" t="s">
        <v>173</v>
      </c>
    </row>
    <row r="3" spans="1:21" x14ac:dyDescent="0.25">
      <c r="A3" s="272"/>
      <c r="B3" s="177" t="s">
        <v>521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12.211666666666666</v>
      </c>
      <c r="I3" s="59">
        <f>H3*G3</f>
        <v>1.8483430799220273</v>
      </c>
      <c r="J3" s="59">
        <f t="shared" ref="J3:J14" si="4">IF(B3&gt;0,VLOOKUP($B3,pre_implement,31),0)</f>
        <v>35.194023333333334</v>
      </c>
      <c r="K3" s="60">
        <f>J3*G3</f>
        <v>5.3269247563352833</v>
      </c>
      <c r="L3" s="174" t="s">
        <v>526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12.167142857142858</v>
      </c>
      <c r="Q3" s="59">
        <f>P3*G3</f>
        <v>1.841604010025063</v>
      </c>
      <c r="R3" s="59">
        <f>I3+Q3</f>
        <v>3.6899470899470903</v>
      </c>
      <c r="S3" s="59">
        <f t="shared" ref="S3:S14" si="8">IF(L3&gt;0,VLOOKUP($L3,tractor_data,24),0)</f>
        <v>35.641617142857143</v>
      </c>
      <c r="T3" s="59">
        <f>S3*G3</f>
        <v>5.3946720133667512</v>
      </c>
      <c r="U3" s="59">
        <f>T3+K3</f>
        <v>10.721596769702035</v>
      </c>
    </row>
    <row r="4" spans="1:21" x14ac:dyDescent="0.25">
      <c r="A4" s="272"/>
      <c r="B4" s="177" t="s">
        <v>519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14.393333333333334</v>
      </c>
      <c r="I4" s="59">
        <f t="shared" ref="I4:I14" si="10">H4*G4</f>
        <v>0.88351934523809539</v>
      </c>
      <c r="J4" s="59">
        <f t="shared" si="4"/>
        <v>41.481586666666665</v>
      </c>
      <c r="K4" s="60">
        <f t="shared" ref="K4:K14" si="11">J4*G4</f>
        <v>2.5463027529761906</v>
      </c>
      <c r="L4" s="174" t="s">
        <v>526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12.167142857142858</v>
      </c>
      <c r="Q4" s="59">
        <f t="shared" ref="Q4:Q14" si="13">P4*G4</f>
        <v>0.74686702806122462</v>
      </c>
      <c r="R4" s="59">
        <f t="shared" ref="R4:R14" si="14">I4+Q4</f>
        <v>1.63038637329932</v>
      </c>
      <c r="S4" s="59">
        <f t="shared" si="8"/>
        <v>35.641617142857143</v>
      </c>
      <c r="T4" s="59">
        <f t="shared" ref="T4:T14" si="15">S4*G4</f>
        <v>2.187822480867347</v>
      </c>
      <c r="U4" s="59">
        <f t="shared" ref="U4:U14" si="16">T4+K4</f>
        <v>4.7341252338435371</v>
      </c>
    </row>
    <row r="5" spans="1:21" x14ac:dyDescent="0.25">
      <c r="A5" s="272"/>
      <c r="B5" s="177" t="s">
        <v>522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3.4424999999999999</v>
      </c>
      <c r="I5" s="59">
        <f t="shared" si="10"/>
        <v>0.35859374999999999</v>
      </c>
      <c r="J5" s="59">
        <f t="shared" si="4"/>
        <v>12.40160625</v>
      </c>
      <c r="K5" s="60">
        <f t="shared" si="11"/>
        <v>1.2918339843750002</v>
      </c>
      <c r="L5" s="174" t="s">
        <v>526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12.167142857142858</v>
      </c>
      <c r="Q5" s="59">
        <f t="shared" si="13"/>
        <v>1.2674107142857145</v>
      </c>
      <c r="R5" s="59">
        <f t="shared" si="14"/>
        <v>1.6260044642857145</v>
      </c>
      <c r="S5" s="59">
        <f t="shared" si="8"/>
        <v>35.641617142857143</v>
      </c>
      <c r="T5" s="59">
        <f t="shared" si="15"/>
        <v>3.7126684523809526</v>
      </c>
      <c r="U5" s="59">
        <f t="shared" si="16"/>
        <v>5.0045024367559527</v>
      </c>
    </row>
    <row r="6" spans="1:21" x14ac:dyDescent="0.25">
      <c r="A6" s="272"/>
      <c r="B6" s="177" t="s">
        <v>523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9.7537500000000001</v>
      </c>
      <c r="I6" s="59">
        <f t="shared" si="10"/>
        <v>1.0218214285714287</v>
      </c>
      <c r="J6" s="59">
        <f t="shared" si="4"/>
        <v>26.252760000000002</v>
      </c>
      <c r="K6" s="60">
        <f t="shared" si="11"/>
        <v>2.750289142857143</v>
      </c>
      <c r="L6" s="174" t="s">
        <v>509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7.0161428571428575</v>
      </c>
      <c r="Q6" s="59">
        <f t="shared" si="13"/>
        <v>0.73502448979591839</v>
      </c>
      <c r="R6" s="59">
        <f t="shared" si="14"/>
        <v>1.756845918367347</v>
      </c>
      <c r="S6" s="59">
        <f t="shared" si="8"/>
        <v>20.552621142857141</v>
      </c>
      <c r="T6" s="59">
        <f t="shared" si="15"/>
        <v>2.1531317387755102</v>
      </c>
      <c r="U6" s="59">
        <f t="shared" si="16"/>
        <v>4.9034208816326537</v>
      </c>
    </row>
    <row r="7" spans="1:21" x14ac:dyDescent="0.25">
      <c r="A7" s="272"/>
      <c r="B7" s="177" t="s">
        <v>524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9.86</v>
      </c>
      <c r="I7" s="59">
        <f t="shared" si="10"/>
        <v>1.0759920634920637</v>
      </c>
      <c r="J7" s="59">
        <f t="shared" si="4"/>
        <v>15.263280000000002</v>
      </c>
      <c r="K7" s="60">
        <f t="shared" si="11"/>
        <v>1.6656357142857148</v>
      </c>
      <c r="L7" s="174" t="s">
        <v>509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7.0161428571428575</v>
      </c>
      <c r="Q7" s="59">
        <f t="shared" si="13"/>
        <v>0.76565051020408181</v>
      </c>
      <c r="R7" s="59">
        <f t="shared" si="14"/>
        <v>1.8416425736961455</v>
      </c>
      <c r="S7" s="59">
        <f t="shared" si="8"/>
        <v>20.552621142857141</v>
      </c>
      <c r="T7" s="59">
        <f t="shared" si="15"/>
        <v>2.24284556122449</v>
      </c>
      <c r="U7" s="59">
        <f t="shared" si="16"/>
        <v>3.908481275510205</v>
      </c>
    </row>
    <row r="8" spans="1:21" x14ac:dyDescent="0.25">
      <c r="A8" s="272"/>
      <c r="B8" s="177" t="s">
        <v>525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4.78125</v>
      </c>
      <c r="I8" s="59">
        <f t="shared" si="10"/>
        <v>0.4045673076923077</v>
      </c>
      <c r="J8" s="59">
        <f t="shared" si="4"/>
        <v>7.8948</v>
      </c>
      <c r="K8" s="60">
        <f t="shared" si="11"/>
        <v>0.66802153846153856</v>
      </c>
      <c r="L8" s="174" t="s">
        <v>509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7.0161428571428575</v>
      </c>
      <c r="Q8" s="59">
        <f t="shared" si="13"/>
        <v>0.59367362637362642</v>
      </c>
      <c r="R8" s="59">
        <f t="shared" si="14"/>
        <v>0.99824093406593417</v>
      </c>
      <c r="S8" s="59">
        <f t="shared" si="8"/>
        <v>20.552621142857141</v>
      </c>
      <c r="T8" s="59">
        <f t="shared" si="15"/>
        <v>1.7390679428571429</v>
      </c>
      <c r="U8" s="59">
        <f t="shared" si="16"/>
        <v>2.4070894813186814</v>
      </c>
    </row>
    <row r="9" spans="1:21" x14ac:dyDescent="0.25">
      <c r="A9" s="272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2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2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2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2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2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3"/>
      <c r="B15" s="47"/>
      <c r="C15" s="47"/>
      <c r="D15" s="61"/>
      <c r="E15" s="61"/>
      <c r="F15" s="61"/>
      <c r="G15" s="62">
        <f>SUM(G3:G14)</f>
        <v>0.61541365787205582</v>
      </c>
      <c r="H15" s="61"/>
      <c r="I15" s="63"/>
      <c r="J15" s="61"/>
      <c r="K15" s="63"/>
      <c r="L15" s="175"/>
      <c r="M15" s="175"/>
      <c r="N15" s="61"/>
      <c r="O15" s="62">
        <f>SUM(O3:O14)</f>
        <v>5.0967218929665323</v>
      </c>
      <c r="P15" s="61"/>
      <c r="Q15" s="63"/>
      <c r="R15" s="63">
        <f>SUM(R3:R14)</f>
        <v>11.543067353661552</v>
      </c>
      <c r="S15" s="61"/>
      <c r="T15" s="63"/>
      <c r="U15" s="63">
        <f>SUM(U3:U14)</f>
        <v>31.679216078763066</v>
      </c>
    </row>
    <row r="16" spans="1:21" x14ac:dyDescent="0.25">
      <c r="B16" s="156" t="s">
        <v>454</v>
      </c>
      <c r="C16" s="156"/>
    </row>
    <row r="17" spans="1:14" x14ac:dyDescent="0.25">
      <c r="A17" s="51"/>
      <c r="B17" s="258" t="s">
        <v>180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124"/>
    </row>
    <row r="18" spans="1:14" s="48" customFormat="1" ht="38.25" x14ac:dyDescent="0.25">
      <c r="A18" s="270" t="s">
        <v>179</v>
      </c>
      <c r="B18" s="49" t="s">
        <v>188</v>
      </c>
      <c r="C18" s="188" t="s">
        <v>464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 x14ac:dyDescent="0.25">
      <c r="A19" s="270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0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0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0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0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454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Normal="100" workbookViewId="0"/>
  </sheetViews>
  <sheetFormatPr defaultRowHeight="15" x14ac:dyDescent="0.25"/>
  <cols>
    <col min="1" max="1" width="10.5703125" customWidth="1"/>
    <col min="2" max="2" width="25.85546875" bestFit="1" customWidth="1"/>
    <col min="3" max="3" width="16.5703125" bestFit="1" customWidth="1"/>
    <col min="4" max="4" width="7.42578125" bestFit="1" customWidth="1"/>
    <col min="5" max="5" width="8" bestFit="1" customWidth="1"/>
    <col min="6" max="6" width="5.5703125" bestFit="1" customWidth="1"/>
    <col min="7" max="7" width="6" bestFit="1" customWidth="1"/>
    <col min="8" max="11" width="9.7109375" bestFit="1" customWidth="1"/>
    <col min="12" max="12" width="25.140625" bestFit="1" customWidth="1"/>
    <col min="13" max="13" width="21.42578125" bestFit="1" customWidth="1"/>
    <col min="14" max="14" width="9.5703125" bestFit="1" customWidth="1"/>
    <col min="15" max="15" width="6" bestFit="1" customWidth="1"/>
    <col min="16" max="16" width="8.42578125" bestFit="1" customWidth="1"/>
    <col min="17" max="18" width="7.28515625" bestFit="1" customWidth="1"/>
    <col min="19" max="19" width="9.42578125" bestFit="1" customWidth="1"/>
    <col min="20" max="21" width="8.42578125" bestFit="1" customWidth="1"/>
  </cols>
  <sheetData>
    <row r="1" spans="1:21" ht="14.45" x14ac:dyDescent="0.3">
      <c r="B1" s="258" t="s">
        <v>198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s="54" customFormat="1" ht="41.45" x14ac:dyDescent="0.3">
      <c r="A2" s="55"/>
      <c r="B2" s="42" t="s">
        <v>197</v>
      </c>
      <c r="C2" s="42" t="s">
        <v>464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464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440</v>
      </c>
      <c r="S2" s="44" t="s">
        <v>193</v>
      </c>
      <c r="T2" s="44" t="s">
        <v>194</v>
      </c>
      <c r="U2" s="42" t="s">
        <v>173</v>
      </c>
    </row>
    <row r="3" spans="1:21" ht="14.45" x14ac:dyDescent="0.3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4" t="s">
        <v>209</v>
      </c>
      <c r="B4" s="174" t="s">
        <v>527</v>
      </c>
      <c r="C4" s="187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11.398500000000002</v>
      </c>
      <c r="I4" s="59">
        <f t="shared" ref="I4:I10" si="6">H4*G4</f>
        <v>1.7560714285714287</v>
      </c>
      <c r="J4" s="59">
        <f t="shared" si="4"/>
        <v>29.590506000000001</v>
      </c>
      <c r="K4" s="59">
        <f t="shared" ref="K4:K10" si="7">J4*G4</f>
        <v>4.5587614285714277</v>
      </c>
      <c r="L4" s="177" t="s">
        <v>510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29.75</v>
      </c>
      <c r="Q4" s="59">
        <f t="shared" ref="Q4:Q10" si="12">G4*P4</f>
        <v>4.583333333333333</v>
      </c>
      <c r="R4" s="65">
        <f t="shared" ref="R4:R10" si="13">I4+Q4</f>
        <v>6.3394047619047615</v>
      </c>
      <c r="S4" s="59">
        <f t="shared" ref="S4:S10" si="14">IF(L4&lt;&gt;"",VLOOKUP($L4,tractor_data,24),0)</f>
        <v>189.1148</v>
      </c>
      <c r="T4" s="59">
        <f t="shared" ref="T4:T10" si="15">S4*G4</f>
        <v>29.135333333333328</v>
      </c>
      <c r="U4" s="59">
        <f t="shared" ref="U4:U10" si="16">T4+K4</f>
        <v>33.694094761904758</v>
      </c>
    </row>
    <row r="5" spans="1:21" x14ac:dyDescent="0.25">
      <c r="A5" s="274"/>
      <c r="B5" s="174" t="s">
        <v>528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234" t="s">
        <v>509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7.0161428571428575</v>
      </c>
      <c r="Q5" s="59">
        <f t="shared" si="12"/>
        <v>0.65951742857142859</v>
      </c>
      <c r="R5" s="68">
        <f t="shared" si="13"/>
        <v>1.3009146785714285</v>
      </c>
      <c r="S5" s="59">
        <f t="shared" si="14"/>
        <v>20.552621142857141</v>
      </c>
      <c r="T5" s="59">
        <f t="shared" si="15"/>
        <v>1.9319463874285714</v>
      </c>
      <c r="U5" s="59">
        <f t="shared" si="16"/>
        <v>3.5001133254285715</v>
      </c>
    </row>
    <row r="6" spans="1:21" x14ac:dyDescent="0.25">
      <c r="A6" s="274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4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4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4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7.6403194404761905</v>
      </c>
      <c r="S11" s="72"/>
      <c r="T11" s="75"/>
      <c r="U11" s="75">
        <f>SUM(U3:U10)</f>
        <v>37.19420808733333</v>
      </c>
    </row>
    <row r="12" spans="1:21" x14ac:dyDescent="0.25">
      <c r="B12" s="156" t="s">
        <v>454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zoomScaleNormal="100"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.28515625" style="1" bestFit="1" customWidth="1"/>
    <col min="2" max="2" width="35.5703125" style="1" bestFit="1" customWidth="1"/>
    <col min="3" max="3" width="3.42578125" style="168" bestFit="1" customWidth="1"/>
    <col min="4" max="4" width="2.28515625" style="168" bestFit="1" customWidth="1"/>
    <col min="5" max="5" width="14.5703125" style="164" bestFit="1" customWidth="1"/>
    <col min="6" max="6" width="9.7109375" style="164" bestFit="1" customWidth="1"/>
    <col min="7" max="7" width="19.140625" style="164" bestFit="1" customWidth="1"/>
    <col min="8" max="8" width="7.42578125" style="30" bestFit="1" customWidth="1"/>
    <col min="9" max="9" width="5.5703125" style="1" bestFit="1" customWidth="1"/>
    <col min="10" max="10" width="5.42578125" style="1" bestFit="1" customWidth="1"/>
    <col min="11" max="11" width="3.28515625" style="1" bestFit="1" customWidth="1"/>
    <col min="12" max="12" width="8.140625" style="4" bestFit="1" customWidth="1"/>
    <col min="13" max="13" width="5.7109375" style="1" bestFit="1" customWidth="1"/>
    <col min="14" max="14" width="6.28515625" style="1" bestFit="1" customWidth="1"/>
    <col min="15" max="15" width="6" style="1" bestFit="1" customWidth="1"/>
    <col min="16" max="16" width="6.28515625" style="1" bestFit="1" customWidth="1"/>
    <col min="17" max="17" width="5.28515625" style="1" bestFit="1" customWidth="1"/>
    <col min="18" max="18" width="6" style="1" bestFit="1" customWidth="1"/>
    <col min="19" max="19" width="5.5703125" style="1" bestFit="1" customWidth="1"/>
    <col min="20" max="20" width="5.42578125" style="1" bestFit="1" customWidth="1"/>
    <col min="21" max="21" width="4.28515625" style="1" bestFit="1" customWidth="1"/>
    <col min="22" max="22" width="11.140625" style="3" bestFit="1" customWidth="1"/>
    <col min="23" max="23" width="8.5703125" style="1" bestFit="1" customWidth="1"/>
    <col min="24" max="24" width="9.42578125" style="2" bestFit="1" customWidth="1"/>
    <col min="25" max="25" width="8.42578125" style="1" bestFit="1" customWidth="1"/>
    <col min="26" max="27" width="9.42578125" style="1" bestFit="1" customWidth="1"/>
    <col min="28" max="28" width="10.5703125" style="1" bestFit="1" customWidth="1"/>
    <col min="29" max="29" width="9.42578125" style="1" bestFit="1" customWidth="1"/>
    <col min="30" max="30" width="9.5703125" style="1" bestFit="1" customWidth="1"/>
    <col min="31" max="32" width="9.42578125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7" t="s">
        <v>468</v>
      </c>
      <c r="B1" s="278"/>
      <c r="C1" s="279" t="s">
        <v>132</v>
      </c>
      <c r="D1" s="280"/>
      <c r="E1" s="280"/>
      <c r="F1" s="219">
        <v>0.09</v>
      </c>
    </row>
    <row r="2" spans="1:35" ht="15.75" thickBot="1" x14ac:dyDescent="0.3">
      <c r="C2" s="281" t="s">
        <v>131</v>
      </c>
      <c r="D2" s="282"/>
      <c r="E2" s="282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8"/>
      <c r="E3" s="1"/>
      <c r="R3" s="275" t="s">
        <v>130</v>
      </c>
      <c r="S3" s="275"/>
      <c r="T3" s="275"/>
      <c r="U3" s="275"/>
      <c r="V3" s="275"/>
      <c r="W3" s="275"/>
      <c r="X3" s="276" t="s">
        <v>129</v>
      </c>
      <c r="Y3" s="276"/>
    </row>
    <row r="4" spans="1:35" s="15" customFormat="1" ht="11.25" x14ac:dyDescent="0.2">
      <c r="A4" s="26"/>
      <c r="B4" s="26" t="s">
        <v>127</v>
      </c>
      <c r="C4" s="165" t="s">
        <v>128</v>
      </c>
      <c r="D4" s="166" t="s">
        <v>461</v>
      </c>
      <c r="E4" s="167" t="s">
        <v>126</v>
      </c>
      <c r="F4" s="167" t="s">
        <v>125</v>
      </c>
      <c r="G4" s="167" t="s">
        <v>462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460</v>
      </c>
      <c r="E5" s="164" t="s">
        <v>479</v>
      </c>
      <c r="F5" s="164" t="s">
        <v>201</v>
      </c>
      <c r="G5" s="16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  <c r="AG5" s="1">
        <v>8015.4999999999991</v>
      </c>
    </row>
    <row r="6" spans="1:35" x14ac:dyDescent="0.25">
      <c r="A6" s="245">
        <v>66</v>
      </c>
      <c r="B6" s="1" t="str">
        <f t="shared" si="0"/>
        <v>0.02, Bed-Disk  (Hipper)  6R-30</v>
      </c>
      <c r="C6" s="168">
        <v>0.02</v>
      </c>
      <c r="D6" s="164" t="s">
        <v>460</v>
      </c>
      <c r="E6" s="164" t="s">
        <v>479</v>
      </c>
      <c r="F6" s="164" t="s">
        <v>53</v>
      </c>
      <c r="G6" s="16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  <c r="AG6" s="223">
        <v>13119.999999999998</v>
      </c>
    </row>
    <row r="7" spans="1:35" x14ac:dyDescent="0.25">
      <c r="A7" s="245">
        <v>67</v>
      </c>
      <c r="B7" s="1" t="str">
        <f t="shared" si="0"/>
        <v>0.03, Bed-Disk  (Hipper)  6R-36</v>
      </c>
      <c r="C7" s="168">
        <v>0.03</v>
      </c>
      <c r="D7" s="164" t="s">
        <v>460</v>
      </c>
      <c r="E7" s="164" t="s">
        <v>479</v>
      </c>
      <c r="F7" s="164" t="s">
        <v>202</v>
      </c>
      <c r="G7" s="16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  <c r="AG7" s="223">
        <v>13837.499999999998</v>
      </c>
    </row>
    <row r="8" spans="1:35" x14ac:dyDescent="0.25">
      <c r="A8" s="245">
        <v>68</v>
      </c>
      <c r="B8" s="1" t="str">
        <f t="shared" si="0"/>
        <v>0.04, Bed-Disk  (Hipper)  8R-30</v>
      </c>
      <c r="C8" s="168">
        <v>0.04</v>
      </c>
      <c r="D8" s="164" t="s">
        <v>460</v>
      </c>
      <c r="E8" s="164" t="s">
        <v>479</v>
      </c>
      <c r="F8" s="164" t="s">
        <v>25</v>
      </c>
      <c r="G8" s="16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  <c r="AG8" s="223">
        <v>17835</v>
      </c>
    </row>
    <row r="9" spans="1:35" x14ac:dyDescent="0.25">
      <c r="A9" s="245">
        <v>70</v>
      </c>
      <c r="B9" s="1" t="str">
        <f t="shared" si="0"/>
        <v>0.05, Bed-Disk  (Hipper) 10R-30</v>
      </c>
      <c r="C9" s="168">
        <v>0.05</v>
      </c>
      <c r="D9" s="164" t="s">
        <v>460</v>
      </c>
      <c r="E9" s="164" t="s">
        <v>479</v>
      </c>
      <c r="F9" s="164" t="s">
        <v>24</v>
      </c>
      <c r="G9" s="16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  <c r="AG9" s="223">
        <v>20397.5</v>
      </c>
    </row>
    <row r="10" spans="1:35" x14ac:dyDescent="0.25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460</v>
      </c>
      <c r="E10" s="164" t="s">
        <v>479</v>
      </c>
      <c r="F10" s="164" t="s">
        <v>6</v>
      </c>
      <c r="G10" s="16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  <c r="AG10" s="223">
        <v>29827.499999999996</v>
      </c>
    </row>
    <row r="11" spans="1:35" x14ac:dyDescent="0.25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460</v>
      </c>
      <c r="E11" s="164" t="s">
        <v>479</v>
      </c>
      <c r="F11" s="164" t="s">
        <v>204</v>
      </c>
      <c r="G11" s="16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  <c r="AG11" s="223">
        <v>23677.499999999996</v>
      </c>
    </row>
    <row r="12" spans="1:35" x14ac:dyDescent="0.25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460</v>
      </c>
      <c r="E12" s="164" t="s">
        <v>479</v>
      </c>
      <c r="F12" s="164" t="s">
        <v>203</v>
      </c>
      <c r="G12" s="16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  <c r="AG12" s="223">
        <v>32697.499999999996</v>
      </c>
    </row>
    <row r="13" spans="1:35" x14ac:dyDescent="0.25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460</v>
      </c>
      <c r="E13" s="164" t="s">
        <v>479</v>
      </c>
      <c r="F13" s="164" t="s">
        <v>200</v>
      </c>
      <c r="G13" s="16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  <c r="AG13" s="223">
        <v>32697.499999999996</v>
      </c>
    </row>
    <row r="14" spans="1:35" x14ac:dyDescent="0.25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460</v>
      </c>
      <c r="E14" s="164" t="s">
        <v>480</v>
      </c>
      <c r="F14" s="164" t="s">
        <v>199</v>
      </c>
      <c r="G14" s="16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  <c r="AG14" s="223">
        <v>21832.499999999996</v>
      </c>
    </row>
    <row r="15" spans="1:35" x14ac:dyDescent="0.25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460</v>
      </c>
      <c r="E15" s="164" t="s">
        <v>481</v>
      </c>
      <c r="F15" s="164" t="s">
        <v>199</v>
      </c>
      <c r="G15" s="164" t="str">
        <f t="shared" si="1"/>
        <v>Bed-Disk  (Hipper) Rd  8R-36</v>
      </c>
      <c r="H15" s="30">
        <v>20196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  <c r="AG15" s="223">
        <v>20295</v>
      </c>
    </row>
    <row r="16" spans="1:35" x14ac:dyDescent="0.25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460</v>
      </c>
      <c r="E16" s="164" t="s">
        <v>477</v>
      </c>
      <c r="F16" s="164" t="s">
        <v>25</v>
      </c>
      <c r="G16" s="164" t="str">
        <f t="shared" si="1"/>
        <v>Bed-Disk  w/roller 8R-30</v>
      </c>
      <c r="H16" s="30">
        <v>22542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  <c r="AG16" s="223">
        <v>22652.499999999996</v>
      </c>
    </row>
    <row r="17" spans="1:35" x14ac:dyDescent="0.25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460</v>
      </c>
      <c r="E17" s="164" t="s">
        <v>477</v>
      </c>
      <c r="F17" s="164" t="s">
        <v>199</v>
      </c>
      <c r="G17" s="164" t="str">
        <f t="shared" si="1"/>
        <v>Bed-Disk  w/roller 8R-36</v>
      </c>
      <c r="H17" s="30">
        <v>25908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  <c r="AG17" s="223">
        <v>26034.999999999996</v>
      </c>
    </row>
    <row r="18" spans="1:35" x14ac:dyDescent="0.25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460</v>
      </c>
      <c r="E18" s="164" t="s">
        <v>477</v>
      </c>
      <c r="F18" s="164" t="s">
        <v>478</v>
      </c>
      <c r="G18" s="164" t="str">
        <f t="shared" si="1"/>
        <v>Bed-Disk  w/roller 12R-30</v>
      </c>
      <c r="H18" s="30">
        <v>48144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  <c r="AG18" s="223">
        <v>48379.999999999993</v>
      </c>
    </row>
    <row r="19" spans="1:35" x14ac:dyDescent="0.25">
      <c r="A19" s="245">
        <v>594</v>
      </c>
      <c r="B19" s="1" t="str">
        <f t="shared" si="0"/>
        <v>0.15, Bed-Middle Buster 4R-36</v>
      </c>
      <c r="C19" s="168">
        <v>0.15</v>
      </c>
      <c r="D19" s="164" t="s">
        <v>460</v>
      </c>
      <c r="E19" s="164" t="s">
        <v>482</v>
      </c>
      <c r="F19" s="164" t="s">
        <v>201</v>
      </c>
      <c r="G19" s="164" t="str">
        <f t="shared" si="1"/>
        <v>Bed-Middle Buster 4R-36</v>
      </c>
      <c r="H19" s="30">
        <v>18564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  <c r="AG19" s="223">
        <v>18655</v>
      </c>
    </row>
    <row r="20" spans="1:35" x14ac:dyDescent="0.25">
      <c r="A20" s="245">
        <v>119</v>
      </c>
      <c r="B20" s="1" t="str">
        <f t="shared" si="0"/>
        <v>0.16, Bed-Middle Buster 6R-36</v>
      </c>
      <c r="C20" s="168">
        <v>0.16</v>
      </c>
      <c r="D20" s="164" t="s">
        <v>460</v>
      </c>
      <c r="E20" s="164" t="s">
        <v>482</v>
      </c>
      <c r="F20" s="164" t="s">
        <v>202</v>
      </c>
      <c r="G20" s="164" t="str">
        <f t="shared" si="1"/>
        <v>Bed-Middle Buster 6R-36</v>
      </c>
      <c r="H20" s="30">
        <v>15810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  <c r="AG20" s="223">
        <v>15887.499999999998</v>
      </c>
    </row>
    <row r="21" spans="1:35" s="13" customFormat="1" x14ac:dyDescent="0.25">
      <c r="A21" s="245">
        <v>120</v>
      </c>
      <c r="B21" s="1" t="str">
        <f t="shared" si="0"/>
        <v>0.17, Bed-Middle Buster 8R-30</v>
      </c>
      <c r="C21" s="168">
        <v>0.17</v>
      </c>
      <c r="D21" s="164" t="s">
        <v>460</v>
      </c>
      <c r="E21" s="164" t="s">
        <v>482</v>
      </c>
      <c r="F21" s="164" t="s">
        <v>25</v>
      </c>
      <c r="G21" s="164" t="str">
        <f t="shared" si="1"/>
        <v>Bed-Middle Buster 8R-30</v>
      </c>
      <c r="H21" s="251">
        <v>22848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23">
        <v>22959.999999999996</v>
      </c>
      <c r="AH21" s="223"/>
      <c r="AI21" s="223"/>
    </row>
    <row r="22" spans="1:35" x14ac:dyDescent="0.25">
      <c r="A22" s="245">
        <v>121</v>
      </c>
      <c r="B22" s="1" t="str">
        <f t="shared" si="0"/>
        <v>0.18, Bed-Middle Buster 8R-36</v>
      </c>
      <c r="C22" s="168">
        <v>0.18</v>
      </c>
      <c r="D22" s="164" t="s">
        <v>460</v>
      </c>
      <c r="E22" s="164" t="s">
        <v>482</v>
      </c>
      <c r="F22" s="164" t="s">
        <v>199</v>
      </c>
      <c r="G22" s="164" t="str">
        <f t="shared" si="1"/>
        <v>Bed-Middle Buster 8R-36</v>
      </c>
      <c r="H22" s="251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  <c r="AG22" s="223">
        <v>23369.999999999996</v>
      </c>
    </row>
    <row r="23" spans="1:35" x14ac:dyDescent="0.25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460</v>
      </c>
      <c r="E23" s="164" t="s">
        <v>482</v>
      </c>
      <c r="F23" s="164" t="s">
        <v>203</v>
      </c>
      <c r="G23" s="164" t="str">
        <f t="shared" si="1"/>
        <v>Bed-Middle Buster 8R-36 2x1</v>
      </c>
      <c r="H23" s="251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  <c r="AG23" s="223">
        <v>36592.5</v>
      </c>
    </row>
    <row r="24" spans="1:35" x14ac:dyDescent="0.25">
      <c r="A24" s="245">
        <v>122</v>
      </c>
      <c r="B24" s="1" t="str">
        <f t="shared" si="0"/>
        <v>0.2, Bed-Middle Buster 10R-30</v>
      </c>
      <c r="C24" s="168">
        <v>0.2</v>
      </c>
      <c r="D24" s="164" t="s">
        <v>460</v>
      </c>
      <c r="E24" s="164" t="s">
        <v>483</v>
      </c>
      <c r="F24" s="164" t="s">
        <v>24</v>
      </c>
      <c r="G24" s="164" t="str">
        <f t="shared" si="1"/>
        <v>Bed-Middle Buster 10R-30</v>
      </c>
      <c r="H24" s="251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  <c r="AG24" s="223">
        <v>30852.499999999996</v>
      </c>
    </row>
    <row r="25" spans="1:35" x14ac:dyDescent="0.25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460</v>
      </c>
      <c r="E25" s="164" t="s">
        <v>483</v>
      </c>
      <c r="F25" s="164" t="s">
        <v>204</v>
      </c>
      <c r="G25" s="164" t="str">
        <f t="shared" si="1"/>
        <v>Bed-Middle Buster 10R-36</v>
      </c>
      <c r="H25" s="251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  <c r="AG25" s="223">
        <v>33927.5</v>
      </c>
    </row>
    <row r="26" spans="1:35" x14ac:dyDescent="0.25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460</v>
      </c>
      <c r="E26" s="164" t="s">
        <v>483</v>
      </c>
      <c r="F26" s="164" t="s">
        <v>200</v>
      </c>
      <c r="G26" s="164" t="str">
        <f t="shared" si="1"/>
        <v>Bed-Middle Buster 12R-36</v>
      </c>
      <c r="H26" s="251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  <c r="AG26" s="223">
        <v>36592.5</v>
      </c>
    </row>
    <row r="27" spans="1:35" x14ac:dyDescent="0.25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460</v>
      </c>
      <c r="E27" s="164" t="s">
        <v>484</v>
      </c>
      <c r="F27" s="164" t="s">
        <v>199</v>
      </c>
      <c r="G27" s="164" t="str">
        <f t="shared" si="1"/>
        <v>Bed-Paratill   Fold 8R-36</v>
      </c>
      <c r="H27" s="251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  <c r="AG27" s="223">
        <v>55759.999999999993</v>
      </c>
    </row>
    <row r="28" spans="1:35" x14ac:dyDescent="0.25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460</v>
      </c>
      <c r="E28" s="164" t="s">
        <v>484</v>
      </c>
      <c r="F28" s="164" t="s">
        <v>24</v>
      </c>
      <c r="G28" s="164" t="str">
        <f t="shared" si="1"/>
        <v>Bed-Paratill   Fold10R-30</v>
      </c>
      <c r="H28" s="247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  <c r="AG28" s="223">
        <v>63293.749999999993</v>
      </c>
    </row>
    <row r="29" spans="1:35" x14ac:dyDescent="0.25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460</v>
      </c>
      <c r="E29" s="164" t="s">
        <v>484</v>
      </c>
      <c r="F29" s="164" t="s">
        <v>203</v>
      </c>
      <c r="G29" s="164" t="str">
        <f t="shared" si="1"/>
        <v>Bed-Paratill   Fold 8R-36 2x1</v>
      </c>
      <c r="H29" s="251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  <c r="AG29" s="223">
        <v>70827.5</v>
      </c>
    </row>
    <row r="30" spans="1:35" x14ac:dyDescent="0.25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460</v>
      </c>
      <c r="E30" s="164" t="s">
        <v>484</v>
      </c>
      <c r="F30" s="164" t="s">
        <v>200</v>
      </c>
      <c r="G30" s="164" t="str">
        <f t="shared" si="1"/>
        <v>Bed-Paratill   Fold12R-36</v>
      </c>
      <c r="H30" s="251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  <c r="AG30" s="223">
        <v>70827.5</v>
      </c>
    </row>
    <row r="31" spans="1:35" x14ac:dyDescent="0.25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460</v>
      </c>
      <c r="E31" s="164" t="s">
        <v>485</v>
      </c>
      <c r="F31" s="164" t="s">
        <v>48</v>
      </c>
      <c r="G31" s="164" t="str">
        <f t="shared" si="1"/>
        <v>Bed-Paratill   Rigid 4R-30</v>
      </c>
      <c r="H31" s="251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  <c r="AG31" s="223">
        <v>16912.5</v>
      </c>
    </row>
    <row r="32" spans="1:35" x14ac:dyDescent="0.25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460</v>
      </c>
      <c r="E32" s="164" t="s">
        <v>485</v>
      </c>
      <c r="F32" s="164" t="s">
        <v>201</v>
      </c>
      <c r="G32" s="164" t="str">
        <f t="shared" si="1"/>
        <v>Bed-Paratill   Rigid 4R-36</v>
      </c>
      <c r="H32" s="251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  <c r="AG32" s="223">
        <v>15579.999999999998</v>
      </c>
    </row>
    <row r="33" spans="1:33" x14ac:dyDescent="0.25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460</v>
      </c>
      <c r="E33" s="164" t="s">
        <v>485</v>
      </c>
      <c r="F33" s="164" t="s">
        <v>53</v>
      </c>
      <c r="G33" s="164" t="str">
        <f t="shared" si="1"/>
        <v>Bed-Paratill   Rigid 6R-30</v>
      </c>
      <c r="H33" s="251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  <c r="AG33" s="223">
        <v>23164.999999999996</v>
      </c>
    </row>
    <row r="34" spans="1:33" x14ac:dyDescent="0.25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460</v>
      </c>
      <c r="E34" s="164" t="s">
        <v>485</v>
      </c>
      <c r="F34" s="164" t="s">
        <v>202</v>
      </c>
      <c r="G34" s="164" t="str">
        <f t="shared" si="1"/>
        <v>Bed-Paratill   Rigid 6R-36</v>
      </c>
      <c r="H34" s="251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  <c r="AG34" s="223">
        <v>20807.5</v>
      </c>
    </row>
    <row r="35" spans="1:33" x14ac:dyDescent="0.25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460</v>
      </c>
      <c r="E35" s="164" t="s">
        <v>485</v>
      </c>
      <c r="F35" s="164" t="s">
        <v>25</v>
      </c>
      <c r="G35" s="164" t="str">
        <f t="shared" si="1"/>
        <v>Bed-Paratill   Rigid 8R-30</v>
      </c>
      <c r="H35" s="251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  <c r="AG35" s="223">
        <v>27879.999999999996</v>
      </c>
    </row>
    <row r="36" spans="1:33" x14ac:dyDescent="0.25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460</v>
      </c>
      <c r="E36" s="164" t="s">
        <v>485</v>
      </c>
      <c r="F36" s="164" t="s">
        <v>199</v>
      </c>
      <c r="G36" s="164" t="str">
        <f t="shared" si="1"/>
        <v>Bed-Paratill   Rigid 8R-36</v>
      </c>
      <c r="H36" s="251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  <c r="AG36" s="223">
        <v>25112.499999999996</v>
      </c>
    </row>
    <row r="37" spans="1:33" x14ac:dyDescent="0.25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460</v>
      </c>
      <c r="E37" s="164" t="s">
        <v>485</v>
      </c>
      <c r="F37" s="164" t="s">
        <v>24</v>
      </c>
      <c r="G37" s="164" t="str">
        <f t="shared" si="1"/>
        <v>Bed-Paratill   Rigid10R-30</v>
      </c>
      <c r="H37" s="251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  <c r="AG37" s="223">
        <v>30749.999999999996</v>
      </c>
    </row>
    <row r="38" spans="1:33" x14ac:dyDescent="0.25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460</v>
      </c>
      <c r="E38" s="164" t="s">
        <v>486</v>
      </c>
      <c r="F38" s="164" t="s">
        <v>0</v>
      </c>
      <c r="G38" s="164" t="str">
        <f t="shared" si="1"/>
        <v>Bed-Paratill  w/rol4R-30</v>
      </c>
      <c r="H38" s="251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  <c r="AG38" s="223">
        <v>18040</v>
      </c>
    </row>
    <row r="39" spans="1:33" x14ac:dyDescent="0.25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460</v>
      </c>
      <c r="E39" s="164" t="s">
        <v>494</v>
      </c>
      <c r="F39" s="164" t="s">
        <v>73</v>
      </c>
      <c r="G39" s="164" t="str">
        <f t="shared" si="1"/>
        <v>Bed-Paratill  w/roll 4R-36</v>
      </c>
      <c r="H39" s="251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  <c r="AG39" s="223">
        <v>18040</v>
      </c>
    </row>
    <row r="40" spans="1:33" x14ac:dyDescent="0.25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460</v>
      </c>
      <c r="E40" s="164" t="s">
        <v>494</v>
      </c>
      <c r="F40" s="164" t="s">
        <v>206</v>
      </c>
      <c r="G40" s="164" t="str">
        <f t="shared" si="1"/>
        <v>Bed-Paratill  w/roll 6R-36</v>
      </c>
      <c r="H40" s="251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  <c r="AG40" s="223">
        <v>23267.499999999996</v>
      </c>
    </row>
    <row r="41" spans="1:33" x14ac:dyDescent="0.25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460</v>
      </c>
      <c r="E41" s="164" t="s">
        <v>487</v>
      </c>
      <c r="F41" s="164" t="s">
        <v>199</v>
      </c>
      <c r="G41" s="164" t="str">
        <f t="shared" si="1"/>
        <v>Bed-Rip/Disk Fold. 8R-36</v>
      </c>
      <c r="H41" s="251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  <c r="AG41" s="223">
        <v>38950</v>
      </c>
    </row>
    <row r="42" spans="1:33" x14ac:dyDescent="0.25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460</v>
      </c>
      <c r="E42" s="164" t="s">
        <v>487</v>
      </c>
      <c r="F42" s="164" t="s">
        <v>6</v>
      </c>
      <c r="G42" s="164" t="str">
        <f t="shared" si="1"/>
        <v>Bed-Rip/Disk Fold.12R-30</v>
      </c>
      <c r="H42" s="251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  <c r="AG42" s="223">
        <v>54529.999999999993</v>
      </c>
    </row>
    <row r="43" spans="1:33" x14ac:dyDescent="0.25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460</v>
      </c>
      <c r="E43" s="164" t="s">
        <v>487</v>
      </c>
      <c r="F43" s="164" t="s">
        <v>200</v>
      </c>
      <c r="G43" s="164" t="str">
        <f t="shared" si="1"/>
        <v>Bed-Rip/Disk Fold.12R-36</v>
      </c>
      <c r="H43" s="251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  <c r="AG43" s="223">
        <v>54529.999999999993</v>
      </c>
    </row>
    <row r="44" spans="1:33" x14ac:dyDescent="0.25">
      <c r="A44" s="245">
        <v>607</v>
      </c>
      <c r="B44" s="1" t="str">
        <f t="shared" si="0"/>
        <v>0.4, Bed-Rip/Disk Rigid 4R-30</v>
      </c>
      <c r="C44" s="168">
        <v>0.4</v>
      </c>
      <c r="D44" s="164" t="s">
        <v>460</v>
      </c>
      <c r="E44" s="164" t="s">
        <v>488</v>
      </c>
      <c r="F44" s="164" t="s">
        <v>48</v>
      </c>
      <c r="G44" s="164" t="str">
        <f t="shared" si="1"/>
        <v>Bed-Rip/Disk Rigid 4R-30</v>
      </c>
      <c r="H44" s="251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  <c r="AG44" s="223">
        <v>17117.5</v>
      </c>
    </row>
    <row r="45" spans="1:33" x14ac:dyDescent="0.25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460</v>
      </c>
      <c r="E45" s="164" t="s">
        <v>488</v>
      </c>
      <c r="F45" s="164" t="s">
        <v>201</v>
      </c>
      <c r="G45" s="164" t="str">
        <f t="shared" si="1"/>
        <v>Bed-Rip/Disk Rigid 4R-36</v>
      </c>
      <c r="H45" s="251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  <c r="AG45" s="223">
        <v>17117.5</v>
      </c>
    </row>
    <row r="46" spans="1:33" x14ac:dyDescent="0.25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460</v>
      </c>
      <c r="E46" s="164" t="s">
        <v>488</v>
      </c>
      <c r="F46" s="164" t="s">
        <v>25</v>
      </c>
      <c r="G46" s="164" t="str">
        <f t="shared" si="1"/>
        <v>Bed-Rip/Disk Rigid 8R-30</v>
      </c>
      <c r="H46" s="251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  <c r="AG46" s="223">
        <v>30544.999999999996</v>
      </c>
    </row>
    <row r="47" spans="1:33" x14ac:dyDescent="0.25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460</v>
      </c>
      <c r="E47" s="164" t="s">
        <v>488</v>
      </c>
      <c r="F47" s="164" t="s">
        <v>202</v>
      </c>
      <c r="G47" s="164" t="str">
        <f t="shared" si="1"/>
        <v>Bed-Rip/Disk Rigid 6R-36</v>
      </c>
      <c r="H47" s="251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  <c r="AG47" s="223">
        <v>23574.999999999996</v>
      </c>
    </row>
    <row r="48" spans="1:33" x14ac:dyDescent="0.25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460</v>
      </c>
      <c r="E48" s="164" t="s">
        <v>488</v>
      </c>
      <c r="F48" s="164" t="s">
        <v>199</v>
      </c>
      <c r="G48" s="164" t="str">
        <f t="shared" si="1"/>
        <v>Bed-Rip/Disk Rigid 8R-36</v>
      </c>
      <c r="H48" s="251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  <c r="AG48" s="223">
        <v>23574.999999999996</v>
      </c>
    </row>
    <row r="49" spans="1:35" x14ac:dyDescent="0.2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460</v>
      </c>
      <c r="E49" s="164" t="s">
        <v>489</v>
      </c>
      <c r="F49" s="164" t="s">
        <v>47</v>
      </c>
      <c r="G49" s="164" t="str">
        <f t="shared" si="1"/>
        <v>Bed-Rip/Disk Rigid 6R-30</v>
      </c>
      <c r="H49" s="251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  <c r="AG49" s="223">
        <v>30544.999999999996</v>
      </c>
    </row>
    <row r="50" spans="1:35" x14ac:dyDescent="0.2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460</v>
      </c>
      <c r="E50" s="164" t="s">
        <v>490</v>
      </c>
      <c r="F50" s="164" t="s">
        <v>46</v>
      </c>
      <c r="G50" s="164" t="str">
        <f t="shared" si="1"/>
        <v>Bed-Rip/Disk/Cond. 6-Row</v>
      </c>
      <c r="H50" s="251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  <c r="AG50" s="223">
        <v>24497.499999999996</v>
      </c>
    </row>
    <row r="51" spans="1:35" x14ac:dyDescent="0.2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460</v>
      </c>
      <c r="E51" s="164" t="s">
        <v>490</v>
      </c>
      <c r="F51" s="164" t="s">
        <v>45</v>
      </c>
      <c r="G51" s="164" t="str">
        <f t="shared" si="1"/>
        <v>Bed-Rip/Disk/Cond. 8-Row</v>
      </c>
      <c r="H51" s="251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  <c r="AG51" s="223">
        <v>32184.999999999996</v>
      </c>
    </row>
    <row r="52" spans="1:35" x14ac:dyDescent="0.25">
      <c r="A52" s="245">
        <v>510</v>
      </c>
      <c r="B52" s="1" t="str">
        <f t="shared" si="0"/>
        <v>0.48, Bed-Roll-Fold. 8R-36</v>
      </c>
      <c r="C52" s="168">
        <v>0.48</v>
      </c>
      <c r="D52" s="164" t="s">
        <v>460</v>
      </c>
      <c r="E52" s="164" t="s">
        <v>491</v>
      </c>
      <c r="F52" s="164" t="s">
        <v>199</v>
      </c>
      <c r="G52" s="164" t="str">
        <f t="shared" si="1"/>
        <v>Bed-Roll-Fold. 8R-36</v>
      </c>
      <c r="H52" s="247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  <c r="AG52" s="223">
        <v>27674.999999999996</v>
      </c>
    </row>
    <row r="53" spans="1:35" x14ac:dyDescent="0.25">
      <c r="A53" s="245">
        <v>512</v>
      </c>
      <c r="B53" s="1" t="str">
        <f t="shared" si="0"/>
        <v>0.49, Bed-Roll-Fold. 12R-30</v>
      </c>
      <c r="C53" s="168">
        <v>0.49</v>
      </c>
      <c r="D53" s="164" t="s">
        <v>460</v>
      </c>
      <c r="E53" s="164" t="s">
        <v>492</v>
      </c>
      <c r="F53" s="164" t="s">
        <v>6</v>
      </c>
      <c r="G53" s="164" t="str">
        <f t="shared" si="1"/>
        <v>Bed-Roll-Fold. 12R-30</v>
      </c>
      <c r="H53" s="247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  <c r="AG53" s="223">
        <v>29519.999999999996</v>
      </c>
    </row>
    <row r="54" spans="1:35" x14ac:dyDescent="0.25">
      <c r="A54" s="245">
        <v>513</v>
      </c>
      <c r="B54" s="1" t="str">
        <f t="shared" si="0"/>
        <v>0.5, Bed-Roll-Fold. 12R-36</v>
      </c>
      <c r="C54" s="168">
        <v>0.5</v>
      </c>
      <c r="D54" s="164" t="s">
        <v>460</v>
      </c>
      <c r="E54" s="164" t="s">
        <v>492</v>
      </c>
      <c r="F54" s="164" t="s">
        <v>200</v>
      </c>
      <c r="G54" s="164" t="str">
        <f t="shared" si="1"/>
        <v>Bed-Roll-Fold. 12R-36</v>
      </c>
      <c r="H54" s="247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  <c r="AG54" s="223">
        <v>33210</v>
      </c>
    </row>
    <row r="55" spans="1:35" x14ac:dyDescent="0.25">
      <c r="A55" s="245">
        <v>514</v>
      </c>
      <c r="B55" s="1" t="str">
        <f t="shared" si="0"/>
        <v>0.51, Bed-Roll-Fold. 16R-30</v>
      </c>
      <c r="C55" s="168">
        <v>0.51</v>
      </c>
      <c r="D55" s="164" t="s">
        <v>460</v>
      </c>
      <c r="E55" s="164" t="s">
        <v>492</v>
      </c>
      <c r="F55" s="164" t="s">
        <v>59</v>
      </c>
      <c r="G55" s="164" t="str">
        <f t="shared" si="1"/>
        <v>Bed-Roll-Fold. 16R-30</v>
      </c>
      <c r="H55" s="247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  <c r="AG55" s="223">
        <v>34440</v>
      </c>
    </row>
    <row r="56" spans="1:35" x14ac:dyDescent="0.25">
      <c r="A56" s="245">
        <v>511</v>
      </c>
      <c r="B56" s="1" t="str">
        <f t="shared" si="0"/>
        <v>0.52, Bed-Roll-Rigid  8R-36</v>
      </c>
      <c r="C56" s="168">
        <v>0.52</v>
      </c>
      <c r="D56" s="164" t="s">
        <v>460</v>
      </c>
      <c r="E56" s="164" t="s">
        <v>493</v>
      </c>
      <c r="F56" s="164" t="s">
        <v>199</v>
      </c>
      <c r="G56" s="164" t="str">
        <f t="shared" si="1"/>
        <v>Bed-Roll-Rigid  8R-36</v>
      </c>
      <c r="H56" s="247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  <c r="AG56" s="223">
        <v>20705</v>
      </c>
    </row>
    <row r="57" spans="1:35" x14ac:dyDescent="0.25">
      <c r="A57" s="245">
        <v>418</v>
      </c>
      <c r="B57" s="1" t="str">
        <f t="shared" si="0"/>
        <v>0.53, Blade-Box  6'-7'</v>
      </c>
      <c r="C57" s="168">
        <v>0.53</v>
      </c>
      <c r="D57" s="164" t="s">
        <v>460</v>
      </c>
      <c r="E57" s="164" t="s">
        <v>267</v>
      </c>
      <c r="F57" s="164" t="s">
        <v>99</v>
      </c>
      <c r="G57" s="16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  <c r="AG57" s="223">
        <v>1117.25</v>
      </c>
    </row>
    <row r="58" spans="1:35" x14ac:dyDescent="0.25">
      <c r="A58" s="245">
        <v>473</v>
      </c>
      <c r="B58" s="1" t="str">
        <f t="shared" si="0"/>
        <v>0.54, Blade-Box  8'-10'</v>
      </c>
      <c r="C58" s="168">
        <v>0.54</v>
      </c>
      <c r="D58" s="164" t="s">
        <v>460</v>
      </c>
      <c r="E58" s="164" t="s">
        <v>267</v>
      </c>
      <c r="F58" s="164" t="s">
        <v>98</v>
      </c>
      <c r="G58" s="16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  <c r="AG58" s="223">
        <v>5186.5</v>
      </c>
    </row>
    <row r="59" spans="1:35" x14ac:dyDescent="0.2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460</v>
      </c>
      <c r="E59" s="164" t="s">
        <v>267</v>
      </c>
      <c r="F59" s="164" t="s">
        <v>97</v>
      </c>
      <c r="G59" s="16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  <c r="AG59" s="223">
        <v>7738.7499999999991</v>
      </c>
    </row>
    <row r="60" spans="1:35" x14ac:dyDescent="0.2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460</v>
      </c>
      <c r="E60" s="164" t="s">
        <v>268</v>
      </c>
      <c r="F60" s="164" t="s">
        <v>99</v>
      </c>
      <c r="G60" s="16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  <c r="AG60" s="223">
        <v>1178.75</v>
      </c>
    </row>
    <row r="61" spans="1:35" x14ac:dyDescent="0.2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460</v>
      </c>
      <c r="E61" s="164" t="s">
        <v>268</v>
      </c>
      <c r="F61" s="164" t="s">
        <v>98</v>
      </c>
      <c r="G61" s="16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  <c r="AG61" s="223">
        <v>3392.7499999999995</v>
      </c>
    </row>
    <row r="62" spans="1:35" x14ac:dyDescent="0.2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460</v>
      </c>
      <c r="E62" s="164" t="s">
        <v>268</v>
      </c>
      <c r="F62" s="164" t="s">
        <v>97</v>
      </c>
      <c r="G62" s="164" t="str">
        <f t="shared" si="1"/>
        <v>Blade-Scraper 12'-16'</v>
      </c>
      <c r="H62" s="252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  <c r="AG62" s="223">
        <v>6898.2499999999991</v>
      </c>
    </row>
    <row r="63" spans="1:35" x14ac:dyDescent="0.25">
      <c r="A63" s="245">
        <v>5</v>
      </c>
      <c r="B63" s="1" t="str">
        <f t="shared" si="0"/>
        <v>0.59, Chisel Plow-Folding 16'</v>
      </c>
      <c r="C63" s="168">
        <v>0.59</v>
      </c>
      <c r="D63" s="164" t="s">
        <v>460</v>
      </c>
      <c r="E63" s="169" t="s">
        <v>269</v>
      </c>
      <c r="F63" s="169" t="s">
        <v>85</v>
      </c>
      <c r="G63" s="16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223">
        <v>23062.499999999996</v>
      </c>
      <c r="AH63" s="13"/>
      <c r="AI63" s="13"/>
    </row>
    <row r="64" spans="1:35" x14ac:dyDescent="0.25">
      <c r="A64" s="245">
        <v>408</v>
      </c>
      <c r="B64" s="1" t="str">
        <f t="shared" si="0"/>
        <v>0.6, Chisel Plow-Folding 24'</v>
      </c>
      <c r="C64" s="168">
        <v>0.6</v>
      </c>
      <c r="D64" s="164" t="s">
        <v>460</v>
      </c>
      <c r="E64" s="164" t="s">
        <v>269</v>
      </c>
      <c r="F64" s="164" t="s">
        <v>65</v>
      </c>
      <c r="G64" s="16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  <c r="AG64" s="223">
        <v>38130</v>
      </c>
    </row>
    <row r="65" spans="1:33" x14ac:dyDescent="0.25">
      <c r="A65" s="245">
        <v>7</v>
      </c>
      <c r="B65" s="1" t="str">
        <f t="shared" si="0"/>
        <v>0.61, Chisel Plow-Folding 32'</v>
      </c>
      <c r="C65" s="168">
        <v>0.61</v>
      </c>
      <c r="D65" s="164" t="s">
        <v>460</v>
      </c>
      <c r="E65" s="164" t="s">
        <v>269</v>
      </c>
      <c r="F65" s="164" t="s">
        <v>43</v>
      </c>
      <c r="G65" s="16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  <c r="AG65" s="223">
        <v>49199.999999999993</v>
      </c>
    </row>
    <row r="66" spans="1:33" x14ac:dyDescent="0.25">
      <c r="A66" s="245">
        <v>230</v>
      </c>
      <c r="B66" s="1" t="str">
        <f t="shared" si="0"/>
        <v>0.62, Chisel Plow-Folding 42'</v>
      </c>
      <c r="C66" s="168">
        <v>0.62</v>
      </c>
      <c r="D66" s="164" t="s">
        <v>460</v>
      </c>
      <c r="E66" s="164" t="s">
        <v>269</v>
      </c>
      <c r="F66" s="164" t="s">
        <v>91</v>
      </c>
      <c r="G66" s="16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  <c r="AG66" s="223">
        <v>56579.999999999993</v>
      </c>
    </row>
    <row r="67" spans="1:33" x14ac:dyDescent="0.25">
      <c r="A67" s="245">
        <v>651</v>
      </c>
      <c r="B67" s="1" t="str">
        <f t="shared" si="0"/>
        <v>0.63, Chisel Plow-Folding 50'</v>
      </c>
      <c r="C67" s="168">
        <v>0.63</v>
      </c>
      <c r="D67" s="164" t="s">
        <v>460</v>
      </c>
      <c r="E67" s="164" t="s">
        <v>269</v>
      </c>
      <c r="F67" s="164" t="s">
        <v>15</v>
      </c>
      <c r="G67" s="16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  <c r="AG67" s="223">
        <v>77387.5</v>
      </c>
    </row>
    <row r="68" spans="1:33" x14ac:dyDescent="0.25">
      <c r="A68" s="245">
        <v>702</v>
      </c>
      <c r="B68" s="1" t="str">
        <f t="shared" si="0"/>
        <v>0.64, Chisel Plow-Folding 61'</v>
      </c>
      <c r="C68" s="168">
        <v>0.64</v>
      </c>
      <c r="D68" s="164" t="s">
        <v>460</v>
      </c>
      <c r="E68" s="164" t="s">
        <v>269</v>
      </c>
      <c r="F68" s="164" t="s">
        <v>95</v>
      </c>
      <c r="G68" s="16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  <c r="AG68" s="223">
        <v>87227.499999999985</v>
      </c>
    </row>
    <row r="69" spans="1:33" x14ac:dyDescent="0.25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460</v>
      </c>
      <c r="E69" s="164" t="s">
        <v>270</v>
      </c>
      <c r="F69" s="164" t="s">
        <v>66</v>
      </c>
      <c r="G69" s="16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  <c r="AG69" s="223">
        <v>6149.9999999999991</v>
      </c>
    </row>
    <row r="70" spans="1:33" x14ac:dyDescent="0.25">
      <c r="A70" s="245">
        <v>4</v>
      </c>
      <c r="B70" s="1" t="str">
        <f t="shared" si="15"/>
        <v>0.66, Chisel Plow-Rigid 15'</v>
      </c>
      <c r="C70" s="168">
        <v>0.66</v>
      </c>
      <c r="D70" s="164" t="s">
        <v>460</v>
      </c>
      <c r="E70" s="164" t="s">
        <v>270</v>
      </c>
      <c r="F70" s="164" t="s">
        <v>10</v>
      </c>
      <c r="G70" s="16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  <c r="AG70" s="223">
        <v>12197.499999999998</v>
      </c>
    </row>
    <row r="71" spans="1:33" x14ac:dyDescent="0.25">
      <c r="A71" s="245">
        <v>701</v>
      </c>
      <c r="B71" s="1" t="str">
        <f t="shared" si="15"/>
        <v>0.67, Chisel Plow-Rigid 20'</v>
      </c>
      <c r="C71" s="168">
        <v>0.67</v>
      </c>
      <c r="D71" s="164" t="s">
        <v>460</v>
      </c>
      <c r="E71" s="164" t="s">
        <v>270</v>
      </c>
      <c r="F71" s="164" t="s">
        <v>8</v>
      </c>
      <c r="G71" s="16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  <c r="AG71" s="223">
        <v>12299.999999999998</v>
      </c>
    </row>
    <row r="72" spans="1:33" x14ac:dyDescent="0.25">
      <c r="A72" s="245">
        <v>6</v>
      </c>
      <c r="B72" s="1" t="str">
        <f t="shared" si="15"/>
        <v>0.68, Chisel Plow-Rigid 24'</v>
      </c>
      <c r="C72" s="168">
        <v>0.68</v>
      </c>
      <c r="D72" s="164" t="s">
        <v>460</v>
      </c>
      <c r="E72" s="164" t="s">
        <v>270</v>
      </c>
      <c r="F72" s="164" t="s">
        <v>65</v>
      </c>
      <c r="G72" s="16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  <c r="AG72" s="223">
        <v>13427.499999999998</v>
      </c>
    </row>
    <row r="73" spans="1:33" x14ac:dyDescent="0.25">
      <c r="A73" s="245">
        <v>294</v>
      </c>
      <c r="B73" s="1" t="str">
        <f t="shared" si="15"/>
        <v>0.69, Chisel-Harrow 21 shank</v>
      </c>
      <c r="C73" s="168">
        <v>0.69</v>
      </c>
      <c r="D73" s="164" t="s">
        <v>460</v>
      </c>
      <c r="E73" s="164" t="s">
        <v>271</v>
      </c>
      <c r="F73" s="164" t="s">
        <v>94</v>
      </c>
      <c r="G73" s="16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  <c r="AG73" s="223">
        <v>12812.499999999998</v>
      </c>
    </row>
    <row r="74" spans="1:33" x14ac:dyDescent="0.25">
      <c r="A74" s="245">
        <v>293</v>
      </c>
      <c r="B74" s="1" t="str">
        <f t="shared" si="15"/>
        <v>0.7, Chisel-Harrow 27 shank</v>
      </c>
      <c r="C74" s="168">
        <v>0.7</v>
      </c>
      <c r="D74" s="164" t="s">
        <v>460</v>
      </c>
      <c r="E74" s="164" t="s">
        <v>271</v>
      </c>
      <c r="F74" s="164" t="s">
        <v>93</v>
      </c>
      <c r="G74" s="16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  <c r="AG74" s="223">
        <v>14452.499999999998</v>
      </c>
    </row>
    <row r="75" spans="1:33" x14ac:dyDescent="0.25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460</v>
      </c>
      <c r="E75" s="164" t="s">
        <v>272</v>
      </c>
      <c r="F75" s="164" t="s">
        <v>94</v>
      </c>
      <c r="G75" s="16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  <c r="AG75" s="223">
        <v>19680</v>
      </c>
    </row>
    <row r="76" spans="1:33" x14ac:dyDescent="0.25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460</v>
      </c>
      <c r="E76" s="164" t="s">
        <v>272</v>
      </c>
      <c r="F76" s="164" t="s">
        <v>93</v>
      </c>
      <c r="G76" s="16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  <c r="AG76" s="223">
        <v>24599.999999999996</v>
      </c>
    </row>
    <row r="77" spans="1:33" x14ac:dyDescent="0.25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460</v>
      </c>
      <c r="E77" s="164" t="s">
        <v>497</v>
      </c>
      <c r="F77" s="164" t="s">
        <v>25</v>
      </c>
      <c r="G77" s="16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  <c r="AG77" s="223">
        <v>30852.499999999996</v>
      </c>
    </row>
    <row r="78" spans="1:33" x14ac:dyDescent="0.25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460</v>
      </c>
      <c r="E78" s="164" t="s">
        <v>499</v>
      </c>
      <c r="F78" s="164" t="s">
        <v>6</v>
      </c>
      <c r="G78" s="16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  <c r="AG78" s="223">
        <v>42332.499999999993</v>
      </c>
    </row>
    <row r="79" spans="1:33" x14ac:dyDescent="0.25">
      <c r="A79" s="245">
        <v>579</v>
      </c>
      <c r="B79" s="1" t="str">
        <f t="shared" si="15"/>
        <v>0.75, Cultivate  4R-30</v>
      </c>
      <c r="C79" s="168">
        <v>0.75</v>
      </c>
      <c r="D79" s="164" t="s">
        <v>460</v>
      </c>
      <c r="E79" s="164" t="s">
        <v>273</v>
      </c>
      <c r="F79" s="164" t="s">
        <v>48</v>
      </c>
      <c r="G79" s="16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  <c r="AG79" s="223">
        <v>11377.499999999998</v>
      </c>
    </row>
    <row r="80" spans="1:33" x14ac:dyDescent="0.25">
      <c r="A80" s="245">
        <v>31</v>
      </c>
      <c r="B80" s="1" t="str">
        <f t="shared" si="15"/>
        <v>0.76, Cultivate  4R-36</v>
      </c>
      <c r="C80" s="168">
        <v>0.76</v>
      </c>
      <c r="D80" s="164" t="s">
        <v>460</v>
      </c>
      <c r="E80" s="164" t="s">
        <v>273</v>
      </c>
      <c r="F80" s="164" t="s">
        <v>201</v>
      </c>
      <c r="G80" s="16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  <c r="AG80" s="223">
        <v>12197.499999999998</v>
      </c>
    </row>
    <row r="81" spans="1:33" x14ac:dyDescent="0.25">
      <c r="A81" s="245">
        <v>32</v>
      </c>
      <c r="B81" s="1" t="str">
        <f t="shared" si="15"/>
        <v>0.77, Cultivate  6R-30</v>
      </c>
      <c r="C81" s="168">
        <v>0.77</v>
      </c>
      <c r="D81" s="164" t="s">
        <v>460</v>
      </c>
      <c r="E81" s="164" t="s">
        <v>273</v>
      </c>
      <c r="F81" s="164" t="s">
        <v>53</v>
      </c>
      <c r="G81" s="16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  <c r="AG81" s="223">
        <v>16297.499999999998</v>
      </c>
    </row>
    <row r="82" spans="1:33" x14ac:dyDescent="0.25">
      <c r="A82" s="245">
        <v>33</v>
      </c>
      <c r="B82" s="1" t="str">
        <f t="shared" si="15"/>
        <v>0.78, Cultivate  6R-36</v>
      </c>
      <c r="C82" s="168">
        <v>0.78</v>
      </c>
      <c r="D82" s="164" t="s">
        <v>460</v>
      </c>
      <c r="E82" s="164" t="s">
        <v>273</v>
      </c>
      <c r="F82" s="164" t="s">
        <v>202</v>
      </c>
      <c r="G82" s="16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  <c r="AG82" s="223">
        <v>16092.499999999998</v>
      </c>
    </row>
    <row r="83" spans="1:33" x14ac:dyDescent="0.25">
      <c r="A83" s="245">
        <v>34</v>
      </c>
      <c r="B83" s="1" t="str">
        <f t="shared" si="15"/>
        <v>0.79, Cultivate  8R-30</v>
      </c>
      <c r="C83" s="168">
        <v>0.79</v>
      </c>
      <c r="D83" s="164" t="s">
        <v>460</v>
      </c>
      <c r="E83" s="164" t="s">
        <v>273</v>
      </c>
      <c r="F83" s="164" t="s">
        <v>25</v>
      </c>
      <c r="G83" s="16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  <c r="AG83" s="223">
        <v>21114.999999999996</v>
      </c>
    </row>
    <row r="84" spans="1:33" x14ac:dyDescent="0.25">
      <c r="A84" s="245">
        <v>35</v>
      </c>
      <c r="B84" s="1" t="str">
        <f t="shared" si="15"/>
        <v>0.8, Cultivate  8R-36</v>
      </c>
      <c r="C84" s="168">
        <v>0.8</v>
      </c>
      <c r="D84" s="164" t="s">
        <v>460</v>
      </c>
      <c r="E84" s="164" t="s">
        <v>273</v>
      </c>
      <c r="F84" s="164" t="s">
        <v>199</v>
      </c>
      <c r="G84" s="16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  <c r="AG84" s="223">
        <v>22344.999999999996</v>
      </c>
    </row>
    <row r="85" spans="1:33" x14ac:dyDescent="0.25">
      <c r="A85" s="245">
        <v>36</v>
      </c>
      <c r="B85" s="1" t="str">
        <f t="shared" si="15"/>
        <v>0.81, Cultivate 10R-30</v>
      </c>
      <c r="C85" s="168">
        <v>0.81</v>
      </c>
      <c r="D85" s="164" t="s">
        <v>460</v>
      </c>
      <c r="E85" s="164" t="s">
        <v>273</v>
      </c>
      <c r="F85" s="164" t="s">
        <v>24</v>
      </c>
      <c r="G85" s="16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  <c r="AG85" s="223">
        <v>28904.999999999996</v>
      </c>
    </row>
    <row r="86" spans="1:33" x14ac:dyDescent="0.25">
      <c r="A86" s="245">
        <v>508</v>
      </c>
      <c r="B86" s="1" t="str">
        <f t="shared" si="15"/>
        <v>0.82, Cultivate 12R-30</v>
      </c>
      <c r="C86" s="168">
        <v>0.82</v>
      </c>
      <c r="D86" s="164" t="s">
        <v>460</v>
      </c>
      <c r="E86" s="164" t="s">
        <v>273</v>
      </c>
      <c r="F86" s="164" t="s">
        <v>6</v>
      </c>
      <c r="G86" s="16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  <c r="AG86" s="223">
        <v>37207.5</v>
      </c>
    </row>
    <row r="87" spans="1:33" x14ac:dyDescent="0.25">
      <c r="A87" s="245">
        <v>235</v>
      </c>
      <c r="B87" s="1" t="str">
        <f t="shared" si="15"/>
        <v>0.83, Cultivate  8R-36 2x1</v>
      </c>
      <c r="C87" s="168">
        <v>0.83</v>
      </c>
      <c r="D87" s="164" t="s">
        <v>460</v>
      </c>
      <c r="E87" s="164" t="s">
        <v>273</v>
      </c>
      <c r="F87" s="164" t="s">
        <v>203</v>
      </c>
      <c r="G87" s="16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  <c r="AG87" s="223">
        <v>30442.499999999996</v>
      </c>
    </row>
    <row r="88" spans="1:33" x14ac:dyDescent="0.25">
      <c r="A88" s="245">
        <v>236</v>
      </c>
      <c r="B88" s="1" t="str">
        <f t="shared" si="15"/>
        <v>0.84, Cultivate 12R-36</v>
      </c>
      <c r="C88" s="168">
        <v>0.84</v>
      </c>
      <c r="D88" s="164" t="s">
        <v>460</v>
      </c>
      <c r="E88" s="164" t="s">
        <v>273</v>
      </c>
      <c r="F88" s="164" t="s">
        <v>200</v>
      </c>
      <c r="G88" s="16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  <c r="AG88" s="223">
        <v>38335</v>
      </c>
    </row>
    <row r="89" spans="1:33" x14ac:dyDescent="0.25">
      <c r="A89" s="245">
        <v>580</v>
      </c>
      <c r="B89" s="1" t="str">
        <f t="shared" si="15"/>
        <v>0.85, Cultivate 16R-30</v>
      </c>
      <c r="C89" s="168">
        <v>0.85</v>
      </c>
      <c r="D89" s="164" t="s">
        <v>460</v>
      </c>
      <c r="E89" s="164" t="s">
        <v>273</v>
      </c>
      <c r="F89" s="164" t="s">
        <v>59</v>
      </c>
      <c r="G89" s="16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  <c r="AG89" s="223">
        <v>46329.999999999993</v>
      </c>
    </row>
    <row r="90" spans="1:33" x14ac:dyDescent="0.25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460</v>
      </c>
      <c r="E90" s="164" t="s">
        <v>274</v>
      </c>
      <c r="F90" s="164" t="s">
        <v>48</v>
      </c>
      <c r="G90" s="16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  <c r="AG90" s="223">
        <v>17527.5</v>
      </c>
    </row>
    <row r="91" spans="1:33" x14ac:dyDescent="0.25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460</v>
      </c>
      <c r="E91" s="164" t="s">
        <v>274</v>
      </c>
      <c r="F91" s="164" t="s">
        <v>201</v>
      </c>
      <c r="G91" s="16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  <c r="AG91" s="223">
        <v>18245</v>
      </c>
    </row>
    <row r="92" spans="1:33" x14ac:dyDescent="0.25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460</v>
      </c>
      <c r="E92" s="164" t="s">
        <v>274</v>
      </c>
      <c r="F92" s="164" t="s">
        <v>53</v>
      </c>
      <c r="G92" s="16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  <c r="AG92" s="223">
        <v>22447.499999999996</v>
      </c>
    </row>
    <row r="93" spans="1:33" x14ac:dyDescent="0.25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460</v>
      </c>
      <c r="E93" s="164" t="s">
        <v>274</v>
      </c>
      <c r="F93" s="164" t="s">
        <v>202</v>
      </c>
      <c r="G93" s="16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  <c r="AG93" s="223">
        <v>22242.499999999996</v>
      </c>
    </row>
    <row r="94" spans="1:33" x14ac:dyDescent="0.25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460</v>
      </c>
      <c r="E94" s="164" t="s">
        <v>274</v>
      </c>
      <c r="F94" s="164" t="s">
        <v>25</v>
      </c>
      <c r="G94" s="16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  <c r="AG94" s="223">
        <v>27162.499999999996</v>
      </c>
    </row>
    <row r="95" spans="1:33" x14ac:dyDescent="0.25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460</v>
      </c>
      <c r="E95" s="164" t="s">
        <v>274</v>
      </c>
      <c r="F95" s="164" t="s">
        <v>199</v>
      </c>
      <c r="G95" s="16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  <c r="AG95" s="223">
        <v>28494.999999999996</v>
      </c>
    </row>
    <row r="96" spans="1:33" x14ac:dyDescent="0.25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460</v>
      </c>
      <c r="E96" s="164" t="s">
        <v>274</v>
      </c>
      <c r="F96" s="164" t="s">
        <v>24</v>
      </c>
      <c r="G96" s="16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  <c r="AG96" s="223">
        <v>34952.5</v>
      </c>
    </row>
    <row r="97" spans="1:33" x14ac:dyDescent="0.25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460</v>
      </c>
      <c r="E97" s="164" t="s">
        <v>274</v>
      </c>
      <c r="F97" s="164" t="s">
        <v>6</v>
      </c>
      <c r="G97" s="16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  <c r="AG97" s="223">
        <v>43254.999999999993</v>
      </c>
    </row>
    <row r="98" spans="1:33" x14ac:dyDescent="0.25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460</v>
      </c>
      <c r="E98" s="164" t="s">
        <v>274</v>
      </c>
      <c r="F98" s="164" t="s">
        <v>203</v>
      </c>
      <c r="G98" s="16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  <c r="AG98" s="223">
        <v>38027.5</v>
      </c>
    </row>
    <row r="99" spans="1:33" x14ac:dyDescent="0.25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460</v>
      </c>
      <c r="E99" s="164" t="s">
        <v>274</v>
      </c>
      <c r="F99" s="164" t="s">
        <v>200</v>
      </c>
      <c r="G99" s="16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  <c r="AG99" s="223">
        <v>45817.499999999993</v>
      </c>
    </row>
    <row r="100" spans="1:33" x14ac:dyDescent="0.25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460</v>
      </c>
      <c r="E100" s="164" t="s">
        <v>274</v>
      </c>
      <c r="F100" s="164" t="s">
        <v>59</v>
      </c>
      <c r="G100" s="16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  <c r="AG100" s="223">
        <v>53914.999999999993</v>
      </c>
    </row>
    <row r="101" spans="1:33" x14ac:dyDescent="0.25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460</v>
      </c>
      <c r="E101" s="164" t="s">
        <v>498</v>
      </c>
      <c r="F101" s="164" t="s">
        <v>25</v>
      </c>
      <c r="G101" s="16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  <c r="AG101" s="223">
        <v>25624.999999999996</v>
      </c>
    </row>
    <row r="102" spans="1:33" x14ac:dyDescent="0.25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460</v>
      </c>
      <c r="E102" s="164" t="s">
        <v>500</v>
      </c>
      <c r="F102" s="164" t="s">
        <v>6</v>
      </c>
      <c r="G102" s="16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  <c r="AG102" s="223">
        <v>36285</v>
      </c>
    </row>
    <row r="103" spans="1:33" x14ac:dyDescent="0.25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460</v>
      </c>
      <c r="E103" s="164" t="s">
        <v>275</v>
      </c>
      <c r="F103" s="164" t="s">
        <v>12</v>
      </c>
      <c r="G103" s="16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  <c r="AG103" s="223">
        <v>28494.999999999996</v>
      </c>
    </row>
    <row r="104" spans="1:33" x14ac:dyDescent="0.25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460</v>
      </c>
      <c r="E104" s="164" t="s">
        <v>275</v>
      </c>
      <c r="F104" s="164" t="s">
        <v>8</v>
      </c>
      <c r="G104" s="16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  <c r="AG104" s="223">
        <v>44689.999999999993</v>
      </c>
    </row>
    <row r="105" spans="1:33" x14ac:dyDescent="0.25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460</v>
      </c>
      <c r="E105" s="164" t="s">
        <v>275</v>
      </c>
      <c r="F105" s="164" t="s">
        <v>65</v>
      </c>
      <c r="G105" s="16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  <c r="AG105" s="223">
        <v>49712.499999999993</v>
      </c>
    </row>
    <row r="106" spans="1:33" x14ac:dyDescent="0.25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460</v>
      </c>
      <c r="E106" s="164" t="s">
        <v>275</v>
      </c>
      <c r="F106" s="164" t="s">
        <v>92</v>
      </c>
      <c r="G106" s="16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  <c r="AG106" s="223">
        <v>52479.999999999993</v>
      </c>
    </row>
    <row r="107" spans="1:33" x14ac:dyDescent="0.25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460</v>
      </c>
      <c r="E107" s="164" t="s">
        <v>275</v>
      </c>
      <c r="F107" s="164" t="s">
        <v>43</v>
      </c>
      <c r="G107" s="16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  <c r="AG107" s="223">
        <v>58219.999999999993</v>
      </c>
    </row>
    <row r="108" spans="1:33" x14ac:dyDescent="0.25">
      <c r="A108" s="245">
        <v>72</v>
      </c>
      <c r="B108" s="1" t="str">
        <f t="shared" si="15"/>
        <v>1.04, Disk Harrow 14'</v>
      </c>
      <c r="C108" s="168">
        <v>1.04</v>
      </c>
      <c r="D108" s="164" t="s">
        <v>460</v>
      </c>
      <c r="E108" s="164" t="s">
        <v>276</v>
      </c>
      <c r="F108" s="164" t="s">
        <v>12</v>
      </c>
      <c r="G108" s="16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  <c r="AG108" s="223">
        <v>22344.999999999996</v>
      </c>
    </row>
    <row r="109" spans="1:33" x14ac:dyDescent="0.25">
      <c r="A109" s="245">
        <v>743</v>
      </c>
      <c r="B109" s="1" t="str">
        <f t="shared" si="15"/>
        <v>1.05, Disk Harrow 20'</v>
      </c>
      <c r="C109" s="168">
        <v>1.05</v>
      </c>
      <c r="D109" s="164" t="s">
        <v>460</v>
      </c>
      <c r="E109" s="164" t="s">
        <v>276</v>
      </c>
      <c r="F109" s="164" t="s">
        <v>8</v>
      </c>
      <c r="G109" s="16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  <c r="AG109" s="223">
        <v>38642.5</v>
      </c>
    </row>
    <row r="110" spans="1:33" x14ac:dyDescent="0.25">
      <c r="A110" s="245">
        <v>73</v>
      </c>
      <c r="B110" s="1" t="str">
        <f t="shared" si="15"/>
        <v>1.06, Disk Harrow 24'</v>
      </c>
      <c r="C110" s="168">
        <v>1.06</v>
      </c>
      <c r="D110" s="164" t="s">
        <v>460</v>
      </c>
      <c r="E110" s="164" t="s">
        <v>276</v>
      </c>
      <c r="F110" s="164" t="s">
        <v>65</v>
      </c>
      <c r="G110" s="16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  <c r="AG110" s="223">
        <v>43664.999999999993</v>
      </c>
    </row>
    <row r="111" spans="1:33" x14ac:dyDescent="0.25">
      <c r="A111" s="245">
        <v>291</v>
      </c>
      <c r="B111" s="1" t="str">
        <f t="shared" si="15"/>
        <v>1.07, Disk Harrow 28'</v>
      </c>
      <c r="C111" s="168">
        <v>1.07</v>
      </c>
      <c r="D111" s="164" t="s">
        <v>460</v>
      </c>
      <c r="E111" s="164" t="s">
        <v>276</v>
      </c>
      <c r="F111" s="164" t="s">
        <v>92</v>
      </c>
      <c r="G111" s="16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  <c r="AG111" s="223">
        <v>46329.999999999993</v>
      </c>
    </row>
    <row r="112" spans="1:33" x14ac:dyDescent="0.25">
      <c r="A112" s="245">
        <v>74</v>
      </c>
      <c r="B112" s="1" t="str">
        <f t="shared" si="15"/>
        <v>1.08, Disk Harrow 32'</v>
      </c>
      <c r="C112" s="168">
        <v>1.08</v>
      </c>
      <c r="D112" s="164" t="s">
        <v>460</v>
      </c>
      <c r="E112" s="164" t="s">
        <v>276</v>
      </c>
      <c r="F112" s="164" t="s">
        <v>43</v>
      </c>
      <c r="G112" s="16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  <c r="AG112" s="223">
        <v>52069.999999999993</v>
      </c>
    </row>
    <row r="113" spans="1:33" x14ac:dyDescent="0.25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460</v>
      </c>
      <c r="E113" s="164" t="s">
        <v>276</v>
      </c>
      <c r="F113" s="164" t="s">
        <v>91</v>
      </c>
      <c r="G113" s="16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  <c r="AG113" s="223">
        <v>101987.49999999999</v>
      </c>
    </row>
    <row r="114" spans="1:33" x14ac:dyDescent="0.25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460</v>
      </c>
      <c r="E114" s="164" t="s">
        <v>277</v>
      </c>
      <c r="F114" s="164" t="s">
        <v>12</v>
      </c>
      <c r="G114" s="16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  <c r="AG114" s="223">
        <v>14452.499999999998</v>
      </c>
    </row>
    <row r="115" spans="1:33" x14ac:dyDescent="0.25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460</v>
      </c>
      <c r="E115" s="164" t="s">
        <v>278</v>
      </c>
      <c r="F115" s="164" t="s">
        <v>10</v>
      </c>
      <c r="G115" s="16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  <c r="AG115" s="223">
        <v>41410</v>
      </c>
    </row>
    <row r="116" spans="1:33" x14ac:dyDescent="0.25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460</v>
      </c>
      <c r="E116" s="164" t="s">
        <v>279</v>
      </c>
      <c r="F116" s="164" t="s">
        <v>63</v>
      </c>
      <c r="G116" s="16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  <c r="AG116" s="223">
        <v>5032.75</v>
      </c>
    </row>
    <row r="117" spans="1:33" x14ac:dyDescent="0.25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460</v>
      </c>
      <c r="E117" s="164" t="s">
        <v>280</v>
      </c>
      <c r="F117" s="164" t="s">
        <v>63</v>
      </c>
      <c r="G117" s="16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  <c r="AG117" s="223">
        <v>5032.75</v>
      </c>
    </row>
    <row r="118" spans="1:33" x14ac:dyDescent="0.25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460</v>
      </c>
      <c r="E118" s="164" t="s">
        <v>281</v>
      </c>
      <c r="F118" s="164" t="s">
        <v>201</v>
      </c>
      <c r="G118" s="16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  <c r="AG118" s="223">
        <v>13837.499999999998</v>
      </c>
    </row>
    <row r="119" spans="1:33" x14ac:dyDescent="0.25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460</v>
      </c>
      <c r="E119" s="164" t="s">
        <v>281</v>
      </c>
      <c r="F119" s="164" t="s">
        <v>53</v>
      </c>
      <c r="G119" s="16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  <c r="AG119" s="223">
        <v>16707.5</v>
      </c>
    </row>
    <row r="120" spans="1:33" x14ac:dyDescent="0.25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460</v>
      </c>
      <c r="E120" s="164" t="s">
        <v>281</v>
      </c>
      <c r="F120" s="164" t="s">
        <v>202</v>
      </c>
      <c r="G120" s="16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  <c r="AG120" s="223">
        <v>14862.499999999998</v>
      </c>
    </row>
    <row r="121" spans="1:33" x14ac:dyDescent="0.25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460</v>
      </c>
      <c r="E121" s="164" t="s">
        <v>281</v>
      </c>
      <c r="F121" s="164" t="s">
        <v>25</v>
      </c>
      <c r="G121" s="16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  <c r="AG121" s="223">
        <v>15579.999999999998</v>
      </c>
    </row>
    <row r="122" spans="1:33" x14ac:dyDescent="0.25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460</v>
      </c>
      <c r="E122" s="164" t="s">
        <v>281</v>
      </c>
      <c r="F122" s="164" t="s">
        <v>199</v>
      </c>
      <c r="G122" s="16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  <c r="AG122" s="223">
        <v>17732.5</v>
      </c>
    </row>
    <row r="123" spans="1:33" x14ac:dyDescent="0.25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460</v>
      </c>
      <c r="E123" s="164" t="s">
        <v>281</v>
      </c>
      <c r="F123" s="164" t="s">
        <v>24</v>
      </c>
      <c r="G123" s="16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  <c r="AG123" s="223">
        <v>19065</v>
      </c>
    </row>
    <row r="124" spans="1:33" x14ac:dyDescent="0.25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460</v>
      </c>
      <c r="E124" s="164" t="s">
        <v>281</v>
      </c>
      <c r="F124" s="164" t="s">
        <v>6</v>
      </c>
      <c r="G124" s="16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  <c r="AG124" s="223">
        <v>19885</v>
      </c>
    </row>
    <row r="125" spans="1:33" x14ac:dyDescent="0.25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460</v>
      </c>
      <c r="E125" s="164" t="s">
        <v>281</v>
      </c>
      <c r="F125" s="164" t="s">
        <v>204</v>
      </c>
      <c r="G125" s="16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  <c r="AG125" s="223">
        <v>20807.5</v>
      </c>
    </row>
    <row r="126" spans="1:33" x14ac:dyDescent="0.25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460</v>
      </c>
      <c r="E126" s="164" t="s">
        <v>281</v>
      </c>
      <c r="F126" s="164" t="s">
        <v>203</v>
      </c>
      <c r="G126" s="16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  <c r="AG126" s="223">
        <v>17322.5</v>
      </c>
    </row>
    <row r="127" spans="1:33" x14ac:dyDescent="0.25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460</v>
      </c>
      <c r="E127" s="164" t="s">
        <v>281</v>
      </c>
      <c r="F127" s="164" t="s">
        <v>200</v>
      </c>
      <c r="G127" s="16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  <c r="AG127" s="223">
        <v>18962.5</v>
      </c>
    </row>
    <row r="128" spans="1:33" x14ac:dyDescent="0.25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460</v>
      </c>
      <c r="E128" s="164" t="s">
        <v>282</v>
      </c>
      <c r="F128" s="164" t="s">
        <v>91</v>
      </c>
      <c r="G128" s="16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  <c r="AG128" s="223">
        <v>61909.999999999993</v>
      </c>
    </row>
    <row r="129" spans="1:33" x14ac:dyDescent="0.25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460</v>
      </c>
      <c r="E129" s="164" t="s">
        <v>282</v>
      </c>
      <c r="F129" s="164" t="s">
        <v>15</v>
      </c>
      <c r="G129" s="16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  <c r="AG129" s="223">
        <v>72672.5</v>
      </c>
    </row>
    <row r="130" spans="1:33" x14ac:dyDescent="0.25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460</v>
      </c>
      <c r="E130" s="164" t="s">
        <v>283</v>
      </c>
      <c r="F130" s="164" t="s">
        <v>65</v>
      </c>
      <c r="G130" s="16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  <c r="AG130" s="223">
        <v>33005</v>
      </c>
    </row>
    <row r="131" spans="1:33" x14ac:dyDescent="0.25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460</v>
      </c>
      <c r="E131" s="164" t="s">
        <v>283</v>
      </c>
      <c r="F131" s="164" t="s">
        <v>43</v>
      </c>
      <c r="G131" s="16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  <c r="AG131" s="223">
        <v>45817.499999999993</v>
      </c>
    </row>
    <row r="132" spans="1:33" x14ac:dyDescent="0.25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460</v>
      </c>
      <c r="E132" s="164" t="s">
        <v>284</v>
      </c>
      <c r="F132" s="164" t="s">
        <v>11</v>
      </c>
      <c r="G132" s="16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  <c r="AG132" s="223">
        <v>17937.5</v>
      </c>
    </row>
    <row r="133" spans="1:33" x14ac:dyDescent="0.25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460</v>
      </c>
      <c r="E133" s="164" t="s">
        <v>285</v>
      </c>
      <c r="F133" s="164" t="s">
        <v>65</v>
      </c>
      <c r="G133" s="16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  <c r="AG133" s="223">
        <v>26854.999999999996</v>
      </c>
    </row>
    <row r="134" spans="1:33" x14ac:dyDescent="0.25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460</v>
      </c>
      <c r="E134" s="164" t="s">
        <v>285</v>
      </c>
      <c r="F134" s="164" t="s">
        <v>43</v>
      </c>
      <c r="G134" s="16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  <c r="AG134" s="223">
        <v>38232.5</v>
      </c>
    </row>
    <row r="135" spans="1:33" x14ac:dyDescent="0.25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460</v>
      </c>
      <c r="E135" s="164" t="s">
        <v>285</v>
      </c>
      <c r="F135" s="164" t="s">
        <v>91</v>
      </c>
      <c r="G135" s="16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  <c r="AG135" s="223">
        <v>54324.999999999993</v>
      </c>
    </row>
    <row r="136" spans="1:33" x14ac:dyDescent="0.25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460</v>
      </c>
      <c r="E136" s="164" t="s">
        <v>285</v>
      </c>
      <c r="F136" s="164" t="s">
        <v>15</v>
      </c>
      <c r="G136" s="16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  <c r="AG136" s="223">
        <v>64882.499999999993</v>
      </c>
    </row>
    <row r="137" spans="1:33" x14ac:dyDescent="0.25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460</v>
      </c>
      <c r="E137" s="164" t="s">
        <v>286</v>
      </c>
      <c r="F137" s="164" t="s">
        <v>11</v>
      </c>
      <c r="G137" s="16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  <c r="AG137" s="223">
        <v>11787.499999999998</v>
      </c>
    </row>
    <row r="138" spans="1:33" x14ac:dyDescent="0.25">
      <c r="A138" s="245">
        <v>556</v>
      </c>
      <c r="B138" s="1" t="str">
        <f t="shared" si="30"/>
        <v>1.34, Grain Drill  8'</v>
      </c>
      <c r="C138" s="168">
        <v>1.34</v>
      </c>
      <c r="D138" s="164" t="s">
        <v>460</v>
      </c>
      <c r="E138" s="164" t="s">
        <v>287</v>
      </c>
      <c r="F138" s="164" t="s">
        <v>87</v>
      </c>
      <c r="G138" s="16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  <c r="AG138" s="223">
        <v>23779.999999999996</v>
      </c>
    </row>
    <row r="139" spans="1:33" x14ac:dyDescent="0.25">
      <c r="A139" s="245">
        <v>558</v>
      </c>
      <c r="B139" s="1" t="str">
        <f t="shared" si="30"/>
        <v>1.35, Grain Drill 10'</v>
      </c>
      <c r="C139" s="168">
        <v>1.35</v>
      </c>
      <c r="D139" s="164" t="s">
        <v>460</v>
      </c>
      <c r="E139" s="164" t="s">
        <v>287</v>
      </c>
      <c r="F139" s="164" t="s">
        <v>66</v>
      </c>
      <c r="G139" s="16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  <c r="AG139" s="223">
        <v>26547.499999999996</v>
      </c>
    </row>
    <row r="140" spans="1:33" x14ac:dyDescent="0.25">
      <c r="A140" s="245">
        <v>106</v>
      </c>
      <c r="B140" s="1" t="str">
        <f t="shared" si="30"/>
        <v>1.36, Grain Drill 12'</v>
      </c>
      <c r="C140" s="168">
        <v>1.36</v>
      </c>
      <c r="D140" s="164" t="s">
        <v>460</v>
      </c>
      <c r="E140" s="164" t="s">
        <v>287</v>
      </c>
      <c r="F140" s="164" t="s">
        <v>11</v>
      </c>
      <c r="G140" s="16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  <c r="AG140" s="223">
        <v>23267.499999999996</v>
      </c>
    </row>
    <row r="141" spans="1:33" x14ac:dyDescent="0.25">
      <c r="A141" s="245">
        <v>208</v>
      </c>
      <c r="B141" s="1" t="str">
        <f t="shared" si="30"/>
        <v>1.37, Grain Drill 15'</v>
      </c>
      <c r="C141" s="168">
        <v>1.37</v>
      </c>
      <c r="D141" s="164" t="s">
        <v>460</v>
      </c>
      <c r="E141" s="164" t="s">
        <v>287</v>
      </c>
      <c r="F141" s="164" t="s">
        <v>10</v>
      </c>
      <c r="G141" s="16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  <c r="AG141" s="223">
        <v>31262.499999999996</v>
      </c>
    </row>
    <row r="142" spans="1:33" x14ac:dyDescent="0.25">
      <c r="A142" s="245">
        <v>107</v>
      </c>
      <c r="B142" s="1" t="str">
        <f t="shared" si="30"/>
        <v>1.38, Grain Drill 20'</v>
      </c>
      <c r="C142" s="168">
        <v>1.38</v>
      </c>
      <c r="D142" s="164" t="s">
        <v>460</v>
      </c>
      <c r="E142" s="164" t="s">
        <v>287</v>
      </c>
      <c r="F142" s="164" t="s">
        <v>8</v>
      </c>
      <c r="G142" s="16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  <c r="AG142" s="223">
        <v>38540</v>
      </c>
    </row>
    <row r="143" spans="1:33" x14ac:dyDescent="0.25">
      <c r="A143" s="245">
        <v>209</v>
      </c>
      <c r="B143" s="1" t="str">
        <f t="shared" si="30"/>
        <v>1.39, Grain Drill 24'</v>
      </c>
      <c r="C143" s="168">
        <v>1.39</v>
      </c>
      <c r="D143" s="164" t="s">
        <v>460</v>
      </c>
      <c r="E143" s="164" t="s">
        <v>287</v>
      </c>
      <c r="F143" s="164" t="s">
        <v>65</v>
      </c>
      <c r="G143" s="16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  <c r="AG143" s="223">
        <v>58117.499999999993</v>
      </c>
    </row>
    <row r="144" spans="1:33" x14ac:dyDescent="0.25">
      <c r="A144" s="245">
        <v>108</v>
      </c>
      <c r="B144" s="1" t="str">
        <f t="shared" si="30"/>
        <v>1.4, Grain Drill 30'</v>
      </c>
      <c r="C144" s="168">
        <v>1.4</v>
      </c>
      <c r="D144" s="164" t="s">
        <v>460</v>
      </c>
      <c r="E144" s="164" t="s">
        <v>287</v>
      </c>
      <c r="F144" s="164" t="s">
        <v>44</v>
      </c>
      <c r="G144" s="16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  <c r="AG144" s="223">
        <v>62832.499999999993</v>
      </c>
    </row>
    <row r="145" spans="1:33" x14ac:dyDescent="0.25">
      <c r="A145" s="245">
        <v>560</v>
      </c>
      <c r="B145" s="1" t="str">
        <f t="shared" si="30"/>
        <v>1.41, Grain Drill 35'</v>
      </c>
      <c r="C145" s="168">
        <v>1.41</v>
      </c>
      <c r="D145" s="164" t="s">
        <v>460</v>
      </c>
      <c r="E145" s="164" t="s">
        <v>287</v>
      </c>
      <c r="F145" s="164" t="s">
        <v>86</v>
      </c>
      <c r="G145" s="16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  <c r="AG145" s="223">
        <v>88252.499999999985</v>
      </c>
    </row>
    <row r="146" spans="1:33" x14ac:dyDescent="0.25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460</v>
      </c>
      <c r="E146" s="164" t="s">
        <v>288</v>
      </c>
      <c r="F146" s="164" t="s">
        <v>87</v>
      </c>
      <c r="G146" s="16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  <c r="AG146" s="223">
        <v>29827.499999999996</v>
      </c>
    </row>
    <row r="147" spans="1:33" x14ac:dyDescent="0.25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460</v>
      </c>
      <c r="E147" s="164" t="s">
        <v>288</v>
      </c>
      <c r="F147" s="164" t="s">
        <v>66</v>
      </c>
      <c r="G147" s="16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  <c r="AG147" s="223">
        <v>32594.999999999996</v>
      </c>
    </row>
    <row r="148" spans="1:33" x14ac:dyDescent="0.25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460</v>
      </c>
      <c r="E148" s="164" t="s">
        <v>288</v>
      </c>
      <c r="F148" s="164" t="s">
        <v>11</v>
      </c>
      <c r="G148" s="16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  <c r="AG148" s="223">
        <v>29417.499999999996</v>
      </c>
    </row>
    <row r="149" spans="1:33" x14ac:dyDescent="0.25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460</v>
      </c>
      <c r="E149" s="164" t="s">
        <v>288</v>
      </c>
      <c r="F149" s="164" t="s">
        <v>10</v>
      </c>
      <c r="G149" s="16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  <c r="AG149" s="223">
        <v>37412.5</v>
      </c>
    </row>
    <row r="150" spans="1:33" x14ac:dyDescent="0.25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460</v>
      </c>
      <c r="E150" s="164" t="s">
        <v>288</v>
      </c>
      <c r="F150" s="164" t="s">
        <v>8</v>
      </c>
      <c r="G150" s="16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  <c r="AG150" s="223">
        <v>44587.499999999993</v>
      </c>
    </row>
    <row r="151" spans="1:33" x14ac:dyDescent="0.25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460</v>
      </c>
      <c r="E151" s="164" t="s">
        <v>288</v>
      </c>
      <c r="F151" s="164" t="s">
        <v>65</v>
      </c>
      <c r="G151" s="16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  <c r="AG151" s="223">
        <v>64267.499999999993</v>
      </c>
    </row>
    <row r="152" spans="1:33" x14ac:dyDescent="0.25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460</v>
      </c>
      <c r="E152" s="164" t="s">
        <v>288</v>
      </c>
      <c r="F152" s="164" t="s">
        <v>44</v>
      </c>
      <c r="G152" s="16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  <c r="AG152" s="223">
        <v>70417.5</v>
      </c>
    </row>
    <row r="153" spans="1:33" x14ac:dyDescent="0.25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460</v>
      </c>
      <c r="E153" s="164" t="s">
        <v>288</v>
      </c>
      <c r="F153" s="164" t="s">
        <v>86</v>
      </c>
      <c r="G153" s="16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  <c r="AG153" s="223">
        <v>95837.499999999985</v>
      </c>
    </row>
    <row r="154" spans="1:33" x14ac:dyDescent="0.25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460</v>
      </c>
      <c r="E154" s="164" t="s">
        <v>289</v>
      </c>
      <c r="F154" s="164" t="s">
        <v>205</v>
      </c>
      <c r="G154" s="164" t="str">
        <f t="shared" si="31"/>
        <v>Grain Drill &amp; Pre T 8R-36</v>
      </c>
      <c r="H154" s="252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  <c r="AG154" s="223">
        <v>40590</v>
      </c>
    </row>
    <row r="155" spans="1:33" x14ac:dyDescent="0.25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460</v>
      </c>
      <c r="E155" s="164" t="s">
        <v>290</v>
      </c>
      <c r="F155" s="164" t="s">
        <v>39</v>
      </c>
      <c r="G155" s="16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  <c r="AG155" s="223">
        <v>6488.2499999999991</v>
      </c>
    </row>
    <row r="156" spans="1:33" x14ac:dyDescent="0.25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460</v>
      </c>
      <c r="E156" s="164" t="s">
        <v>291</v>
      </c>
      <c r="F156" s="164" t="s">
        <v>85</v>
      </c>
      <c r="G156" s="16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  <c r="AG156" s="223">
        <v>5278.7499999999991</v>
      </c>
    </row>
    <row r="157" spans="1:33" x14ac:dyDescent="0.25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460</v>
      </c>
      <c r="E157" s="164" t="s">
        <v>291</v>
      </c>
      <c r="F157" s="164" t="s">
        <v>65</v>
      </c>
      <c r="G157" s="16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  <c r="AG157" s="223">
        <v>12299.999999999998</v>
      </c>
    </row>
    <row r="158" spans="1:33" x14ac:dyDescent="0.25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460</v>
      </c>
      <c r="E158" s="164" t="s">
        <v>291</v>
      </c>
      <c r="F158" s="164" t="s">
        <v>44</v>
      </c>
      <c r="G158" s="16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  <c r="AG158" s="223">
        <v>14862.499999999998</v>
      </c>
    </row>
    <row r="159" spans="1:33" x14ac:dyDescent="0.25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460</v>
      </c>
      <c r="E159" s="164" t="s">
        <v>291</v>
      </c>
      <c r="F159" s="164" t="s">
        <v>16</v>
      </c>
      <c r="G159" s="16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  <c r="AG159" s="223">
        <v>18245</v>
      </c>
    </row>
    <row r="160" spans="1:33" x14ac:dyDescent="0.25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460</v>
      </c>
      <c r="E160" s="164" t="s">
        <v>291</v>
      </c>
      <c r="F160" s="164" t="s">
        <v>84</v>
      </c>
      <c r="G160" s="16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  <c r="AG160" s="223">
        <v>22037.499999999996</v>
      </c>
    </row>
    <row r="161" spans="1:33" x14ac:dyDescent="0.25">
      <c r="A161" s="245">
        <v>185</v>
      </c>
      <c r="B161" s="1" t="str">
        <f t="shared" si="30"/>
        <v>1.57, Harrow - Rigid 13'</v>
      </c>
      <c r="C161" s="168">
        <v>1.57</v>
      </c>
      <c r="D161" s="164" t="s">
        <v>460</v>
      </c>
      <c r="E161" s="164" t="s">
        <v>292</v>
      </c>
      <c r="F161" s="164" t="s">
        <v>40</v>
      </c>
      <c r="G161" s="16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  <c r="AG161" s="223">
        <v>4469</v>
      </c>
    </row>
    <row r="162" spans="1:33" x14ac:dyDescent="0.25">
      <c r="A162" s="245"/>
      <c r="B162" s="1" t="str">
        <f t="shared" si="30"/>
        <v>1.58, Heavy Disk 14'</v>
      </c>
      <c r="C162" s="168">
        <v>1.58</v>
      </c>
      <c r="D162" s="164" t="s">
        <v>460</v>
      </c>
      <c r="E162" s="164" t="s">
        <v>444</v>
      </c>
      <c r="F162" s="164" t="s">
        <v>12</v>
      </c>
      <c r="G162" s="16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  <c r="AG162" s="223">
        <v>23779.999999999996</v>
      </c>
    </row>
    <row r="163" spans="1:33" x14ac:dyDescent="0.25">
      <c r="A163" s="245"/>
      <c r="B163" s="1" t="str">
        <f t="shared" si="30"/>
        <v>1.59, Heavy Disk 21'</v>
      </c>
      <c r="C163" s="168">
        <v>1.59</v>
      </c>
      <c r="D163" s="164" t="s">
        <v>460</v>
      </c>
      <c r="E163" s="164" t="s">
        <v>444</v>
      </c>
      <c r="F163" s="164" t="s">
        <v>39</v>
      </c>
      <c r="G163" s="16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  <c r="AG163" s="223">
        <v>33517.5</v>
      </c>
    </row>
    <row r="164" spans="1:33" x14ac:dyDescent="0.25">
      <c r="A164" s="245"/>
      <c r="B164" s="1" t="str">
        <f t="shared" si="30"/>
        <v>1.6, Heavy Disk 27'</v>
      </c>
      <c r="C164" s="168">
        <v>1.6</v>
      </c>
      <c r="D164" s="164" t="s">
        <v>460</v>
      </c>
      <c r="E164" s="164" t="s">
        <v>444</v>
      </c>
      <c r="F164" s="164" t="s">
        <v>17</v>
      </c>
      <c r="G164" s="16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  <c r="AG164" s="223">
        <v>44177.499999999993</v>
      </c>
    </row>
    <row r="165" spans="1:33" x14ac:dyDescent="0.25">
      <c r="A165" s="245">
        <v>113</v>
      </c>
      <c r="B165" s="1" t="str">
        <f t="shared" si="30"/>
        <v>1.61, Land Plane 50'x16'</v>
      </c>
      <c r="C165" s="168">
        <v>1.61</v>
      </c>
      <c r="D165" s="164" t="s">
        <v>460</v>
      </c>
      <c r="E165" s="164" t="s">
        <v>293</v>
      </c>
      <c r="F165" s="164" t="s">
        <v>76</v>
      </c>
      <c r="G165" s="16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  <c r="AG165" s="223">
        <v>12607.499999999998</v>
      </c>
    </row>
    <row r="166" spans="1:33" x14ac:dyDescent="0.25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460</v>
      </c>
      <c r="E166" s="164" t="s">
        <v>294</v>
      </c>
      <c r="F166" s="164" t="s">
        <v>75</v>
      </c>
      <c r="G166" s="16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  <c r="AG166" s="223">
        <v>10455</v>
      </c>
    </row>
    <row r="167" spans="1:33" x14ac:dyDescent="0.25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460</v>
      </c>
      <c r="E167" s="164" t="s">
        <v>295</v>
      </c>
      <c r="F167" s="164" t="s">
        <v>74</v>
      </c>
      <c r="G167" s="16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  <c r="AG167" s="223">
        <v>7297.9999999999991</v>
      </c>
    </row>
    <row r="168" spans="1:33" x14ac:dyDescent="0.25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460</v>
      </c>
      <c r="E168" s="164" t="s">
        <v>296</v>
      </c>
      <c r="F168" s="164" t="s">
        <v>74</v>
      </c>
      <c r="G168" s="16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  <c r="AG168" s="223">
        <v>7297.9999999999991</v>
      </c>
    </row>
    <row r="169" spans="1:33" x14ac:dyDescent="0.25">
      <c r="A169" s="245">
        <v>723</v>
      </c>
      <c r="B169" s="1" t="str">
        <f t="shared" si="30"/>
        <v>1.65, NT Grain Drill  6'</v>
      </c>
      <c r="C169" s="168">
        <v>1.65</v>
      </c>
      <c r="D169" s="164" t="s">
        <v>460</v>
      </c>
      <c r="E169" s="164" t="s">
        <v>297</v>
      </c>
      <c r="F169" s="164" t="s">
        <v>67</v>
      </c>
      <c r="G169" s="16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  <c r="AG169" s="223">
        <v>24702.499999999996</v>
      </c>
    </row>
    <row r="170" spans="1:33" x14ac:dyDescent="0.25">
      <c r="A170" s="245">
        <v>554</v>
      </c>
      <c r="B170" s="1" t="str">
        <f t="shared" si="30"/>
        <v>1.66, NT Grain Drill 10'</v>
      </c>
      <c r="C170" s="168">
        <v>1.66</v>
      </c>
      <c r="D170" s="164" t="s">
        <v>460</v>
      </c>
      <c r="E170" s="164" t="s">
        <v>297</v>
      </c>
      <c r="F170" s="164" t="s">
        <v>66</v>
      </c>
      <c r="G170" s="16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  <c r="AG170" s="223">
        <v>36592.5</v>
      </c>
    </row>
    <row r="171" spans="1:33" x14ac:dyDescent="0.25">
      <c r="A171" s="245">
        <v>127</v>
      </c>
      <c r="B171" s="1" t="str">
        <f t="shared" si="30"/>
        <v>1.67, NT Grain Drill 12'</v>
      </c>
      <c r="C171" s="168">
        <v>1.67</v>
      </c>
      <c r="D171" s="164" t="s">
        <v>460</v>
      </c>
      <c r="E171" s="164" t="s">
        <v>297</v>
      </c>
      <c r="F171" s="164" t="s">
        <v>11</v>
      </c>
      <c r="G171" s="16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  <c r="AG171" s="223">
        <v>43049.999999999993</v>
      </c>
    </row>
    <row r="172" spans="1:33" x14ac:dyDescent="0.25">
      <c r="A172" s="245">
        <v>328</v>
      </c>
      <c r="B172" s="1" t="str">
        <f t="shared" si="30"/>
        <v>1.68, NT Grain Drill 15'</v>
      </c>
      <c r="C172" s="168">
        <v>1.68</v>
      </c>
      <c r="D172" s="164" t="s">
        <v>460</v>
      </c>
      <c r="E172" s="164" t="s">
        <v>297</v>
      </c>
      <c r="F172" s="164" t="s">
        <v>10</v>
      </c>
      <c r="G172" s="16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  <c r="AG172" s="223">
        <v>50019.999999999993</v>
      </c>
    </row>
    <row r="173" spans="1:33" x14ac:dyDescent="0.25">
      <c r="A173" s="245">
        <v>128</v>
      </c>
      <c r="B173" s="1" t="str">
        <f t="shared" si="30"/>
        <v>1.69, NT Grain Drill 20'</v>
      </c>
      <c r="C173" s="168">
        <v>1.69</v>
      </c>
      <c r="D173" s="164" t="s">
        <v>460</v>
      </c>
      <c r="E173" s="164" t="s">
        <v>297</v>
      </c>
      <c r="F173" s="164" t="s">
        <v>8</v>
      </c>
      <c r="G173" s="16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  <c r="AG173" s="223">
        <v>66010</v>
      </c>
    </row>
    <row r="174" spans="1:33" x14ac:dyDescent="0.25">
      <c r="A174" s="245">
        <v>329</v>
      </c>
      <c r="B174" s="1" t="str">
        <f t="shared" si="30"/>
        <v>1.7, NT Grain Drill 24'</v>
      </c>
      <c r="C174" s="168">
        <v>1.7</v>
      </c>
      <c r="D174" s="164" t="s">
        <v>460</v>
      </c>
      <c r="E174" s="164" t="s">
        <v>297</v>
      </c>
      <c r="F174" s="164" t="s">
        <v>65</v>
      </c>
      <c r="G174" s="16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  <c r="AG174" s="223">
        <v>81180</v>
      </c>
    </row>
    <row r="175" spans="1:33" x14ac:dyDescent="0.25">
      <c r="A175" s="245">
        <v>129</v>
      </c>
      <c r="B175" s="1" t="str">
        <f t="shared" si="30"/>
        <v>1.71, NT Grain Drill 30'</v>
      </c>
      <c r="C175" s="168">
        <v>1.71</v>
      </c>
      <c r="D175" s="164" t="s">
        <v>460</v>
      </c>
      <c r="E175" s="164" t="s">
        <v>297</v>
      </c>
      <c r="F175" s="164" t="s">
        <v>44</v>
      </c>
      <c r="G175" s="16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  <c r="AG175" s="223">
        <v>92864.999999999985</v>
      </c>
    </row>
    <row r="176" spans="1:33" x14ac:dyDescent="0.25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460</v>
      </c>
      <c r="E176" s="164" t="s">
        <v>298</v>
      </c>
      <c r="F176" s="164" t="s">
        <v>67</v>
      </c>
      <c r="G176" s="16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  <c r="AG176" s="223">
        <v>30749.999999999996</v>
      </c>
    </row>
    <row r="177" spans="1:33" x14ac:dyDescent="0.25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460</v>
      </c>
      <c r="E177" s="164" t="s">
        <v>298</v>
      </c>
      <c r="F177" s="164" t="s">
        <v>66</v>
      </c>
      <c r="G177" s="16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  <c r="AG177" s="223">
        <v>42639.999999999993</v>
      </c>
    </row>
    <row r="178" spans="1:33" x14ac:dyDescent="0.25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460</v>
      </c>
      <c r="E178" s="164" t="s">
        <v>298</v>
      </c>
      <c r="F178" s="164" t="s">
        <v>11</v>
      </c>
      <c r="G178" s="16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  <c r="AG178" s="223">
        <v>49097.499999999993</v>
      </c>
    </row>
    <row r="179" spans="1:33" x14ac:dyDescent="0.25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460</v>
      </c>
      <c r="E179" s="164" t="s">
        <v>298</v>
      </c>
      <c r="F179" s="164" t="s">
        <v>10</v>
      </c>
      <c r="G179" s="16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  <c r="AG179" s="223">
        <v>56169.999999999993</v>
      </c>
    </row>
    <row r="180" spans="1:33" x14ac:dyDescent="0.25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460</v>
      </c>
      <c r="E180" s="164" t="s">
        <v>298</v>
      </c>
      <c r="F180" s="164" t="s">
        <v>8</v>
      </c>
      <c r="G180" s="16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  <c r="AG180" s="223">
        <v>72160</v>
      </c>
    </row>
    <row r="181" spans="1:33" x14ac:dyDescent="0.25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460</v>
      </c>
      <c r="E181" s="164" t="s">
        <v>298</v>
      </c>
      <c r="F181" s="164" t="s">
        <v>65</v>
      </c>
      <c r="G181" s="16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  <c r="AG181" s="223">
        <v>87329.999999999985</v>
      </c>
    </row>
    <row r="182" spans="1:33" x14ac:dyDescent="0.25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460</v>
      </c>
      <c r="E182" s="164" t="s">
        <v>298</v>
      </c>
      <c r="F182" s="164" t="s">
        <v>44</v>
      </c>
      <c r="G182" s="16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  <c r="AG182" s="223">
        <v>100449.99999999999</v>
      </c>
    </row>
    <row r="183" spans="1:33" x14ac:dyDescent="0.25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460</v>
      </c>
      <c r="E183" s="164" t="s">
        <v>299</v>
      </c>
      <c r="F183" s="164" t="s">
        <v>50</v>
      </c>
      <c r="G183" s="16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  <c r="AG183" s="223">
        <v>71955</v>
      </c>
    </row>
    <row r="184" spans="1:33" x14ac:dyDescent="0.25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460</v>
      </c>
      <c r="E184" s="164" t="s">
        <v>299</v>
      </c>
      <c r="F184" s="164" t="s">
        <v>199</v>
      </c>
      <c r="G184" s="16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  <c r="AG184" s="223">
        <v>49199.999999999993</v>
      </c>
    </row>
    <row r="185" spans="1:33" x14ac:dyDescent="0.25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460</v>
      </c>
      <c r="E185" s="164" t="s">
        <v>299</v>
      </c>
      <c r="F185" s="164" t="s">
        <v>62</v>
      </c>
      <c r="G185" s="16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  <c r="AG185" s="223">
        <v>132225</v>
      </c>
    </row>
    <row r="186" spans="1:33" x14ac:dyDescent="0.25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460</v>
      </c>
      <c r="E186" s="164" t="s">
        <v>299</v>
      </c>
      <c r="F186" s="164" t="s">
        <v>6</v>
      </c>
      <c r="G186" s="16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  <c r="AG186" s="223">
        <v>73800</v>
      </c>
    </row>
    <row r="187" spans="1:33" x14ac:dyDescent="0.25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460</v>
      </c>
      <c r="E187" s="164" t="s">
        <v>299</v>
      </c>
      <c r="F187" s="164" t="s">
        <v>61</v>
      </c>
      <c r="G187" s="16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  <c r="AG187" s="223">
        <v>136325</v>
      </c>
    </row>
    <row r="188" spans="1:33" x14ac:dyDescent="0.25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460</v>
      </c>
      <c r="E188" s="164" t="s">
        <v>299</v>
      </c>
      <c r="F188" s="164" t="s">
        <v>203</v>
      </c>
      <c r="G188" s="16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  <c r="AG188" s="223">
        <v>82820</v>
      </c>
    </row>
    <row r="189" spans="1:33" x14ac:dyDescent="0.25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460</v>
      </c>
      <c r="E189" s="164" t="s">
        <v>299</v>
      </c>
      <c r="F189" s="164" t="s">
        <v>200</v>
      </c>
      <c r="G189" s="16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  <c r="AG189" s="223">
        <v>82820</v>
      </c>
    </row>
    <row r="190" spans="1:33" x14ac:dyDescent="0.25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460</v>
      </c>
      <c r="E190" s="164" t="s">
        <v>299</v>
      </c>
      <c r="F190" s="164" t="s">
        <v>60</v>
      </c>
      <c r="G190" s="16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  <c r="AG190" s="223">
        <v>150675</v>
      </c>
    </row>
    <row r="191" spans="1:33" x14ac:dyDescent="0.25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460</v>
      </c>
      <c r="E191" s="164" t="s">
        <v>299</v>
      </c>
      <c r="F191" s="164" t="s">
        <v>59</v>
      </c>
      <c r="G191" s="16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  <c r="AG191" s="223">
        <v>103524.99999999999</v>
      </c>
    </row>
    <row r="192" spans="1:33" x14ac:dyDescent="0.25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460</v>
      </c>
      <c r="E192" s="164" t="s">
        <v>299</v>
      </c>
      <c r="F192" s="164" t="s">
        <v>58</v>
      </c>
      <c r="G192" s="16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  <c r="AG192" s="223">
        <v>146575</v>
      </c>
    </row>
    <row r="193" spans="1:33" x14ac:dyDescent="0.25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460</v>
      </c>
      <c r="E193" s="164" t="s">
        <v>299</v>
      </c>
      <c r="F193" s="164" t="s">
        <v>57</v>
      </c>
      <c r="G193" s="16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  <c r="AG193" s="223">
        <v>167075</v>
      </c>
    </row>
    <row r="194" spans="1:33" x14ac:dyDescent="0.25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460</v>
      </c>
      <c r="E194" s="164" t="s">
        <v>299</v>
      </c>
      <c r="F194" s="164" t="s">
        <v>56</v>
      </c>
      <c r="G194" s="16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  <c r="AG194" s="223">
        <v>192699.99999999997</v>
      </c>
    </row>
    <row r="195" spans="1:33" x14ac:dyDescent="0.25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460</v>
      </c>
      <c r="E195" s="164" t="s">
        <v>299</v>
      </c>
      <c r="F195" s="164" t="s">
        <v>55</v>
      </c>
      <c r="G195" s="16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  <c r="AG195" s="223">
        <v>199874.99999999997</v>
      </c>
    </row>
    <row r="196" spans="1:33" x14ac:dyDescent="0.25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460</v>
      </c>
      <c r="E196" s="164" t="s">
        <v>300</v>
      </c>
      <c r="F196" s="164" t="s">
        <v>48</v>
      </c>
      <c r="G196" s="16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  <c r="AG196" s="223">
        <v>27264.999999999996</v>
      </c>
    </row>
    <row r="197" spans="1:33" x14ac:dyDescent="0.25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460</v>
      </c>
      <c r="E197" s="164" t="s">
        <v>300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  <c r="AG197" s="223">
        <v>29519.999999999996</v>
      </c>
    </row>
    <row r="198" spans="1:33" x14ac:dyDescent="0.25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460</v>
      </c>
      <c r="E198" s="164" t="s">
        <v>300</v>
      </c>
      <c r="F198" s="164" t="s">
        <v>54</v>
      </c>
      <c r="G198" s="16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  <c r="AG198" s="223">
        <v>51147.499999999993</v>
      </c>
    </row>
    <row r="199" spans="1:33" x14ac:dyDescent="0.25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460</v>
      </c>
      <c r="E199" s="164" t="s">
        <v>300</v>
      </c>
      <c r="F199" s="164" t="s">
        <v>53</v>
      </c>
      <c r="G199" s="16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  <c r="AG199" s="223">
        <v>37822.5</v>
      </c>
    </row>
    <row r="200" spans="1:33" x14ac:dyDescent="0.25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460</v>
      </c>
      <c r="E200" s="164" t="s">
        <v>300</v>
      </c>
      <c r="F200" s="164" t="s">
        <v>202</v>
      </c>
      <c r="G200" s="16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  <c r="AG200" s="223">
        <v>33927.5</v>
      </c>
    </row>
    <row r="201" spans="1:33" x14ac:dyDescent="0.25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460</v>
      </c>
      <c r="E201" s="164" t="s">
        <v>300</v>
      </c>
      <c r="F201" s="164" t="s">
        <v>52</v>
      </c>
      <c r="G201" s="16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  <c r="AG201" s="223">
        <v>46637.499999999993</v>
      </c>
    </row>
    <row r="202" spans="1:33" x14ac:dyDescent="0.25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460</v>
      </c>
      <c r="E202" s="164" t="s">
        <v>300</v>
      </c>
      <c r="F202" s="164" t="s">
        <v>51</v>
      </c>
      <c r="G202" s="16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  <c r="AG202" s="223">
        <v>62934.999999999993</v>
      </c>
    </row>
    <row r="203" spans="1:33" x14ac:dyDescent="0.25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460</v>
      </c>
      <c r="E203" s="164" t="s">
        <v>300</v>
      </c>
      <c r="F203" s="164" t="s">
        <v>25</v>
      </c>
      <c r="G203" s="16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  <c r="AG203" s="223">
        <v>43254.999999999993</v>
      </c>
    </row>
    <row r="204" spans="1:33" x14ac:dyDescent="0.25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460</v>
      </c>
      <c r="E204" s="164" t="s">
        <v>300</v>
      </c>
      <c r="F204" s="164" t="s">
        <v>50</v>
      </c>
      <c r="G204" s="16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  <c r="AG204" s="223">
        <v>53402.499999999993</v>
      </c>
    </row>
    <row r="205" spans="1:33" x14ac:dyDescent="0.25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460</v>
      </c>
      <c r="E205" s="164" t="s">
        <v>300</v>
      </c>
      <c r="F205" s="164" t="s">
        <v>49</v>
      </c>
      <c r="G205" s="16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  <c r="AG205" s="223">
        <v>57194.999999999993</v>
      </c>
    </row>
    <row r="206" spans="1:33" x14ac:dyDescent="0.25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460</v>
      </c>
      <c r="E206" s="164" t="s">
        <v>300</v>
      </c>
      <c r="F206" s="164" t="s">
        <v>199</v>
      </c>
      <c r="G206" s="16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  <c r="AG206" s="223">
        <v>40795</v>
      </c>
    </row>
    <row r="207" spans="1:33" x14ac:dyDescent="0.25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460</v>
      </c>
      <c r="E207" s="164" t="s">
        <v>300</v>
      </c>
      <c r="F207" s="164" t="s">
        <v>24</v>
      </c>
      <c r="G207" s="16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  <c r="AG207" s="223">
        <v>47457.499999999993</v>
      </c>
    </row>
    <row r="208" spans="1:33" x14ac:dyDescent="0.25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460</v>
      </c>
      <c r="E208" s="164" t="s">
        <v>300</v>
      </c>
      <c r="F208" s="164" t="s">
        <v>6</v>
      </c>
      <c r="G208" s="16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  <c r="AG208" s="223">
        <v>66317.5</v>
      </c>
    </row>
    <row r="209" spans="1:33" x14ac:dyDescent="0.25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460</v>
      </c>
      <c r="E209" s="164" t="s">
        <v>301</v>
      </c>
      <c r="F209" s="164" t="s">
        <v>205</v>
      </c>
      <c r="G209" s="16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  <c r="AG209" s="223">
        <v>122999.99999999999</v>
      </c>
    </row>
    <row r="210" spans="1:33" x14ac:dyDescent="0.25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460</v>
      </c>
      <c r="E210" s="164" t="s">
        <v>301</v>
      </c>
      <c r="F210" s="164" t="s">
        <v>200</v>
      </c>
      <c r="G210" s="16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  <c r="AG210" s="223">
        <v>143500</v>
      </c>
    </row>
    <row r="211" spans="1:33" x14ac:dyDescent="0.25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460</v>
      </c>
      <c r="E211" s="164" t="s">
        <v>302</v>
      </c>
      <c r="F211" s="164" t="s">
        <v>50</v>
      </c>
      <c r="G211" s="16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  <c r="AG211" s="223">
        <v>65805</v>
      </c>
    </row>
    <row r="212" spans="1:33" x14ac:dyDescent="0.25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460</v>
      </c>
      <c r="E212" s="164" t="s">
        <v>302</v>
      </c>
      <c r="F212" s="164" t="s">
        <v>199</v>
      </c>
      <c r="G212" s="16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  <c r="AG212" s="223">
        <v>43152.499999999993</v>
      </c>
    </row>
    <row r="213" spans="1:33" x14ac:dyDescent="0.25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460</v>
      </c>
      <c r="E213" s="164" t="s">
        <v>302</v>
      </c>
      <c r="F213" s="164" t="s">
        <v>62</v>
      </c>
      <c r="G213" s="16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  <c r="AG213" s="223">
        <v>125049.99999999999</v>
      </c>
    </row>
    <row r="214" spans="1:33" x14ac:dyDescent="0.25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460</v>
      </c>
      <c r="E214" s="164" t="s">
        <v>302</v>
      </c>
      <c r="F214" s="164" t="s">
        <v>6</v>
      </c>
      <c r="G214" s="16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  <c r="AG214" s="223">
        <v>66215</v>
      </c>
    </row>
    <row r="215" spans="1:33" x14ac:dyDescent="0.25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460</v>
      </c>
      <c r="E215" s="164" t="s">
        <v>302</v>
      </c>
      <c r="F215" s="164" t="s">
        <v>61</v>
      </c>
      <c r="G215" s="16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  <c r="AG215" s="223">
        <v>129149.99999999999</v>
      </c>
    </row>
    <row r="216" spans="1:33" x14ac:dyDescent="0.25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460</v>
      </c>
      <c r="E216" s="164" t="s">
        <v>302</v>
      </c>
      <c r="F216" s="164" t="s">
        <v>203</v>
      </c>
      <c r="G216" s="16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  <c r="AG216" s="223">
        <v>65087.499999999993</v>
      </c>
    </row>
    <row r="217" spans="1:33" x14ac:dyDescent="0.25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460</v>
      </c>
      <c r="E217" s="164" t="s">
        <v>302</v>
      </c>
      <c r="F217" s="164" t="s">
        <v>200</v>
      </c>
      <c r="G217" s="16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  <c r="AG217" s="223">
        <v>75337.5</v>
      </c>
    </row>
    <row r="218" spans="1:33" x14ac:dyDescent="0.25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460</v>
      </c>
      <c r="E218" s="164" t="s">
        <v>302</v>
      </c>
      <c r="F218" s="164" t="s">
        <v>60</v>
      </c>
      <c r="G218" s="16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  <c r="AG218" s="223">
        <v>143500</v>
      </c>
    </row>
    <row r="219" spans="1:33" x14ac:dyDescent="0.25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460</v>
      </c>
      <c r="E219" s="164" t="s">
        <v>302</v>
      </c>
      <c r="F219" s="164" t="s">
        <v>59</v>
      </c>
      <c r="G219" s="16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  <c r="AG219" s="223">
        <v>95529.999999999985</v>
      </c>
    </row>
    <row r="220" spans="1:33" x14ac:dyDescent="0.25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460</v>
      </c>
      <c r="E220" s="164" t="s">
        <v>302</v>
      </c>
      <c r="F220" s="164" t="s">
        <v>58</v>
      </c>
      <c r="G220" s="16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  <c r="AG220" s="223">
        <v>139400</v>
      </c>
    </row>
    <row r="221" spans="1:33" x14ac:dyDescent="0.25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460</v>
      </c>
      <c r="E221" s="164" t="s">
        <v>302</v>
      </c>
      <c r="F221" s="164" t="s">
        <v>57</v>
      </c>
      <c r="G221" s="16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  <c r="AG221" s="223">
        <v>158875</v>
      </c>
    </row>
    <row r="222" spans="1:33" x14ac:dyDescent="0.25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460</v>
      </c>
      <c r="E222" s="164" t="s">
        <v>302</v>
      </c>
      <c r="F222" s="164" t="s">
        <v>56</v>
      </c>
      <c r="G222" s="16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  <c r="AG222" s="223">
        <v>182449.99999999997</v>
      </c>
    </row>
    <row r="223" spans="1:33" x14ac:dyDescent="0.25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460</v>
      </c>
      <c r="E223" s="164" t="s">
        <v>302</v>
      </c>
      <c r="F223" s="164" t="s">
        <v>55</v>
      </c>
      <c r="G223" s="16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  <c r="AG223" s="223">
        <v>189624.99999999997</v>
      </c>
    </row>
    <row r="224" spans="1:33" x14ac:dyDescent="0.25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460</v>
      </c>
      <c r="E224" s="164" t="s">
        <v>303</v>
      </c>
      <c r="F224" s="164" t="s">
        <v>48</v>
      </c>
      <c r="G224" s="16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  <c r="AG224" s="223">
        <v>21114.999999999996</v>
      </c>
    </row>
    <row r="225" spans="1:33" x14ac:dyDescent="0.25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460</v>
      </c>
      <c r="E225" s="164" t="s">
        <v>303</v>
      </c>
      <c r="F225" s="164" t="s">
        <v>201</v>
      </c>
      <c r="G225" s="16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  <c r="AG225" s="223">
        <v>23472.499999999996</v>
      </c>
    </row>
    <row r="226" spans="1:33" x14ac:dyDescent="0.25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460</v>
      </c>
      <c r="E226" s="164" t="s">
        <v>303</v>
      </c>
      <c r="F226" s="164" t="s">
        <v>54</v>
      </c>
      <c r="G226" s="16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  <c r="AG226" s="223">
        <v>44997.499999999993</v>
      </c>
    </row>
    <row r="227" spans="1:33" x14ac:dyDescent="0.25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460</v>
      </c>
      <c r="E227" s="164" t="s">
        <v>303</v>
      </c>
      <c r="F227" s="164" t="s">
        <v>53</v>
      </c>
      <c r="G227" s="16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  <c r="AG227" s="223">
        <v>31774.999999999996</v>
      </c>
    </row>
    <row r="228" spans="1:33" x14ac:dyDescent="0.25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460</v>
      </c>
      <c r="E228" s="164" t="s">
        <v>303</v>
      </c>
      <c r="F228" s="164" t="s">
        <v>202</v>
      </c>
      <c r="G228" s="16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  <c r="AG228" s="223">
        <v>40590</v>
      </c>
    </row>
    <row r="229" spans="1:33" x14ac:dyDescent="0.25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460</v>
      </c>
      <c r="E229" s="164" t="s">
        <v>303</v>
      </c>
      <c r="F229" s="164" t="s">
        <v>52</v>
      </c>
      <c r="G229" s="16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  <c r="AG229" s="223">
        <v>55759.999999999993</v>
      </c>
    </row>
    <row r="230" spans="1:33" x14ac:dyDescent="0.25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460</v>
      </c>
      <c r="E230" s="164" t="s">
        <v>303</v>
      </c>
      <c r="F230" s="164" t="s">
        <v>51</v>
      </c>
      <c r="G230" s="16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  <c r="AG230" s="223">
        <v>27777.499999999996</v>
      </c>
    </row>
    <row r="231" spans="1:33" x14ac:dyDescent="0.25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460</v>
      </c>
      <c r="E231" s="164" t="s">
        <v>303</v>
      </c>
      <c r="F231" s="164" t="s">
        <v>25</v>
      </c>
      <c r="G231" s="16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  <c r="AG231" s="223">
        <v>47354.999999999993</v>
      </c>
    </row>
    <row r="232" spans="1:33" x14ac:dyDescent="0.25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460</v>
      </c>
      <c r="E232" s="164" t="s">
        <v>303</v>
      </c>
      <c r="F232" s="164" t="s">
        <v>50</v>
      </c>
      <c r="G232" s="16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  <c r="AG232" s="223">
        <v>37207.5</v>
      </c>
    </row>
    <row r="233" spans="1:33" x14ac:dyDescent="0.25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460</v>
      </c>
      <c r="E233" s="164" t="s">
        <v>303</v>
      </c>
      <c r="F233" s="164" t="s">
        <v>49</v>
      </c>
      <c r="G233" s="16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  <c r="AG233" s="223">
        <v>51044.999999999993</v>
      </c>
    </row>
    <row r="234" spans="1:33" x14ac:dyDescent="0.25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460</v>
      </c>
      <c r="E234" s="164" t="s">
        <v>303</v>
      </c>
      <c r="F234" s="164" t="s">
        <v>199</v>
      </c>
      <c r="G234" s="16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  <c r="AG234" s="223">
        <v>41307.5</v>
      </c>
    </row>
    <row r="235" spans="1:33" x14ac:dyDescent="0.25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460</v>
      </c>
      <c r="E235" s="164" t="s">
        <v>303</v>
      </c>
      <c r="F235" s="164" t="s">
        <v>24</v>
      </c>
      <c r="G235" s="16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  <c r="AG235" s="223">
        <v>34645</v>
      </c>
    </row>
    <row r="236" spans="1:33" x14ac:dyDescent="0.25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460</v>
      </c>
      <c r="E236" s="164" t="s">
        <v>303</v>
      </c>
      <c r="F236" s="164" t="s">
        <v>6</v>
      </c>
      <c r="G236" s="16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  <c r="AG236" s="223">
        <v>58219.999999999993</v>
      </c>
    </row>
    <row r="237" spans="1:33" x14ac:dyDescent="0.25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460</v>
      </c>
      <c r="E237" s="164" t="s">
        <v>304</v>
      </c>
      <c r="F237" s="164" t="s">
        <v>205</v>
      </c>
      <c r="G237" s="16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  <c r="AG237" s="223">
        <v>116849.99999999999</v>
      </c>
    </row>
    <row r="238" spans="1:33" x14ac:dyDescent="0.25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460</v>
      </c>
      <c r="E238" s="164" t="s">
        <v>304</v>
      </c>
      <c r="F238" s="164" t="s">
        <v>200</v>
      </c>
      <c r="G238" s="16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  <c r="AG238" s="223">
        <v>133250</v>
      </c>
    </row>
    <row r="239" spans="1:33" x14ac:dyDescent="0.25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460</v>
      </c>
      <c r="E239" s="164" t="s">
        <v>305</v>
      </c>
      <c r="F239" s="164" t="s">
        <v>73</v>
      </c>
      <c r="G239" s="16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  <c r="AG239" s="223">
        <v>21729.999999999996</v>
      </c>
    </row>
    <row r="240" spans="1:33" x14ac:dyDescent="0.25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460</v>
      </c>
      <c r="E240" s="164" t="s">
        <v>305</v>
      </c>
      <c r="F240" s="164" t="s">
        <v>206</v>
      </c>
      <c r="G240" s="16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  <c r="AG240" s="223">
        <v>27572.499999999996</v>
      </c>
    </row>
    <row r="241" spans="1:33" x14ac:dyDescent="0.25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460</v>
      </c>
      <c r="E241" s="164" t="s">
        <v>305</v>
      </c>
      <c r="F241" s="164" t="s">
        <v>205</v>
      </c>
      <c r="G241" s="16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  <c r="AG241" s="223">
        <v>32492.499999999996</v>
      </c>
    </row>
    <row r="242" spans="1:33" x14ac:dyDescent="0.25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460</v>
      </c>
      <c r="E242" s="164" t="s">
        <v>306</v>
      </c>
      <c r="F242" s="164" t="s">
        <v>200</v>
      </c>
      <c r="G242" s="164" t="str">
        <f t="shared" si="46"/>
        <v>Peanut Plant &amp; Pre Fold. 12R-36</v>
      </c>
      <c r="H242" s="252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  <c r="AG242" s="223">
        <v>79540</v>
      </c>
    </row>
    <row r="243" spans="1:33" x14ac:dyDescent="0.25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460</v>
      </c>
      <c r="E243" s="164" t="s">
        <v>307</v>
      </c>
      <c r="F243" s="164" t="s">
        <v>25</v>
      </c>
      <c r="G243" s="164" t="str">
        <f t="shared" si="46"/>
        <v>Peanut Plant &amp; Pre Rigid  8R-30</v>
      </c>
      <c r="H243" s="252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  <c r="AG243" s="223">
        <v>41102.5</v>
      </c>
    </row>
    <row r="244" spans="1:33" x14ac:dyDescent="0.25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460</v>
      </c>
      <c r="E244" s="164" t="s">
        <v>307</v>
      </c>
      <c r="F244" s="164" t="s">
        <v>199</v>
      </c>
      <c r="G244" s="164" t="str">
        <f t="shared" si="46"/>
        <v>Peanut Plant &amp; Pre Rigid  8R-36</v>
      </c>
      <c r="H244" s="252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  <c r="AG244" s="223">
        <v>38540</v>
      </c>
    </row>
    <row r="245" spans="1:33" x14ac:dyDescent="0.25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460</v>
      </c>
      <c r="E245" s="164" t="s">
        <v>308</v>
      </c>
      <c r="F245" s="164" t="s">
        <v>64</v>
      </c>
      <c r="G245" s="164" t="str">
        <f t="shared" si="46"/>
        <v>Pipe Spool 160 ac 1/4m roll</v>
      </c>
      <c r="H245" s="252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  <c r="AG245" s="223">
        <v>3464.4999999999995</v>
      </c>
    </row>
    <row r="246" spans="1:33" x14ac:dyDescent="0.25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460</v>
      </c>
      <c r="E246" s="164" t="s">
        <v>309</v>
      </c>
      <c r="F246" s="164" t="s">
        <v>44</v>
      </c>
      <c r="G246" s="164" t="str">
        <f t="shared" si="46"/>
        <v>Pipe Trailer 1m/160a 30'</v>
      </c>
      <c r="H246" s="252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  <c r="AG246" s="223">
        <v>1363.2499999999998</v>
      </c>
    </row>
    <row r="247" spans="1:33" x14ac:dyDescent="0.25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460</v>
      </c>
      <c r="E247" s="164" t="s">
        <v>310</v>
      </c>
      <c r="F247" s="164" t="s">
        <v>50</v>
      </c>
      <c r="G247" s="16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  <c r="AG247" s="223">
        <v>62524.999999999993</v>
      </c>
    </row>
    <row r="248" spans="1:33" x14ac:dyDescent="0.25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460</v>
      </c>
      <c r="E248" s="164" t="s">
        <v>310</v>
      </c>
      <c r="F248" s="164" t="s">
        <v>199</v>
      </c>
      <c r="G248" s="16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  <c r="AG248" s="223">
        <v>40897.5</v>
      </c>
    </row>
    <row r="249" spans="1:33" x14ac:dyDescent="0.25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460</v>
      </c>
      <c r="E249" s="164" t="s">
        <v>310</v>
      </c>
      <c r="F249" s="164" t="s">
        <v>62</v>
      </c>
      <c r="G249" s="16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  <c r="AG249" s="223">
        <v>118899.99999999999</v>
      </c>
    </row>
    <row r="250" spans="1:33" x14ac:dyDescent="0.25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460</v>
      </c>
      <c r="E250" s="164" t="s">
        <v>310</v>
      </c>
      <c r="F250" s="164" t="s">
        <v>6</v>
      </c>
      <c r="G250" s="16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  <c r="AG250" s="223">
        <v>62934.999999999993</v>
      </c>
    </row>
    <row r="251" spans="1:33" x14ac:dyDescent="0.25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460</v>
      </c>
      <c r="E251" s="164" t="s">
        <v>310</v>
      </c>
      <c r="F251" s="164" t="s">
        <v>61</v>
      </c>
      <c r="G251" s="16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  <c r="AG251" s="223">
        <v>121974.99999999999</v>
      </c>
    </row>
    <row r="252" spans="1:33" x14ac:dyDescent="0.25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460</v>
      </c>
      <c r="E252" s="164" t="s">
        <v>310</v>
      </c>
      <c r="F252" s="164" t="s">
        <v>203</v>
      </c>
      <c r="G252" s="16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  <c r="AG252" s="223">
        <v>71955</v>
      </c>
    </row>
    <row r="253" spans="1:33" x14ac:dyDescent="0.25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460</v>
      </c>
      <c r="E253" s="164" t="s">
        <v>310</v>
      </c>
      <c r="F253" s="164" t="s">
        <v>200</v>
      </c>
      <c r="G253" s="16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  <c r="AG253" s="223">
        <v>71955</v>
      </c>
    </row>
    <row r="254" spans="1:33" x14ac:dyDescent="0.25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460</v>
      </c>
      <c r="E254" s="164" t="s">
        <v>310</v>
      </c>
      <c r="F254" s="164" t="s">
        <v>60</v>
      </c>
      <c r="G254" s="16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  <c r="AG254" s="223">
        <v>135300</v>
      </c>
    </row>
    <row r="255" spans="1:33" x14ac:dyDescent="0.25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460</v>
      </c>
      <c r="E255" s="164" t="s">
        <v>310</v>
      </c>
      <c r="F255" s="164" t="s">
        <v>59</v>
      </c>
      <c r="G255" s="16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  <c r="AG255" s="223">
        <v>91122.499999999985</v>
      </c>
    </row>
    <row r="256" spans="1:33" x14ac:dyDescent="0.25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460</v>
      </c>
      <c r="E256" s="164" t="s">
        <v>310</v>
      </c>
      <c r="F256" s="164" t="s">
        <v>58</v>
      </c>
      <c r="G256" s="16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  <c r="AG256" s="223">
        <v>132225</v>
      </c>
    </row>
    <row r="257" spans="1:33" x14ac:dyDescent="0.25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460</v>
      </c>
      <c r="E257" s="164" t="s">
        <v>310</v>
      </c>
      <c r="F257" s="164" t="s">
        <v>57</v>
      </c>
      <c r="G257" s="16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  <c r="AG257" s="223">
        <v>150675</v>
      </c>
    </row>
    <row r="258" spans="1:33" x14ac:dyDescent="0.25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460</v>
      </c>
      <c r="E258" s="164" t="s">
        <v>310</v>
      </c>
      <c r="F258" s="164" t="s">
        <v>56</v>
      </c>
      <c r="G258" s="16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  <c r="AG258" s="223">
        <v>176299.99999999997</v>
      </c>
    </row>
    <row r="259" spans="1:33" x14ac:dyDescent="0.25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460</v>
      </c>
      <c r="E259" s="164" t="s">
        <v>310</v>
      </c>
      <c r="F259" s="164" t="s">
        <v>55</v>
      </c>
      <c r="G259" s="16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  <c r="AG259" s="223">
        <v>199874.99999999997</v>
      </c>
    </row>
    <row r="260" spans="1:33" x14ac:dyDescent="0.25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460</v>
      </c>
      <c r="E260" s="164" t="s">
        <v>311</v>
      </c>
      <c r="F260" s="164" t="s">
        <v>48</v>
      </c>
      <c r="G260" s="16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  <c r="AG260" s="223">
        <v>20090</v>
      </c>
    </row>
    <row r="261" spans="1:33" x14ac:dyDescent="0.25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460</v>
      </c>
      <c r="E261" s="164" t="s">
        <v>311</v>
      </c>
      <c r="F261" s="164" t="s">
        <v>201</v>
      </c>
      <c r="G261" s="16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  <c r="AG261" s="223">
        <v>22344.999999999996</v>
      </c>
    </row>
    <row r="262" spans="1:33" x14ac:dyDescent="0.25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460</v>
      </c>
      <c r="E262" s="164" t="s">
        <v>311</v>
      </c>
      <c r="F262" s="164" t="s">
        <v>54</v>
      </c>
      <c r="G262" s="16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  <c r="AG262" s="223">
        <v>42024.999999999993</v>
      </c>
    </row>
    <row r="263" spans="1:33" x14ac:dyDescent="0.25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460</v>
      </c>
      <c r="E263" s="164" t="s">
        <v>311</v>
      </c>
      <c r="F263" s="164" t="s">
        <v>53</v>
      </c>
      <c r="G263" s="16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  <c r="AG263" s="223">
        <v>30032.499999999996</v>
      </c>
    </row>
    <row r="264" spans="1:33" x14ac:dyDescent="0.25">
      <c r="A264" s="245">
        <v>147</v>
      </c>
      <c r="B264" s="1" t="str">
        <f t="shared" si="60"/>
        <v>2.6, Plant - Rigid  6R-36</v>
      </c>
      <c r="C264" s="168">
        <v>2.6</v>
      </c>
      <c r="D264" s="164" t="s">
        <v>460</v>
      </c>
      <c r="E264" s="164" t="s">
        <v>311</v>
      </c>
      <c r="F264" s="164" t="s">
        <v>202</v>
      </c>
      <c r="G264" s="16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  <c r="AG264" s="223">
        <v>26137.499999999996</v>
      </c>
    </row>
    <row r="265" spans="1:33" x14ac:dyDescent="0.25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460</v>
      </c>
      <c r="E265" s="164" t="s">
        <v>311</v>
      </c>
      <c r="F265" s="164" t="s">
        <v>52</v>
      </c>
      <c r="G265" s="16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  <c r="AG265" s="223">
        <v>37515</v>
      </c>
    </row>
    <row r="266" spans="1:33" x14ac:dyDescent="0.25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460</v>
      </c>
      <c r="E266" s="164" t="s">
        <v>311</v>
      </c>
      <c r="F266" s="164" t="s">
        <v>25</v>
      </c>
      <c r="G266" s="16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  <c r="AG266" s="223">
        <v>34952.5</v>
      </c>
    </row>
    <row r="267" spans="1:33" x14ac:dyDescent="0.25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460</v>
      </c>
      <c r="E267" s="164" t="s">
        <v>311</v>
      </c>
      <c r="F267" s="164" t="s">
        <v>50</v>
      </c>
      <c r="G267" s="16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  <c r="AG267" s="223">
        <v>68572.5</v>
      </c>
    </row>
    <row r="268" spans="1:33" x14ac:dyDescent="0.25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460</v>
      </c>
      <c r="E268" s="164" t="s">
        <v>311</v>
      </c>
      <c r="F268" s="164" t="s">
        <v>51</v>
      </c>
      <c r="G268" s="16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  <c r="AG268" s="223">
        <v>52684.999999999993</v>
      </c>
    </row>
    <row r="269" spans="1:33" x14ac:dyDescent="0.25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460</v>
      </c>
      <c r="E269" s="164" t="s">
        <v>311</v>
      </c>
      <c r="F269" s="164" t="s">
        <v>49</v>
      </c>
      <c r="G269" s="16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  <c r="AG269" s="223">
        <v>47457.499999999993</v>
      </c>
    </row>
    <row r="270" spans="1:33" x14ac:dyDescent="0.25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460</v>
      </c>
      <c r="E270" s="164" t="s">
        <v>311</v>
      </c>
      <c r="F270" s="164" t="s">
        <v>199</v>
      </c>
      <c r="G270" s="16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  <c r="AG270" s="223">
        <v>32492.499999999996</v>
      </c>
    </row>
    <row r="271" spans="1:33" x14ac:dyDescent="0.25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460</v>
      </c>
      <c r="E271" s="164" t="s">
        <v>311</v>
      </c>
      <c r="F271" s="164" t="s">
        <v>24</v>
      </c>
      <c r="G271" s="16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  <c r="AG271" s="223">
        <v>38540</v>
      </c>
    </row>
    <row r="272" spans="1:33" x14ac:dyDescent="0.25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460</v>
      </c>
      <c r="E272" s="164" t="s">
        <v>311</v>
      </c>
      <c r="F272" s="164" t="s">
        <v>6</v>
      </c>
      <c r="G272" s="16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  <c r="AG272" s="223">
        <v>55452.499999999993</v>
      </c>
    </row>
    <row r="273" spans="1:33" x14ac:dyDescent="0.25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460</v>
      </c>
      <c r="E273" s="164" t="s">
        <v>312</v>
      </c>
      <c r="F273" s="164" t="s">
        <v>205</v>
      </c>
      <c r="G273" s="16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  <c r="AG273" s="223">
        <v>112749.99999999999</v>
      </c>
    </row>
    <row r="274" spans="1:33" x14ac:dyDescent="0.25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460</v>
      </c>
      <c r="E274" s="164" t="s">
        <v>312</v>
      </c>
      <c r="F274" s="164" t="s">
        <v>200</v>
      </c>
      <c r="G274" s="16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  <c r="AG274" s="223">
        <v>126074.99999999999</v>
      </c>
    </row>
    <row r="275" spans="1:33" x14ac:dyDescent="0.25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460</v>
      </c>
      <c r="E275" s="164" t="s">
        <v>313</v>
      </c>
      <c r="F275" s="164" t="s">
        <v>50</v>
      </c>
      <c r="G275" s="16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  <c r="AG275" s="223">
        <v>68572.5</v>
      </c>
    </row>
    <row r="276" spans="1:33" x14ac:dyDescent="0.25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460</v>
      </c>
      <c r="E276" s="164" t="s">
        <v>313</v>
      </c>
      <c r="F276" s="164" t="s">
        <v>199</v>
      </c>
      <c r="G276" s="16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  <c r="AG276" s="223">
        <v>47047.499999999993</v>
      </c>
    </row>
    <row r="277" spans="1:33" x14ac:dyDescent="0.25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460</v>
      </c>
      <c r="E277" s="164" t="s">
        <v>313</v>
      </c>
      <c r="F277" s="164" t="s">
        <v>62</v>
      </c>
      <c r="G277" s="16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  <c r="AG277" s="223">
        <v>126074.99999999999</v>
      </c>
    </row>
    <row r="278" spans="1:33" x14ac:dyDescent="0.25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460</v>
      </c>
      <c r="E278" s="164" t="s">
        <v>313</v>
      </c>
      <c r="F278" s="164" t="s">
        <v>6</v>
      </c>
      <c r="G278" s="16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  <c r="AG278" s="223">
        <v>70417.5</v>
      </c>
    </row>
    <row r="279" spans="1:33" x14ac:dyDescent="0.25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460</v>
      </c>
      <c r="E279" s="164" t="s">
        <v>313</v>
      </c>
      <c r="F279" s="164" t="s">
        <v>61</v>
      </c>
      <c r="G279" s="16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  <c r="AG279" s="223">
        <v>129149.99999999999</v>
      </c>
    </row>
    <row r="280" spans="1:33" x14ac:dyDescent="0.25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460</v>
      </c>
      <c r="E280" s="164" t="s">
        <v>313</v>
      </c>
      <c r="F280" s="164" t="s">
        <v>203</v>
      </c>
      <c r="G280" s="16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  <c r="AG280" s="223">
        <v>79540</v>
      </c>
    </row>
    <row r="281" spans="1:33" x14ac:dyDescent="0.25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460</v>
      </c>
      <c r="E281" s="164" t="s">
        <v>313</v>
      </c>
      <c r="F281" s="164" t="s">
        <v>200</v>
      </c>
      <c r="G281" s="16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  <c r="AG281" s="223">
        <v>79540</v>
      </c>
    </row>
    <row r="282" spans="1:33" x14ac:dyDescent="0.25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460</v>
      </c>
      <c r="E282" s="164" t="s">
        <v>313</v>
      </c>
      <c r="F282" s="164" t="s">
        <v>60</v>
      </c>
      <c r="G282" s="16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  <c r="AG282" s="223">
        <v>142475</v>
      </c>
    </row>
    <row r="283" spans="1:33" x14ac:dyDescent="0.25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460</v>
      </c>
      <c r="E283" s="164" t="s">
        <v>313</v>
      </c>
      <c r="F283" s="164" t="s">
        <v>59</v>
      </c>
      <c r="G283" s="16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  <c r="AG283" s="223">
        <v>98604.999999999985</v>
      </c>
    </row>
    <row r="284" spans="1:33" x14ac:dyDescent="0.25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460</v>
      </c>
      <c r="E284" s="164" t="s">
        <v>313</v>
      </c>
      <c r="F284" s="164" t="s">
        <v>58</v>
      </c>
      <c r="G284" s="16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  <c r="AG284" s="223">
        <v>140425</v>
      </c>
    </row>
    <row r="285" spans="1:33" x14ac:dyDescent="0.25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460</v>
      </c>
      <c r="E285" s="164" t="s">
        <v>313</v>
      </c>
      <c r="F285" s="164" t="s">
        <v>57</v>
      </c>
      <c r="G285" s="16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  <c r="AG285" s="223">
        <v>157850</v>
      </c>
    </row>
    <row r="286" spans="1:33" x14ac:dyDescent="0.25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460</v>
      </c>
      <c r="E286" s="164" t="s">
        <v>313</v>
      </c>
      <c r="F286" s="164" t="s">
        <v>56</v>
      </c>
      <c r="G286" s="16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  <c r="AG286" s="223">
        <v>186549.99999999997</v>
      </c>
    </row>
    <row r="287" spans="1:33" x14ac:dyDescent="0.25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460</v>
      </c>
      <c r="E287" s="164" t="s">
        <v>313</v>
      </c>
      <c r="F287" s="164" t="s">
        <v>55</v>
      </c>
      <c r="G287" s="16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  <c r="AG287" s="223">
        <v>199874.99999999997</v>
      </c>
    </row>
    <row r="288" spans="1:33" x14ac:dyDescent="0.25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460</v>
      </c>
      <c r="E288" s="164" t="s">
        <v>314</v>
      </c>
      <c r="F288" s="164" t="s">
        <v>48</v>
      </c>
      <c r="G288" s="16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  <c r="AG288" s="223">
        <v>26137.499999999996</v>
      </c>
    </row>
    <row r="289" spans="1:33" x14ac:dyDescent="0.25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460</v>
      </c>
      <c r="E289" s="164" t="s">
        <v>314</v>
      </c>
      <c r="F289" s="164" t="s">
        <v>201</v>
      </c>
      <c r="G289" s="16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  <c r="AG289" s="223">
        <v>28392.499999999996</v>
      </c>
    </row>
    <row r="290" spans="1:33" x14ac:dyDescent="0.25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460</v>
      </c>
      <c r="E290" s="164" t="s">
        <v>314</v>
      </c>
      <c r="F290" s="164" t="s">
        <v>54</v>
      </c>
      <c r="G290" s="16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  <c r="AG290" s="223">
        <v>48072.499999999993</v>
      </c>
    </row>
    <row r="291" spans="1:33" x14ac:dyDescent="0.25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460</v>
      </c>
      <c r="E291" s="164" t="s">
        <v>314</v>
      </c>
      <c r="F291" s="164" t="s">
        <v>53</v>
      </c>
      <c r="G291" s="16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  <c r="AG291" s="223">
        <v>36182.5</v>
      </c>
    </row>
    <row r="292" spans="1:33" x14ac:dyDescent="0.25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460</v>
      </c>
      <c r="E292" s="164" t="s">
        <v>314</v>
      </c>
      <c r="F292" s="164" t="s">
        <v>202</v>
      </c>
      <c r="G292" s="16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  <c r="AG292" s="223">
        <v>32184.999999999996</v>
      </c>
    </row>
    <row r="293" spans="1:33" x14ac:dyDescent="0.25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460</v>
      </c>
      <c r="E293" s="164" t="s">
        <v>314</v>
      </c>
      <c r="F293" s="164" t="s">
        <v>52</v>
      </c>
      <c r="G293" s="16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  <c r="AG293" s="223">
        <v>43562.499999999993</v>
      </c>
    </row>
    <row r="294" spans="1:33" x14ac:dyDescent="0.25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460</v>
      </c>
      <c r="E294" s="164" t="s">
        <v>314</v>
      </c>
      <c r="F294" s="164" t="s">
        <v>51</v>
      </c>
      <c r="G294" s="16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  <c r="AG294" s="223">
        <v>58732.499999999993</v>
      </c>
    </row>
    <row r="295" spans="1:33" x14ac:dyDescent="0.25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460</v>
      </c>
      <c r="E295" s="164" t="s">
        <v>314</v>
      </c>
      <c r="F295" s="164" t="s">
        <v>25</v>
      </c>
      <c r="G295" s="16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  <c r="AG295" s="223">
        <v>41102.5</v>
      </c>
    </row>
    <row r="296" spans="1:33" x14ac:dyDescent="0.25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460</v>
      </c>
      <c r="E296" s="164" t="s">
        <v>314</v>
      </c>
      <c r="F296" s="164" t="s">
        <v>50</v>
      </c>
      <c r="G296" s="16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  <c r="AG296" s="223">
        <v>50122.499999999993</v>
      </c>
    </row>
    <row r="297" spans="1:33" x14ac:dyDescent="0.25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460</v>
      </c>
      <c r="E297" s="164" t="s">
        <v>314</v>
      </c>
      <c r="F297" s="164" t="s">
        <v>49</v>
      </c>
      <c r="G297" s="16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  <c r="AG297" s="223">
        <v>53504.999999999993</v>
      </c>
    </row>
    <row r="298" spans="1:33" x14ac:dyDescent="0.25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460</v>
      </c>
      <c r="E298" s="164" t="s">
        <v>314</v>
      </c>
      <c r="F298" s="164" t="s">
        <v>199</v>
      </c>
      <c r="G298" s="16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  <c r="AG298" s="223">
        <v>38540</v>
      </c>
    </row>
    <row r="299" spans="1:33" x14ac:dyDescent="0.25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460</v>
      </c>
      <c r="E299" s="164" t="s">
        <v>314</v>
      </c>
      <c r="F299" s="164" t="s">
        <v>24</v>
      </c>
      <c r="G299" s="16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  <c r="AG299" s="223">
        <v>44689.999999999993</v>
      </c>
    </row>
    <row r="300" spans="1:33" x14ac:dyDescent="0.25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460</v>
      </c>
      <c r="E300" s="164" t="s">
        <v>314</v>
      </c>
      <c r="F300" s="164" t="s">
        <v>6</v>
      </c>
      <c r="G300" s="16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  <c r="AG300" s="223">
        <v>62934.999999999993</v>
      </c>
    </row>
    <row r="301" spans="1:33" x14ac:dyDescent="0.25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460</v>
      </c>
      <c r="E301" s="164" t="s">
        <v>315</v>
      </c>
      <c r="F301" s="164" t="s">
        <v>205</v>
      </c>
      <c r="G301" s="16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  <c r="AG301" s="223">
        <v>118899.99999999999</v>
      </c>
    </row>
    <row r="302" spans="1:33" x14ac:dyDescent="0.25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460</v>
      </c>
      <c r="E302" s="164" t="s">
        <v>315</v>
      </c>
      <c r="F302" s="164" t="s">
        <v>200</v>
      </c>
      <c r="G302" s="16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  <c r="AG302" s="223">
        <v>136325</v>
      </c>
    </row>
    <row r="303" spans="1:33" x14ac:dyDescent="0.25">
      <c r="A303" s="245"/>
      <c r="B303" s="1" t="str">
        <f t="shared" si="60"/>
        <v>2.99, Plow 4 Bottom Switch</v>
      </c>
      <c r="C303" s="168">
        <v>2.99</v>
      </c>
      <c r="D303" s="164" t="s">
        <v>460</v>
      </c>
      <c r="E303" s="164" t="s">
        <v>445</v>
      </c>
      <c r="F303" s="164" t="s">
        <v>446</v>
      </c>
      <c r="G303" s="16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  <c r="AG303" s="223">
        <v>14657.499999999998</v>
      </c>
    </row>
    <row r="304" spans="1:33" x14ac:dyDescent="0.25">
      <c r="A304" s="245"/>
      <c r="B304" s="1" t="str">
        <f t="shared" si="60"/>
        <v>3, Plow 5 Bottom Switch</v>
      </c>
      <c r="C304" s="168">
        <v>3</v>
      </c>
      <c r="D304" s="164" t="s">
        <v>460</v>
      </c>
      <c r="E304" s="164" t="s">
        <v>445</v>
      </c>
      <c r="F304" s="164" t="s">
        <v>447</v>
      </c>
      <c r="G304" s="16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  <c r="AG304" s="223">
        <v>16707.5</v>
      </c>
    </row>
    <row r="305" spans="1:33" x14ac:dyDescent="0.25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460</v>
      </c>
      <c r="E305" s="164" t="s">
        <v>316</v>
      </c>
      <c r="F305" s="164" t="s">
        <v>11</v>
      </c>
      <c r="G305" s="16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  <c r="AG305" s="223">
        <v>4233.25</v>
      </c>
    </row>
    <row r="306" spans="1:33" x14ac:dyDescent="0.25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460</v>
      </c>
      <c r="E306" s="164" t="s">
        <v>316</v>
      </c>
      <c r="F306" s="164" t="s">
        <v>8</v>
      </c>
      <c r="G306" s="16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  <c r="AG306" s="223">
        <v>16605</v>
      </c>
    </row>
    <row r="307" spans="1:33" x14ac:dyDescent="0.25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460</v>
      </c>
      <c r="E307" s="164" t="s">
        <v>316</v>
      </c>
      <c r="F307" s="164" t="s">
        <v>44</v>
      </c>
      <c r="G307" s="16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  <c r="AG307" s="223">
        <v>18552.5</v>
      </c>
    </row>
    <row r="308" spans="1:33" x14ac:dyDescent="0.25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460</v>
      </c>
      <c r="E308" s="164" t="s">
        <v>316</v>
      </c>
      <c r="F308" s="164" t="s">
        <v>41</v>
      </c>
      <c r="G308" s="16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  <c r="AG308" s="223">
        <v>20090</v>
      </c>
    </row>
    <row r="309" spans="1:33" x14ac:dyDescent="0.25">
      <c r="A309" s="245">
        <v>718</v>
      </c>
      <c r="B309" s="1" t="str">
        <f t="shared" si="60"/>
        <v>3.05, Roller/Stubble 20'</v>
      </c>
      <c r="C309" s="168">
        <v>3.05</v>
      </c>
      <c r="D309" s="164" t="s">
        <v>460</v>
      </c>
      <c r="E309" s="164" t="s">
        <v>317</v>
      </c>
      <c r="F309" s="164" t="s">
        <v>8</v>
      </c>
      <c r="G309" s="16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  <c r="AG309" s="223">
        <v>13529.999999999998</v>
      </c>
    </row>
    <row r="310" spans="1:33" x14ac:dyDescent="0.25">
      <c r="A310" s="245">
        <v>719</v>
      </c>
      <c r="B310" s="1" t="str">
        <f t="shared" si="60"/>
        <v>3.06, Roller/Stubble 32'</v>
      </c>
      <c r="C310" s="168">
        <v>3.06</v>
      </c>
      <c r="D310" s="164" t="s">
        <v>460</v>
      </c>
      <c r="E310" s="164" t="s">
        <v>317</v>
      </c>
      <c r="F310" s="164" t="s">
        <v>43</v>
      </c>
      <c r="G310" s="16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  <c r="AG310" s="223">
        <v>22959.999999999996</v>
      </c>
    </row>
    <row r="311" spans="1:33" x14ac:dyDescent="0.25">
      <c r="A311" s="245">
        <v>485</v>
      </c>
      <c r="B311" s="1" t="str">
        <f t="shared" si="60"/>
        <v>3.07, Rotary Cutter  7'</v>
      </c>
      <c r="C311" s="168">
        <v>3.07</v>
      </c>
      <c r="D311" s="164" t="s">
        <v>460</v>
      </c>
      <c r="E311" s="164" t="s">
        <v>318</v>
      </c>
      <c r="F311" s="164" t="s">
        <v>42</v>
      </c>
      <c r="G311" s="16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  <c r="AG311" s="223">
        <v>4489.5</v>
      </c>
    </row>
    <row r="312" spans="1:33" x14ac:dyDescent="0.25">
      <c r="A312" s="245">
        <v>199</v>
      </c>
      <c r="B312" s="1" t="str">
        <f t="shared" si="60"/>
        <v>3.08, Rotary Cutter 12'</v>
      </c>
      <c r="C312" s="168">
        <v>3.08</v>
      </c>
      <c r="D312" s="164" t="s">
        <v>460</v>
      </c>
      <c r="E312" s="164" t="s">
        <v>318</v>
      </c>
      <c r="F312" s="164" t="s">
        <v>11</v>
      </c>
      <c r="G312" s="16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  <c r="AG312" s="223">
        <v>12914.999999999998</v>
      </c>
    </row>
    <row r="313" spans="1:33" x14ac:dyDescent="0.25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460</v>
      </c>
      <c r="E313" s="164" t="s">
        <v>319</v>
      </c>
      <c r="F313" s="164" t="s">
        <v>10</v>
      </c>
      <c r="G313" s="16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  <c r="AG313" s="223">
        <v>19987.5</v>
      </c>
    </row>
    <row r="314" spans="1:33" x14ac:dyDescent="0.25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460</v>
      </c>
      <c r="E314" s="164" t="s">
        <v>319</v>
      </c>
      <c r="F314" s="164" t="s">
        <v>8</v>
      </c>
      <c r="G314" s="16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  <c r="AG314" s="223">
        <v>27674.999999999996</v>
      </c>
    </row>
    <row r="315" spans="1:33" x14ac:dyDescent="0.25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460</v>
      </c>
      <c r="E315" s="164" t="s">
        <v>320</v>
      </c>
      <c r="F315" s="164" t="s">
        <v>38</v>
      </c>
      <c r="G315" s="16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  <c r="AG315" s="223">
        <v>25317.499999999996</v>
      </c>
    </row>
    <row r="316" spans="1:33" x14ac:dyDescent="0.25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460</v>
      </c>
      <c r="E316" s="164" t="s">
        <v>320</v>
      </c>
      <c r="F316" s="164" t="s">
        <v>41</v>
      </c>
      <c r="G316" s="16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  <c r="AG316" s="223">
        <v>36182.5</v>
      </c>
    </row>
    <row r="317" spans="1:33" x14ac:dyDescent="0.25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460</v>
      </c>
      <c r="E317" s="164" t="s">
        <v>321</v>
      </c>
      <c r="F317" s="164" t="s">
        <v>40</v>
      </c>
      <c r="G317" s="16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  <c r="AG317" s="223">
        <v>13632.499999999998</v>
      </c>
    </row>
    <row r="318" spans="1:33" x14ac:dyDescent="0.25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460</v>
      </c>
      <c r="E318" s="164" t="s">
        <v>321</v>
      </c>
      <c r="F318" s="164" t="s">
        <v>39</v>
      </c>
      <c r="G318" s="16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  <c r="AG318" s="223">
        <v>20192.5</v>
      </c>
    </row>
    <row r="319" spans="1:33" x14ac:dyDescent="0.25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460</v>
      </c>
      <c r="E319" s="164" t="s">
        <v>321</v>
      </c>
      <c r="F319" s="164" t="s">
        <v>38</v>
      </c>
      <c r="G319" s="16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  <c r="AG319" s="223">
        <v>19167.5</v>
      </c>
    </row>
    <row r="320" spans="1:33" x14ac:dyDescent="0.25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460</v>
      </c>
      <c r="E320" s="164" t="s">
        <v>322</v>
      </c>
      <c r="F320" s="164" t="s">
        <v>38</v>
      </c>
      <c r="G320" s="16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  <c r="AG320" s="223">
        <v>19270</v>
      </c>
    </row>
    <row r="321" spans="1:33" x14ac:dyDescent="0.25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460</v>
      </c>
      <c r="E321" s="164" t="s">
        <v>322</v>
      </c>
      <c r="F321" s="164" t="s">
        <v>41</v>
      </c>
      <c r="G321" s="16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  <c r="AG321" s="223">
        <v>28699.999999999996</v>
      </c>
    </row>
    <row r="322" spans="1:33" x14ac:dyDescent="0.25">
      <c r="A322" s="245">
        <v>177</v>
      </c>
      <c r="B322" s="1" t="str">
        <f t="shared" si="60"/>
        <v>3.18, Row Cond Rigid 13'</v>
      </c>
      <c r="C322" s="168">
        <v>3.18</v>
      </c>
      <c r="D322" s="164" t="s">
        <v>460</v>
      </c>
      <c r="E322" s="164" t="s">
        <v>323</v>
      </c>
      <c r="F322" s="164" t="s">
        <v>40</v>
      </c>
      <c r="G322" s="16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  <c r="AG322" s="223">
        <v>7482.4999999999991</v>
      </c>
    </row>
    <row r="323" spans="1:33" x14ac:dyDescent="0.25">
      <c r="A323" s="245">
        <v>178</v>
      </c>
      <c r="B323" s="1" t="str">
        <f t="shared" si="60"/>
        <v>3.19, Row Cond Rigid 21'</v>
      </c>
      <c r="C323" s="168">
        <v>3.19</v>
      </c>
      <c r="D323" s="164" t="s">
        <v>460</v>
      </c>
      <c r="E323" s="164" t="s">
        <v>323</v>
      </c>
      <c r="F323" s="164" t="s">
        <v>39</v>
      </c>
      <c r="G323" s="16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  <c r="AG323" s="223">
        <v>12299.999999999998</v>
      </c>
    </row>
    <row r="324" spans="1:33" x14ac:dyDescent="0.25">
      <c r="A324" s="245">
        <v>179</v>
      </c>
      <c r="B324" s="1" t="str">
        <f t="shared" si="60"/>
        <v>3.2, Row Cond Rigid 26'</v>
      </c>
      <c r="C324" s="168">
        <v>3.2</v>
      </c>
      <c r="D324" s="164" t="s">
        <v>460</v>
      </c>
      <c r="E324" s="164" t="s">
        <v>323</v>
      </c>
      <c r="F324" s="164" t="s">
        <v>38</v>
      </c>
      <c r="G324" s="16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  <c r="AG324" s="223">
        <v>13119.999999999998</v>
      </c>
    </row>
    <row r="325" spans="1:33" x14ac:dyDescent="0.25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460</v>
      </c>
      <c r="E325" s="164" t="s">
        <v>495</v>
      </c>
      <c r="F325" s="164" t="s">
        <v>38</v>
      </c>
      <c r="G325" s="16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  <c r="AG325" s="223">
        <v>34337.5</v>
      </c>
    </row>
    <row r="326" spans="1:33" x14ac:dyDescent="0.25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460</v>
      </c>
      <c r="E326" s="164" t="s">
        <v>495</v>
      </c>
      <c r="F326" s="164" t="s">
        <v>44</v>
      </c>
      <c r="G326" s="16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  <c r="AG326" s="223">
        <v>37002.5</v>
      </c>
    </row>
    <row r="327" spans="1:33" x14ac:dyDescent="0.25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460</v>
      </c>
      <c r="E327" s="164" t="s">
        <v>495</v>
      </c>
      <c r="F327" s="164" t="s">
        <v>16</v>
      </c>
      <c r="G327" s="16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  <c r="AG327" s="223">
        <v>45919.999999999993</v>
      </c>
    </row>
    <row r="328" spans="1:33" x14ac:dyDescent="0.25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460</v>
      </c>
      <c r="E328" s="164" t="s">
        <v>496</v>
      </c>
      <c r="F328" s="164" t="s">
        <v>39</v>
      </c>
      <c r="G328" s="16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  <c r="AG328" s="223">
        <v>24497.499999999996</v>
      </c>
    </row>
    <row r="329" spans="1:33" x14ac:dyDescent="0.25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460</v>
      </c>
      <c r="E329" s="164" t="s">
        <v>496</v>
      </c>
      <c r="F329" s="164" t="s">
        <v>38</v>
      </c>
      <c r="G329" s="16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  <c r="AG329" s="223">
        <v>27879.999999999996</v>
      </c>
    </row>
    <row r="330" spans="1:33" x14ac:dyDescent="0.25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460</v>
      </c>
      <c r="E330" s="164" t="s">
        <v>324</v>
      </c>
      <c r="F330" s="164" t="s">
        <v>37</v>
      </c>
      <c r="G330" s="16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  <c r="AG330" s="223">
        <v>11069.999999999998</v>
      </c>
    </row>
    <row r="331" spans="1:33" x14ac:dyDescent="0.25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460</v>
      </c>
      <c r="E331" s="164" t="s">
        <v>325</v>
      </c>
      <c r="F331" s="164" t="s">
        <v>36</v>
      </c>
      <c r="G331" s="16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  <c r="AG331" s="223">
        <v>635.5</v>
      </c>
    </row>
    <row r="332" spans="1:33" x14ac:dyDescent="0.25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460</v>
      </c>
      <c r="E332" s="164" t="s">
        <v>326</v>
      </c>
      <c r="F332" s="164" t="s">
        <v>35</v>
      </c>
      <c r="G332" s="16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  <c r="AG332" s="223">
        <v>440.74999999999994</v>
      </c>
    </row>
    <row r="333" spans="1:33" x14ac:dyDescent="0.25">
      <c r="A333" s="245">
        <v>733</v>
      </c>
      <c r="B333" s="1" t="str">
        <f t="shared" si="75"/>
        <v>3.29, Spray (ATV) 20'</v>
      </c>
      <c r="C333" s="168">
        <v>3.29</v>
      </c>
      <c r="D333" s="164" t="s">
        <v>460</v>
      </c>
      <c r="E333" s="164" t="s">
        <v>326</v>
      </c>
      <c r="F333" s="164" t="s">
        <v>8</v>
      </c>
      <c r="G333" s="16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  <c r="AG333" s="223">
        <v>1383.7499999999998</v>
      </c>
    </row>
    <row r="334" spans="1:33" x14ac:dyDescent="0.25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460</v>
      </c>
      <c r="E334" s="164" t="s">
        <v>327</v>
      </c>
      <c r="F334" s="164" t="s">
        <v>29</v>
      </c>
      <c r="G334" s="16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  <c r="AG334" s="223">
        <v>6088.4999999999991</v>
      </c>
    </row>
    <row r="335" spans="1:33" x14ac:dyDescent="0.25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460</v>
      </c>
      <c r="E335" s="164" t="s">
        <v>327</v>
      </c>
      <c r="F335" s="164" t="s">
        <v>26</v>
      </c>
      <c r="G335" s="16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  <c r="AG335" s="223">
        <v>7533.7499999999991</v>
      </c>
    </row>
    <row r="336" spans="1:33" x14ac:dyDescent="0.25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460</v>
      </c>
      <c r="E336" s="164" t="s">
        <v>327</v>
      </c>
      <c r="F336" s="164" t="s">
        <v>34</v>
      </c>
      <c r="G336" s="16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  <c r="AG336" s="223">
        <v>6898.2499999999991</v>
      </c>
    </row>
    <row r="337" spans="1:33" x14ac:dyDescent="0.25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460</v>
      </c>
      <c r="E337" s="164" t="s">
        <v>327</v>
      </c>
      <c r="F337" s="164" t="s">
        <v>33</v>
      </c>
      <c r="G337" s="16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  <c r="AG337" s="223">
        <v>7841.2499999999991</v>
      </c>
    </row>
    <row r="338" spans="1:33" x14ac:dyDescent="0.25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460</v>
      </c>
      <c r="E338" s="164" t="s">
        <v>327</v>
      </c>
      <c r="F338" s="164" t="s">
        <v>32</v>
      </c>
      <c r="G338" s="16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  <c r="AG338" s="223">
        <v>10250</v>
      </c>
    </row>
    <row r="339" spans="1:33" x14ac:dyDescent="0.25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460</v>
      </c>
      <c r="E339" s="164" t="s">
        <v>328</v>
      </c>
      <c r="F339" s="164" t="s">
        <v>31</v>
      </c>
      <c r="G339" s="16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  <c r="AG339" s="223">
        <v>5955.2499999999991</v>
      </c>
    </row>
    <row r="340" spans="1:33" x14ac:dyDescent="0.25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460</v>
      </c>
      <c r="E340" s="164" t="s">
        <v>328</v>
      </c>
      <c r="F340" s="164" t="s">
        <v>30</v>
      </c>
      <c r="G340" s="16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  <c r="AG340" s="223">
        <v>7010.9999999999991</v>
      </c>
    </row>
    <row r="341" spans="1:33" x14ac:dyDescent="0.25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460</v>
      </c>
      <c r="E341" s="164" t="s">
        <v>328</v>
      </c>
      <c r="F341" s="164" t="s">
        <v>29</v>
      </c>
      <c r="G341" s="16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  <c r="AG341" s="223">
        <v>11582.499999999998</v>
      </c>
    </row>
    <row r="342" spans="1:33" x14ac:dyDescent="0.25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460</v>
      </c>
      <c r="E342" s="164" t="s">
        <v>328</v>
      </c>
      <c r="F342" s="164" t="s">
        <v>28</v>
      </c>
      <c r="G342" s="16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  <c r="AG342" s="223">
        <v>8066.7499999999991</v>
      </c>
    </row>
    <row r="343" spans="1:33" x14ac:dyDescent="0.25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460</v>
      </c>
      <c r="E343" s="164" t="s">
        <v>328</v>
      </c>
      <c r="F343" s="164" t="s">
        <v>27</v>
      </c>
      <c r="G343" s="16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  <c r="AG343" s="223">
        <v>19680</v>
      </c>
    </row>
    <row r="344" spans="1:33" x14ac:dyDescent="0.25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460</v>
      </c>
      <c r="E344" s="164" t="s">
        <v>328</v>
      </c>
      <c r="F344" s="164" t="s">
        <v>26</v>
      </c>
      <c r="G344" s="16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  <c r="AG344" s="223">
        <v>21012.499999999996</v>
      </c>
    </row>
    <row r="345" spans="1:33" x14ac:dyDescent="0.25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460</v>
      </c>
      <c r="E345" s="164" t="s">
        <v>329</v>
      </c>
      <c r="F345" s="164" t="s">
        <v>17</v>
      </c>
      <c r="G345" s="16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  <c r="AG345" s="223">
        <v>22959.999999999996</v>
      </c>
    </row>
    <row r="346" spans="1:33" x14ac:dyDescent="0.25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460</v>
      </c>
      <c r="E346" s="164" t="s">
        <v>329</v>
      </c>
      <c r="F346" s="164" t="s">
        <v>16</v>
      </c>
      <c r="G346" s="16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  <c r="AG346" s="223">
        <v>33005</v>
      </c>
    </row>
    <row r="347" spans="1:33" x14ac:dyDescent="0.25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460</v>
      </c>
      <c r="E347" s="164" t="s">
        <v>330</v>
      </c>
      <c r="F347" s="164" t="s">
        <v>17</v>
      </c>
      <c r="G347" s="16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  <c r="AG347" s="223">
        <v>6088.4999999999991</v>
      </c>
    </row>
    <row r="348" spans="1:33" x14ac:dyDescent="0.25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460</v>
      </c>
      <c r="E348" s="164" t="s">
        <v>330</v>
      </c>
      <c r="F348" s="164" t="s">
        <v>16</v>
      </c>
      <c r="G348" s="16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  <c r="AG348" s="223">
        <v>7533.7499999999991</v>
      </c>
    </row>
    <row r="349" spans="1:33" x14ac:dyDescent="0.25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460</v>
      </c>
      <c r="E349" s="164" t="s">
        <v>330</v>
      </c>
      <c r="F349" s="164" t="s">
        <v>15</v>
      </c>
      <c r="G349" s="16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  <c r="AG349" s="223">
        <v>6898.2499999999991</v>
      </c>
    </row>
    <row r="350" spans="1:33" x14ac:dyDescent="0.25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460</v>
      </c>
      <c r="E350" s="164" t="s">
        <v>330</v>
      </c>
      <c r="F350" s="164" t="s">
        <v>14</v>
      </c>
      <c r="G350" s="16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  <c r="AG350" s="223">
        <v>7841.2499999999991</v>
      </c>
    </row>
    <row r="351" spans="1:33" x14ac:dyDescent="0.25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460</v>
      </c>
      <c r="E351" s="164" t="s">
        <v>330</v>
      </c>
      <c r="F351" s="164" t="s">
        <v>13</v>
      </c>
      <c r="G351" s="16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  <c r="AG351" s="223">
        <v>10250</v>
      </c>
    </row>
    <row r="352" spans="1:33" x14ac:dyDescent="0.25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460</v>
      </c>
      <c r="E352" s="164" t="s">
        <v>331</v>
      </c>
      <c r="F352" s="164" t="s">
        <v>25</v>
      </c>
      <c r="G352" s="16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  <c r="AG352" s="223">
        <v>18142.5</v>
      </c>
    </row>
    <row r="353" spans="1:33" x14ac:dyDescent="0.25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460</v>
      </c>
      <c r="E353" s="164" t="s">
        <v>331</v>
      </c>
      <c r="F353" s="164" t="s">
        <v>199</v>
      </c>
      <c r="G353" s="16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  <c r="AG353" s="223">
        <v>19372.5</v>
      </c>
    </row>
    <row r="354" spans="1:33" x14ac:dyDescent="0.25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460</v>
      </c>
      <c r="E354" s="164" t="s">
        <v>331</v>
      </c>
      <c r="F354" s="164" t="s">
        <v>6</v>
      </c>
      <c r="G354" s="16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  <c r="AG354" s="223">
        <v>26239.999999999996</v>
      </c>
    </row>
    <row r="355" spans="1:33" x14ac:dyDescent="0.25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460</v>
      </c>
      <c r="E355" s="164" t="s">
        <v>331</v>
      </c>
      <c r="F355" s="164" t="s">
        <v>200</v>
      </c>
      <c r="G355" s="16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  <c r="AG355" s="223">
        <v>26854.999999999996</v>
      </c>
    </row>
    <row r="356" spans="1:33" x14ac:dyDescent="0.25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460</v>
      </c>
      <c r="E356" s="164" t="s">
        <v>332</v>
      </c>
      <c r="F356" s="164" t="s">
        <v>25</v>
      </c>
      <c r="G356" s="16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  <c r="AG356" s="223">
        <v>12504.999999999998</v>
      </c>
    </row>
    <row r="357" spans="1:33" x14ac:dyDescent="0.25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460</v>
      </c>
      <c r="E357" s="164" t="s">
        <v>332</v>
      </c>
      <c r="F357" s="164" t="s">
        <v>199</v>
      </c>
      <c r="G357" s="16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  <c r="AG357" s="223">
        <v>17937.5</v>
      </c>
    </row>
    <row r="358" spans="1:33" x14ac:dyDescent="0.25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460</v>
      </c>
      <c r="E358" s="164" t="s">
        <v>332</v>
      </c>
      <c r="F358" s="164" t="s">
        <v>24</v>
      </c>
      <c r="G358" s="16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  <c r="AG358" s="223">
        <v>19270</v>
      </c>
    </row>
    <row r="359" spans="1:33" x14ac:dyDescent="0.25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460</v>
      </c>
      <c r="E359" s="164" t="s">
        <v>332</v>
      </c>
      <c r="F359" s="164" t="s">
        <v>23</v>
      </c>
      <c r="G359" s="16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  <c r="AG359" s="223">
        <v>10250</v>
      </c>
    </row>
    <row r="360" spans="1:33" x14ac:dyDescent="0.25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460</v>
      </c>
      <c r="E360" s="164" t="s">
        <v>332</v>
      </c>
      <c r="F360" s="164" t="s">
        <v>6</v>
      </c>
      <c r="G360" s="16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  <c r="AG360" s="223">
        <v>18347.5</v>
      </c>
    </row>
    <row r="361" spans="1:33" x14ac:dyDescent="0.25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460</v>
      </c>
      <c r="E361" s="164" t="s">
        <v>332</v>
      </c>
      <c r="F361" s="164" t="s">
        <v>203</v>
      </c>
      <c r="G361" s="16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  <c r="AG361" s="223">
        <v>16605</v>
      </c>
    </row>
    <row r="362" spans="1:33" x14ac:dyDescent="0.25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460</v>
      </c>
      <c r="E362" s="164" t="s">
        <v>332</v>
      </c>
      <c r="F362" s="164" t="s">
        <v>200</v>
      </c>
      <c r="G362" s="16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  <c r="AG362" s="223">
        <v>16605</v>
      </c>
    </row>
    <row r="363" spans="1:33" x14ac:dyDescent="0.25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460</v>
      </c>
      <c r="E363" s="164" t="s">
        <v>333</v>
      </c>
      <c r="F363" s="164" t="s">
        <v>15</v>
      </c>
      <c r="G363" s="16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  <c r="AG363" s="223">
        <v>14349.999999999998</v>
      </c>
    </row>
    <row r="364" spans="1:33" x14ac:dyDescent="0.25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460</v>
      </c>
      <c r="E364" s="164" t="s">
        <v>334</v>
      </c>
      <c r="F364" s="164" t="s">
        <v>22</v>
      </c>
      <c r="G364" s="16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  <c r="AG364" s="223">
        <v>30442.499999999996</v>
      </c>
    </row>
    <row r="365" spans="1:33" x14ac:dyDescent="0.25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460</v>
      </c>
      <c r="E365" s="164" t="s">
        <v>334</v>
      </c>
      <c r="F365" s="164" t="s">
        <v>21</v>
      </c>
      <c r="G365" s="16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  <c r="AG365" s="223">
        <v>40385</v>
      </c>
    </row>
    <row r="366" spans="1:33" x14ac:dyDescent="0.25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460</v>
      </c>
      <c r="E366" s="164" t="s">
        <v>334</v>
      </c>
      <c r="F366" s="164" t="s">
        <v>20</v>
      </c>
      <c r="G366" s="16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  <c r="AG366" s="223">
        <v>40897.5</v>
      </c>
    </row>
    <row r="367" spans="1:33" x14ac:dyDescent="0.25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460</v>
      </c>
      <c r="E367" s="164" t="s">
        <v>334</v>
      </c>
      <c r="F367" s="164" t="s">
        <v>19</v>
      </c>
      <c r="G367" s="16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  <c r="AG367" s="223">
        <v>57809.999999999993</v>
      </c>
    </row>
    <row r="368" spans="1:33" x14ac:dyDescent="0.25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460</v>
      </c>
      <c r="E368" s="164" t="s">
        <v>334</v>
      </c>
      <c r="F368" s="164" t="s">
        <v>18</v>
      </c>
      <c r="G368" s="16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  <c r="AG368" s="223">
        <v>74722.5</v>
      </c>
    </row>
    <row r="369" spans="1:33" x14ac:dyDescent="0.25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460</v>
      </c>
      <c r="E369" s="164" t="s">
        <v>335</v>
      </c>
      <c r="F369" s="164" t="s">
        <v>8</v>
      </c>
      <c r="G369" s="16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  <c r="AG369" s="223">
        <v>2716.2499999999995</v>
      </c>
    </row>
    <row r="370" spans="1:33" x14ac:dyDescent="0.25">
      <c r="A370" s="245">
        <v>194</v>
      </c>
      <c r="B370" s="1" t="str">
        <f t="shared" si="75"/>
        <v>3.66, Spray (Spot) 27'</v>
      </c>
      <c r="C370" s="168">
        <v>3.66</v>
      </c>
      <c r="D370" s="164" t="s">
        <v>460</v>
      </c>
      <c r="E370" s="164" t="s">
        <v>336</v>
      </c>
      <c r="F370" s="164" t="s">
        <v>17</v>
      </c>
      <c r="G370" s="16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  <c r="AG370" s="223">
        <v>6088.4999999999991</v>
      </c>
    </row>
    <row r="371" spans="1:33" x14ac:dyDescent="0.25">
      <c r="A371" s="245">
        <v>195</v>
      </c>
      <c r="B371" s="1" t="str">
        <f t="shared" si="75"/>
        <v>3.67, Spray (Spot) 40'</v>
      </c>
      <c r="C371" s="168">
        <v>3.67</v>
      </c>
      <c r="D371" s="164" t="s">
        <v>460</v>
      </c>
      <c r="E371" s="164" t="s">
        <v>336</v>
      </c>
      <c r="F371" s="164" t="s">
        <v>16</v>
      </c>
      <c r="G371" s="16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  <c r="AG371" s="223">
        <v>7533.7499999999991</v>
      </c>
    </row>
    <row r="372" spans="1:33" x14ac:dyDescent="0.25">
      <c r="A372" s="245">
        <v>358</v>
      </c>
      <c r="B372" s="1" t="str">
        <f t="shared" si="75"/>
        <v>3.68, Spray (Spot) 50'</v>
      </c>
      <c r="C372" s="168">
        <v>3.68</v>
      </c>
      <c r="D372" s="164" t="s">
        <v>460</v>
      </c>
      <c r="E372" s="164" t="s">
        <v>336</v>
      </c>
      <c r="F372" s="164" t="s">
        <v>15</v>
      </c>
      <c r="G372" s="16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  <c r="AG372" s="223">
        <v>68982.5</v>
      </c>
    </row>
    <row r="373" spans="1:33" x14ac:dyDescent="0.25">
      <c r="A373" s="245">
        <v>359</v>
      </c>
      <c r="B373" s="1" t="str">
        <f t="shared" si="75"/>
        <v>3.69, Spray (Spot) 53'</v>
      </c>
      <c r="C373" s="168">
        <v>3.69</v>
      </c>
      <c r="D373" s="164" t="s">
        <v>460</v>
      </c>
      <c r="E373" s="164" t="s">
        <v>336</v>
      </c>
      <c r="F373" s="164" t="s">
        <v>14</v>
      </c>
      <c r="G373" s="16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  <c r="AG373" s="223">
        <v>7841.2499999999991</v>
      </c>
    </row>
    <row r="374" spans="1:33" x14ac:dyDescent="0.25">
      <c r="A374" s="245">
        <v>196</v>
      </c>
      <c r="B374" s="1" t="str">
        <f t="shared" si="75"/>
        <v>3.7, Spray (Spot) 60'</v>
      </c>
      <c r="C374" s="168">
        <v>3.7</v>
      </c>
      <c r="D374" s="164" t="s">
        <v>460</v>
      </c>
      <c r="E374" s="164" t="s">
        <v>336</v>
      </c>
      <c r="F374" s="164" t="s">
        <v>13</v>
      </c>
      <c r="G374" s="16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  <c r="AG374" s="223">
        <v>10250</v>
      </c>
    </row>
    <row r="375" spans="1:33" x14ac:dyDescent="0.25">
      <c r="A375" s="245"/>
      <c r="B375" s="1" t="str">
        <f t="shared" si="75"/>
        <v>3.71, ST Plant Rigid 6R-36</v>
      </c>
      <c r="C375" s="168">
        <v>3.71</v>
      </c>
      <c r="D375" s="164" t="s">
        <v>460</v>
      </c>
      <c r="E375" s="164" t="s">
        <v>441</v>
      </c>
      <c r="F375" s="164" t="s">
        <v>206</v>
      </c>
      <c r="G375" s="16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  <c r="AG375" s="223">
        <v>36285</v>
      </c>
    </row>
    <row r="376" spans="1:33" x14ac:dyDescent="0.25">
      <c r="A376" s="245"/>
      <c r="B376" s="1" t="str">
        <f t="shared" si="75"/>
        <v>3.72, ST Plant Rigid 8R-36</v>
      </c>
      <c r="C376" s="168">
        <v>3.72</v>
      </c>
      <c r="D376" s="164" t="s">
        <v>460</v>
      </c>
      <c r="E376" s="164" t="s">
        <v>441</v>
      </c>
      <c r="F376" s="164" t="s">
        <v>205</v>
      </c>
      <c r="G376" s="16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  <c r="AG376" s="223">
        <v>39975</v>
      </c>
    </row>
    <row r="377" spans="1:33" x14ac:dyDescent="0.25">
      <c r="A377" s="245">
        <v>693</v>
      </c>
      <c r="B377" s="1" t="str">
        <f t="shared" si="75"/>
        <v>3.73, Strip Till 12R-30</v>
      </c>
      <c r="C377" s="168">
        <v>3.73</v>
      </c>
      <c r="D377" s="164" t="s">
        <v>460</v>
      </c>
      <c r="E377" s="164" t="s">
        <v>337</v>
      </c>
      <c r="F377" s="164" t="s">
        <v>6</v>
      </c>
      <c r="G377" s="16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  <c r="AG377" s="223">
        <v>48687.499999999993</v>
      </c>
    </row>
    <row r="378" spans="1:33" x14ac:dyDescent="0.25">
      <c r="A378" s="245">
        <v>202</v>
      </c>
      <c r="B378" s="1" t="str">
        <f t="shared" si="75"/>
        <v>3.74, Subsoiler 3 shank</v>
      </c>
      <c r="C378" s="168">
        <v>3.74</v>
      </c>
      <c r="D378" s="164" t="s">
        <v>460</v>
      </c>
      <c r="E378" s="164" t="s">
        <v>338</v>
      </c>
      <c r="F378" s="164" t="s">
        <v>5</v>
      </c>
      <c r="G378" s="16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  <c r="AG378" s="223">
        <v>3638.7499999999995</v>
      </c>
    </row>
    <row r="379" spans="1:33" x14ac:dyDescent="0.25">
      <c r="A379" s="245">
        <v>217</v>
      </c>
      <c r="B379" s="1" t="str">
        <f t="shared" si="75"/>
        <v>3.75, Subsoiler 4 shank</v>
      </c>
      <c r="C379" s="168">
        <v>3.75</v>
      </c>
      <c r="D379" s="164" t="s">
        <v>460</v>
      </c>
      <c r="E379" s="164" t="s">
        <v>338</v>
      </c>
      <c r="F379" s="164" t="s">
        <v>3</v>
      </c>
      <c r="G379" s="16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  <c r="AG379" s="223">
        <v>8435.75</v>
      </c>
    </row>
    <row r="380" spans="1:33" x14ac:dyDescent="0.25">
      <c r="A380" s="245">
        <v>203</v>
      </c>
      <c r="B380" s="1" t="str">
        <f t="shared" si="75"/>
        <v>3.76, Subsoiler 5 shank</v>
      </c>
      <c r="C380" s="168">
        <v>3.76</v>
      </c>
      <c r="D380" s="164" t="s">
        <v>460</v>
      </c>
      <c r="E380" s="164" t="s">
        <v>338</v>
      </c>
      <c r="F380" s="164" t="s">
        <v>4</v>
      </c>
      <c r="G380" s="16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  <c r="AG380" s="223">
        <v>11377.499999999998</v>
      </c>
    </row>
    <row r="381" spans="1:33" x14ac:dyDescent="0.25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460</v>
      </c>
      <c r="E381" s="164" t="s">
        <v>339</v>
      </c>
      <c r="F381" s="164" t="s">
        <v>3</v>
      </c>
      <c r="G381" s="16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  <c r="AG381" s="223">
        <v>12709.999999999998</v>
      </c>
    </row>
    <row r="382" spans="1:33" x14ac:dyDescent="0.25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460</v>
      </c>
      <c r="E382" s="164" t="s">
        <v>339</v>
      </c>
      <c r="F382" s="164" t="s">
        <v>2</v>
      </c>
      <c r="G382" s="16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  <c r="AG382" s="223">
        <v>15169.999999999998</v>
      </c>
    </row>
    <row r="383" spans="1:33" x14ac:dyDescent="0.25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460</v>
      </c>
      <c r="E383" s="164" t="s">
        <v>339</v>
      </c>
      <c r="F383" s="164" t="s">
        <v>1</v>
      </c>
      <c r="G383" s="16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  <c r="AG383" s="223">
        <v>22754.999999999996</v>
      </c>
    </row>
    <row r="384" spans="1:33" x14ac:dyDescent="0.25">
      <c r="D384" s="164"/>
    </row>
    <row r="385" spans="1:33" x14ac:dyDescent="0.25">
      <c r="D385" s="164"/>
    </row>
    <row r="386" spans="1:33" x14ac:dyDescent="0.25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460</v>
      </c>
      <c r="E386" s="164" t="s">
        <v>340</v>
      </c>
      <c r="F386" s="164" t="s">
        <v>227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223">
        <v>31364.999999999996</v>
      </c>
    </row>
    <row r="387" spans="1:33" x14ac:dyDescent="0.25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460</v>
      </c>
      <c r="E387" s="164" t="s">
        <v>340</v>
      </c>
      <c r="F387" s="164" t="s">
        <v>356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223">
        <v>31364.999999999996</v>
      </c>
    </row>
    <row r="388" spans="1:33" x14ac:dyDescent="0.25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460</v>
      </c>
      <c r="E388" s="164" t="s">
        <v>340</v>
      </c>
      <c r="F388" s="164" t="s">
        <v>230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223">
        <v>31364.999999999996</v>
      </c>
    </row>
    <row r="389" spans="1:33" x14ac:dyDescent="0.25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460</v>
      </c>
      <c r="E389" s="164" t="s">
        <v>340</v>
      </c>
      <c r="F389" s="164" t="s">
        <v>358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223">
        <v>31364.999999999996</v>
      </c>
    </row>
    <row r="390" spans="1:33" x14ac:dyDescent="0.25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460</v>
      </c>
      <c r="E390" s="164" t="s">
        <v>340</v>
      </c>
      <c r="F390" s="164" t="s">
        <v>357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223">
        <v>31364.999999999996</v>
      </c>
    </row>
    <row r="391" spans="1:33" x14ac:dyDescent="0.25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460</v>
      </c>
      <c r="E391" s="164" t="s">
        <v>340</v>
      </c>
      <c r="F391" s="164" t="s">
        <v>359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223">
        <v>31364.999999999996</v>
      </c>
    </row>
    <row r="392" spans="1:33" x14ac:dyDescent="0.25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460</v>
      </c>
      <c r="E392" s="164" t="s">
        <v>340</v>
      </c>
      <c r="F392" s="164" t="s">
        <v>233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223">
        <v>31364.999999999996</v>
      </c>
    </row>
    <row r="393" spans="1:33" x14ac:dyDescent="0.25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460</v>
      </c>
      <c r="E393" s="164" t="s">
        <v>340</v>
      </c>
      <c r="F393" s="164" t="s">
        <v>234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223">
        <v>31364.999999999996</v>
      </c>
    </row>
    <row r="394" spans="1:33" x14ac:dyDescent="0.25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460</v>
      </c>
      <c r="E394" s="164" t="s">
        <v>340</v>
      </c>
      <c r="F394" s="164" t="s">
        <v>360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223">
        <v>31364.999999999996</v>
      </c>
    </row>
    <row r="395" spans="1:33" x14ac:dyDescent="0.25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460</v>
      </c>
      <c r="E395" s="164" t="s">
        <v>341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223">
        <v>31262.499999999996</v>
      </c>
    </row>
    <row r="396" spans="1:33" x14ac:dyDescent="0.25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460</v>
      </c>
      <c r="E396" s="164" t="s">
        <v>341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223">
        <v>31364.999999999996</v>
      </c>
    </row>
    <row r="397" spans="1:33" x14ac:dyDescent="0.25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460</v>
      </c>
      <c r="E397" s="164" t="s">
        <v>341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223">
        <v>31364.999999999996</v>
      </c>
    </row>
    <row r="398" spans="1:33" x14ac:dyDescent="0.25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460</v>
      </c>
      <c r="E398" s="164" t="s">
        <v>341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223">
        <v>31262.499999999996</v>
      </c>
    </row>
    <row r="399" spans="1:33" x14ac:dyDescent="0.25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460</v>
      </c>
      <c r="E399" s="164" t="s">
        <v>341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223">
        <v>31364.999999999996</v>
      </c>
    </row>
    <row r="400" spans="1:33" x14ac:dyDescent="0.25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460</v>
      </c>
      <c r="E400" s="164" t="s">
        <v>341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223">
        <v>31364.999999999996</v>
      </c>
    </row>
    <row r="401" spans="1:33" x14ac:dyDescent="0.25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460</v>
      </c>
      <c r="E401" s="164" t="s">
        <v>341</v>
      </c>
      <c r="F401" s="164" t="s">
        <v>207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223">
        <v>31364.999999999996</v>
      </c>
    </row>
    <row r="402" spans="1:33" x14ac:dyDescent="0.25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460</v>
      </c>
      <c r="E402" s="164" t="s">
        <v>341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223">
        <v>31364.999999999996</v>
      </c>
    </row>
    <row r="403" spans="1:33" x14ac:dyDescent="0.25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460</v>
      </c>
      <c r="E403" s="164" t="s">
        <v>341</v>
      </c>
      <c r="F403" s="164" t="s">
        <v>208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223">
        <v>31364.999999999996</v>
      </c>
    </row>
    <row r="404" spans="1:33" x14ac:dyDescent="0.25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460</v>
      </c>
      <c r="E404" s="164" t="s">
        <v>341</v>
      </c>
      <c r="F404" s="164" t="s">
        <v>206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223">
        <v>31364.999999999996</v>
      </c>
    </row>
    <row r="405" spans="1:33" x14ac:dyDescent="0.25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460</v>
      </c>
      <c r="E405" s="164" t="s">
        <v>341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223">
        <v>31364.999999999996</v>
      </c>
    </row>
    <row r="406" spans="1:33" x14ac:dyDescent="0.25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460</v>
      </c>
      <c r="E406" s="164" t="s">
        <v>341</v>
      </c>
      <c r="F406" s="164" t="s">
        <v>96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223">
        <v>31364.999999999996</v>
      </c>
    </row>
    <row r="407" spans="1:33" x14ac:dyDescent="0.25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460</v>
      </c>
      <c r="E407" s="164" t="s">
        <v>341</v>
      </c>
      <c r="F407" s="164" t="s">
        <v>205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223">
        <v>31364.999999999996</v>
      </c>
    </row>
    <row r="408" spans="1:33" x14ac:dyDescent="0.25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460</v>
      </c>
      <c r="E408" s="164" t="s">
        <v>342</v>
      </c>
      <c r="F408" s="164" t="s">
        <v>90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223">
        <v>25317.499999999996</v>
      </c>
    </row>
    <row r="409" spans="1:33" x14ac:dyDescent="0.25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460</v>
      </c>
      <c r="E409" s="164" t="s">
        <v>342</v>
      </c>
      <c r="F409" s="164" t="s">
        <v>89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223">
        <v>35055</v>
      </c>
    </row>
    <row r="410" spans="1:33" x14ac:dyDescent="0.25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460</v>
      </c>
      <c r="E410" s="164" t="s">
        <v>342</v>
      </c>
      <c r="F410" s="164" t="s">
        <v>88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223">
        <v>49507.499999999993</v>
      </c>
    </row>
    <row r="411" spans="1:33" x14ac:dyDescent="0.25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460</v>
      </c>
      <c r="E411" s="164" t="s">
        <v>343</v>
      </c>
      <c r="F411" s="164" t="s">
        <v>90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223">
        <v>25317.499999999996</v>
      </c>
    </row>
    <row r="412" spans="1:33" x14ac:dyDescent="0.25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460</v>
      </c>
      <c r="E412" s="164" t="s">
        <v>343</v>
      </c>
      <c r="F412" s="164" t="s">
        <v>89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223">
        <v>35055</v>
      </c>
    </row>
    <row r="413" spans="1:33" x14ac:dyDescent="0.25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460</v>
      </c>
      <c r="E413" s="164" t="s">
        <v>343</v>
      </c>
      <c r="F413" s="164" t="s">
        <v>88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223">
        <v>49507.499999999993</v>
      </c>
    </row>
    <row r="414" spans="1:33" x14ac:dyDescent="0.25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460</v>
      </c>
      <c r="E414" s="164" t="s">
        <v>344</v>
      </c>
      <c r="F414" s="164" t="s">
        <v>90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223">
        <v>25317.499999999996</v>
      </c>
    </row>
    <row r="415" spans="1:33" x14ac:dyDescent="0.25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460</v>
      </c>
      <c r="E415" s="164" t="s">
        <v>344</v>
      </c>
      <c r="F415" s="164" t="s">
        <v>89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223">
        <v>35055</v>
      </c>
    </row>
    <row r="416" spans="1:33" x14ac:dyDescent="0.25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460</v>
      </c>
      <c r="E416" s="164" t="s">
        <v>344</v>
      </c>
      <c r="F416" s="164" t="s">
        <v>88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223">
        <v>49507.499999999993</v>
      </c>
    </row>
    <row r="417" spans="1:33" x14ac:dyDescent="0.25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460</v>
      </c>
      <c r="E417" s="164" t="s">
        <v>345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23">
        <v>44587.499999999993</v>
      </c>
    </row>
    <row r="418" spans="1:33" x14ac:dyDescent="0.25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460</v>
      </c>
      <c r="E418" s="164" t="s">
        <v>345</v>
      </c>
      <c r="F418" s="164" t="s">
        <v>202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223">
        <v>45817.499999999993</v>
      </c>
    </row>
    <row r="419" spans="1:33" x14ac:dyDescent="0.25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460</v>
      </c>
      <c r="E419" s="164" t="s">
        <v>345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23">
        <v>57604.999999999993</v>
      </c>
    </row>
    <row r="420" spans="1:33" x14ac:dyDescent="0.25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460</v>
      </c>
      <c r="E420" s="164" t="s">
        <v>345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23">
        <v>78310</v>
      </c>
    </row>
    <row r="421" spans="1:33" x14ac:dyDescent="0.25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460</v>
      </c>
      <c r="E421" s="164" t="s">
        <v>345</v>
      </c>
      <c r="F421" s="164" t="s">
        <v>199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23">
        <v>59039.999999999993</v>
      </c>
    </row>
    <row r="422" spans="1:33" x14ac:dyDescent="0.25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460</v>
      </c>
      <c r="E422" s="164" t="s">
        <v>345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23">
        <v>89892.499999999985</v>
      </c>
    </row>
    <row r="423" spans="1:33" x14ac:dyDescent="0.25">
      <c r="A423" s="245">
        <v>426</v>
      </c>
      <c r="B423" s="1" t="str">
        <f t="shared" si="106"/>
        <v>0.38, Header -Soybean 22' Flex</v>
      </c>
      <c r="C423" s="168">
        <v>0.38</v>
      </c>
      <c r="D423" s="164" t="s">
        <v>460</v>
      </c>
      <c r="E423" s="164" t="s">
        <v>346</v>
      </c>
      <c r="F423" s="164" t="s">
        <v>83</v>
      </c>
      <c r="G423" s="164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23">
        <v>31057.499999999996</v>
      </c>
    </row>
    <row r="424" spans="1:33" x14ac:dyDescent="0.25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460</v>
      </c>
      <c r="E424" s="164" t="s">
        <v>346</v>
      </c>
      <c r="F424" s="164" t="s">
        <v>82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23">
        <v>33517.5</v>
      </c>
    </row>
    <row r="425" spans="1:33" x14ac:dyDescent="0.25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460</v>
      </c>
      <c r="E425" s="164" t="s">
        <v>346</v>
      </c>
      <c r="F425" s="164" t="s">
        <v>81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23">
        <v>31979.999999999996</v>
      </c>
    </row>
    <row r="426" spans="1:33" x14ac:dyDescent="0.25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460</v>
      </c>
      <c r="E426" s="164" t="s">
        <v>346</v>
      </c>
      <c r="F426" s="164" t="s">
        <v>80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23">
        <v>44587.499999999993</v>
      </c>
    </row>
    <row r="427" spans="1:33" x14ac:dyDescent="0.25">
      <c r="A427" s="245">
        <v>424</v>
      </c>
      <c r="B427" s="1" t="str">
        <f t="shared" si="106"/>
        <v>0.42, Header Wheat/Sorghum 22' Rigid</v>
      </c>
      <c r="C427" s="168">
        <v>0.42</v>
      </c>
      <c r="D427" s="164" t="s">
        <v>460</v>
      </c>
      <c r="E427" s="164" t="s">
        <v>347</v>
      </c>
      <c r="F427" s="164" t="s">
        <v>79</v>
      </c>
      <c r="G427" s="164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23">
        <v>19987.5</v>
      </c>
    </row>
    <row r="428" spans="1:33" x14ac:dyDescent="0.25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460</v>
      </c>
      <c r="E428" s="164" t="s">
        <v>347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23">
        <v>27982.499999999996</v>
      </c>
    </row>
    <row r="429" spans="1:33" x14ac:dyDescent="0.25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460</v>
      </c>
      <c r="E429" s="164" t="s">
        <v>347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23">
        <v>31057.499999999996</v>
      </c>
    </row>
    <row r="430" spans="1:33" x14ac:dyDescent="0.25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460</v>
      </c>
      <c r="E430" s="164" t="s">
        <v>348</v>
      </c>
      <c r="F430" s="164" t="s">
        <v>227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23">
        <v>35567.5</v>
      </c>
    </row>
    <row r="431" spans="1:33" x14ac:dyDescent="0.25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460</v>
      </c>
      <c r="E431" s="164" t="s">
        <v>348</v>
      </c>
      <c r="F431" s="164" t="s">
        <v>356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23">
        <v>35567.5</v>
      </c>
    </row>
    <row r="432" spans="1:33" x14ac:dyDescent="0.25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460</v>
      </c>
      <c r="E432" s="164" t="s">
        <v>348</v>
      </c>
      <c r="F432" s="164" t="s">
        <v>230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23">
        <v>35567.5</v>
      </c>
    </row>
    <row r="433" spans="1:33" x14ac:dyDescent="0.25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460</v>
      </c>
      <c r="E433" s="164" t="s">
        <v>348</v>
      </c>
      <c r="F433" s="164" t="s">
        <v>358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23">
        <v>35567.5</v>
      </c>
    </row>
    <row r="434" spans="1:33" x14ac:dyDescent="0.25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460</v>
      </c>
      <c r="E434" s="164" t="s">
        <v>348</v>
      </c>
      <c r="F434" s="164" t="s">
        <v>357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23">
        <v>35567.5</v>
      </c>
    </row>
    <row r="435" spans="1:33" x14ac:dyDescent="0.25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460</v>
      </c>
      <c r="E435" s="164" t="s">
        <v>348</v>
      </c>
      <c r="F435" s="164" t="s">
        <v>359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23">
        <v>35567.5</v>
      </c>
    </row>
    <row r="436" spans="1:33" x14ac:dyDescent="0.25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460</v>
      </c>
      <c r="E436" s="164" t="s">
        <v>348</v>
      </c>
      <c r="F436" s="164" t="s">
        <v>233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23">
        <v>35567.5</v>
      </c>
    </row>
    <row r="437" spans="1:33" x14ac:dyDescent="0.25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460</v>
      </c>
      <c r="E437" s="164" t="s">
        <v>348</v>
      </c>
      <c r="F437" s="164" t="s">
        <v>234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23">
        <v>35567.5</v>
      </c>
    </row>
    <row r="438" spans="1:33" x14ac:dyDescent="0.25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460</v>
      </c>
      <c r="E438" s="164" t="s">
        <v>348</v>
      </c>
      <c r="F438" s="164" t="s">
        <v>360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23">
        <v>35567.5</v>
      </c>
    </row>
    <row r="439" spans="1:33" x14ac:dyDescent="0.25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460</v>
      </c>
      <c r="E439" s="164" t="s">
        <v>349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23">
        <v>35567.5</v>
      </c>
    </row>
    <row r="440" spans="1:33" x14ac:dyDescent="0.25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460</v>
      </c>
      <c r="E440" s="164" t="s">
        <v>349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23">
        <v>35567.5</v>
      </c>
    </row>
    <row r="441" spans="1:33" x14ac:dyDescent="0.25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460</v>
      </c>
      <c r="E441" s="164" t="s">
        <v>349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23">
        <v>35567.5</v>
      </c>
    </row>
    <row r="442" spans="1:33" x14ac:dyDescent="0.25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460</v>
      </c>
      <c r="E442" s="164" t="s">
        <v>349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23">
        <v>35567.5</v>
      </c>
    </row>
    <row r="443" spans="1:33" x14ac:dyDescent="0.25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460</v>
      </c>
      <c r="E443" s="164" t="s">
        <v>349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23">
        <v>35567.5</v>
      </c>
    </row>
    <row r="444" spans="1:33" x14ac:dyDescent="0.25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460</v>
      </c>
      <c r="E444" s="164" t="s">
        <v>349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23">
        <v>35567.5</v>
      </c>
    </row>
    <row r="445" spans="1:33" x14ac:dyDescent="0.25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460</v>
      </c>
      <c r="E445" s="164" t="s">
        <v>349</v>
      </c>
      <c r="F445" s="164" t="s">
        <v>207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23">
        <v>35567.5</v>
      </c>
    </row>
    <row r="446" spans="1:33" x14ac:dyDescent="0.25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460</v>
      </c>
      <c r="E446" s="164" t="s">
        <v>349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23">
        <v>35567.5</v>
      </c>
    </row>
    <row r="447" spans="1:33" x14ac:dyDescent="0.25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460</v>
      </c>
      <c r="E447" s="164" t="s">
        <v>349</v>
      </c>
      <c r="F447" s="164" t="s">
        <v>208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23">
        <v>35567.5</v>
      </c>
    </row>
    <row r="448" spans="1:33" x14ac:dyDescent="0.25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460</v>
      </c>
      <c r="E448" s="164" t="s">
        <v>349</v>
      </c>
      <c r="F448" s="164" t="s">
        <v>206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23">
        <v>35567.5</v>
      </c>
    </row>
    <row r="449" spans="1:33" x14ac:dyDescent="0.25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460</v>
      </c>
      <c r="E449" s="164" t="s">
        <v>349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23">
        <v>35567.5</v>
      </c>
    </row>
    <row r="450" spans="1:33" x14ac:dyDescent="0.25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460</v>
      </c>
      <c r="E450" s="164" t="s">
        <v>349</v>
      </c>
      <c r="F450" s="164" t="s">
        <v>205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23">
        <v>35567.5</v>
      </c>
    </row>
    <row r="451" spans="1:33" x14ac:dyDescent="0.25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460</v>
      </c>
      <c r="E451" s="164" t="s">
        <v>350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23">
        <v>12914.999999999998</v>
      </c>
    </row>
    <row r="452" spans="1:33" x14ac:dyDescent="0.25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460</v>
      </c>
      <c r="E452" s="164" t="s">
        <v>351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23">
        <v>14759.999999999998</v>
      </c>
    </row>
    <row r="453" spans="1:33" x14ac:dyDescent="0.25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460</v>
      </c>
      <c r="E453" s="164" t="s">
        <v>458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23">
        <v>26752.499999999996</v>
      </c>
    </row>
    <row r="454" spans="1:33" x14ac:dyDescent="0.25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460</v>
      </c>
      <c r="E454" s="164" t="s">
        <v>458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23">
        <v>26752.499999999996</v>
      </c>
    </row>
    <row r="455" spans="1:33" x14ac:dyDescent="0.25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460</v>
      </c>
      <c r="E455" s="164" t="s">
        <v>458</v>
      </c>
      <c r="F455" s="164" t="s">
        <v>206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23">
        <v>39360</v>
      </c>
    </row>
    <row r="456" spans="1:33" x14ac:dyDescent="0.25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460</v>
      </c>
      <c r="E456" s="164" t="s">
        <v>352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23">
        <v>46637.499999999993</v>
      </c>
    </row>
    <row r="457" spans="1:33" x14ac:dyDescent="0.25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460</v>
      </c>
      <c r="E457" s="164" t="s">
        <v>353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23">
        <v>6242.2499999999991</v>
      </c>
    </row>
    <row r="458" spans="1:33" x14ac:dyDescent="0.25">
      <c r="A458" s="245"/>
      <c r="B458" s="1" t="str">
        <f t="shared" si="121"/>
        <v>0.73, Peanut Wagon 14'</v>
      </c>
      <c r="C458" s="168">
        <v>0.73</v>
      </c>
      <c r="D458" s="164" t="s">
        <v>460</v>
      </c>
      <c r="E458" s="164" t="s">
        <v>455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23">
        <v>4715</v>
      </c>
    </row>
    <row r="459" spans="1:33" x14ac:dyDescent="0.25">
      <c r="A459" s="245"/>
      <c r="B459" s="1" t="str">
        <f t="shared" si="121"/>
        <v>0.74, Peanut Wagon 21'</v>
      </c>
      <c r="C459" s="168">
        <v>0.74</v>
      </c>
      <c r="D459" s="164" t="s">
        <v>460</v>
      </c>
      <c r="E459" s="164" t="s">
        <v>455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23">
        <v>7072.4999999999991</v>
      </c>
    </row>
    <row r="460" spans="1:33" x14ac:dyDescent="0.25">
      <c r="A460" s="245"/>
      <c r="B460" s="1" t="str">
        <f t="shared" si="121"/>
        <v>0.75, Peanut Wagon 28'</v>
      </c>
      <c r="C460" s="168">
        <v>0.75</v>
      </c>
      <c r="D460" s="164" t="s">
        <v>460</v>
      </c>
      <c r="E460" s="164" t="s">
        <v>455</v>
      </c>
      <c r="F460" s="164" t="s">
        <v>92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23">
        <v>8251.25</v>
      </c>
    </row>
    <row r="461" spans="1:33" x14ac:dyDescent="0.25">
      <c r="A461" s="245"/>
      <c r="B461" s="1" t="str">
        <f t="shared" si="121"/>
        <v>0.76, Pull-type Peanut Combine 2R-36</v>
      </c>
      <c r="C461" s="168">
        <v>0.76</v>
      </c>
      <c r="D461" s="164" t="s">
        <v>460</v>
      </c>
      <c r="E461" s="164" t="s">
        <v>456</v>
      </c>
      <c r="F461" s="164" t="s">
        <v>457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23">
        <v>36695</v>
      </c>
    </row>
    <row r="462" spans="1:33" x14ac:dyDescent="0.25">
      <c r="A462" s="245"/>
      <c r="B462" s="1" t="str">
        <f t="shared" si="121"/>
        <v>0.77, Pull-type Peanut Combine 4R-36</v>
      </c>
      <c r="C462" s="168">
        <v>0.77</v>
      </c>
      <c r="D462" s="164" t="s">
        <v>460</v>
      </c>
      <c r="E462" s="164" t="s">
        <v>456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23">
        <v>120949.99999999999</v>
      </c>
    </row>
    <row r="463" spans="1:33" x14ac:dyDescent="0.25">
      <c r="A463" s="245"/>
      <c r="B463" s="1" t="str">
        <f t="shared" si="121"/>
        <v>0.78, Pull-type Peanut Combine 6R-36</v>
      </c>
      <c r="C463" s="168">
        <v>0.78</v>
      </c>
      <c r="D463" s="164" t="s">
        <v>460</v>
      </c>
      <c r="E463" s="164" t="s">
        <v>456</v>
      </c>
      <c r="F463" s="164" t="s">
        <v>206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23">
        <v>138375</v>
      </c>
    </row>
    <row r="464" spans="1:33" x14ac:dyDescent="0.25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460</v>
      </c>
      <c r="E464" s="164" t="s">
        <v>354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23">
        <v>13529.999999999998</v>
      </c>
    </row>
    <row r="465" spans="1:33" x14ac:dyDescent="0.25">
      <c r="A465" s="245">
        <v>267</v>
      </c>
      <c r="B465" s="1" t="str">
        <f t="shared" si="121"/>
        <v>0.8, Stalk Shredder 20'</v>
      </c>
      <c r="C465" s="168">
        <v>0.8</v>
      </c>
      <c r="D465" s="164" t="s">
        <v>460</v>
      </c>
      <c r="E465" s="164" t="s">
        <v>354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23">
        <v>34850</v>
      </c>
    </row>
    <row r="466" spans="1:33" x14ac:dyDescent="0.25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460</v>
      </c>
      <c r="E466" s="164" t="s">
        <v>355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23">
        <v>16194.999999999998</v>
      </c>
    </row>
    <row r="467" spans="1:33" x14ac:dyDescent="0.25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460</v>
      </c>
      <c r="E467" s="164" t="s">
        <v>355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23">
        <v>20397.5</v>
      </c>
    </row>
    <row r="468" spans="1:33" x14ac:dyDescent="0.25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460</v>
      </c>
      <c r="E468" s="164" t="s">
        <v>355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23">
        <v>26342.499999999996</v>
      </c>
    </row>
    <row r="469" spans="1:33" x14ac:dyDescent="0.25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460</v>
      </c>
      <c r="E469" s="164" t="s">
        <v>355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23">
        <v>27572.499999999996</v>
      </c>
    </row>
    <row r="470" spans="1:33" x14ac:dyDescent="0.25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460</v>
      </c>
      <c r="E470" s="164" t="s">
        <v>355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23">
        <v>38642.5</v>
      </c>
    </row>
    <row r="471" spans="1:33" x14ac:dyDescent="0.25">
      <c r="D471" s="164"/>
    </row>
    <row r="472" spans="1:33" x14ac:dyDescent="0.25">
      <c r="D472" s="164"/>
    </row>
    <row r="473" spans="1:33" x14ac:dyDescent="0.25">
      <c r="D473" s="164"/>
    </row>
    <row r="474" spans="1:33" x14ac:dyDescent="0.25">
      <c r="D474" s="164"/>
    </row>
    <row r="475" spans="1:33" x14ac:dyDescent="0.25">
      <c r="D475" s="164"/>
    </row>
    <row r="476" spans="1:33" x14ac:dyDescent="0.25">
      <c r="D476" s="164"/>
    </row>
    <row r="477" spans="1:33" x14ac:dyDescent="0.25">
      <c r="D477" s="164"/>
    </row>
    <row r="478" spans="1:33" x14ac:dyDescent="0.25">
      <c r="D478" s="164"/>
    </row>
    <row r="479" spans="1:33" x14ac:dyDescent="0.25">
      <c r="D479" s="164"/>
    </row>
    <row r="480" spans="1:33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.28515625" style="1" bestFit="1" customWidth="1"/>
    <col min="2" max="2" width="34.28515625" style="1" bestFit="1" customWidth="1"/>
    <col min="3" max="3" width="3.42578125" style="200" bestFit="1" customWidth="1"/>
    <col min="4" max="4" width="2.28515625" style="164" bestFit="1" customWidth="1"/>
    <col min="5" max="5" width="13.42578125" style="164" bestFit="1" customWidth="1"/>
    <col min="6" max="6" width="7.28515625" style="164" bestFit="1" customWidth="1"/>
    <col min="7" max="7" width="19" style="164" bestFit="1" customWidth="1"/>
    <col min="8" max="8" width="7" style="223" bestFit="1" customWidth="1"/>
    <col min="9" max="9" width="8.7109375" style="1" bestFit="1" customWidth="1"/>
    <col min="10" max="10" width="5.7109375" style="1" bestFit="1" customWidth="1"/>
    <col min="11" max="11" width="6.28515625" style="1" bestFit="1" customWidth="1"/>
    <col min="12" max="12" width="6" style="1" bestFit="1" customWidth="1"/>
    <col min="13" max="13" width="6.28515625" style="1" bestFit="1" customWidth="1"/>
    <col min="14" max="14" width="5.28515625" style="1" bestFit="1" customWidth="1"/>
    <col min="15" max="15" width="6" style="1" bestFit="1" customWidth="1"/>
    <col min="16" max="16" width="5.5703125" style="1" bestFit="1" customWidth="1"/>
    <col min="17" max="17" width="9.42578125" style="1" bestFit="1" customWidth="1"/>
    <col min="18" max="18" width="8.42578125" style="1" bestFit="1" customWidth="1"/>
    <col min="19" max="19" width="10.5703125" style="1" bestFit="1" customWidth="1"/>
    <col min="20" max="20" width="9.42578125" style="1" bestFit="1" customWidth="1"/>
    <col min="21" max="21" width="10.5703125" style="1" bestFit="1" customWidth="1"/>
    <col min="22" max="22" width="9.42578125" style="1" bestFit="1" customWidth="1"/>
    <col min="23" max="23" width="9.5703125" style="1" bestFit="1" customWidth="1"/>
    <col min="24" max="25" width="9.42578125" style="1" bestFit="1" customWidth="1"/>
    <col min="26" max="29" width="6.5703125" style="240" bestFit="1" customWidth="1"/>
    <col min="30" max="30" width="4.5703125" style="240" bestFit="1" customWidth="1"/>
    <col min="31" max="31" width="6.7109375" style="240" bestFit="1" customWidth="1"/>
    <col min="32" max="16384" width="8.85546875" style="1"/>
  </cols>
  <sheetData>
    <row r="1" spans="1:32" x14ac:dyDescent="0.25">
      <c r="A1" s="277" t="s">
        <v>467</v>
      </c>
      <c r="B1" s="277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5">
      <c r="B2" s="39"/>
      <c r="C2" s="197"/>
      <c r="D2" s="198"/>
      <c r="E2" s="171"/>
      <c r="O2" s="283" t="s">
        <v>165</v>
      </c>
      <c r="P2" s="283"/>
      <c r="Q2" s="276" t="s">
        <v>129</v>
      </c>
      <c r="R2" s="276"/>
    </row>
    <row r="3" spans="1:32" s="15" customFormat="1" ht="10.15" customHeight="1" x14ac:dyDescent="0.2">
      <c r="A3" s="26" t="s">
        <v>459</v>
      </c>
      <c r="B3" s="26" t="s">
        <v>127</v>
      </c>
      <c r="C3" s="199" t="s">
        <v>128</v>
      </c>
      <c r="D3" s="166" t="s">
        <v>461</v>
      </c>
      <c r="E3" s="167" t="s">
        <v>126</v>
      </c>
      <c r="F3" s="167" t="s">
        <v>125</v>
      </c>
      <c r="G3" s="167" t="s">
        <v>462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1" t="s">
        <v>470</v>
      </c>
      <c r="AA3" s="241" t="s">
        <v>469</v>
      </c>
      <c r="AB3" s="242" t="s">
        <v>471</v>
      </c>
      <c r="AC3" s="241" t="s">
        <v>472</v>
      </c>
      <c r="AD3" s="241" t="s">
        <v>473</v>
      </c>
      <c r="AE3" s="241" t="s">
        <v>474</v>
      </c>
    </row>
    <row r="4" spans="1:32" x14ac:dyDescent="0.25">
      <c r="B4" s="1" t="str">
        <f>CONCATENATE(C4,D4,E4,F4)</f>
        <v>0.01, Combine (200-249 hp) 240 hp</v>
      </c>
      <c r="C4" s="168">
        <v>0.01</v>
      </c>
      <c r="D4" s="164" t="s">
        <v>460</v>
      </c>
      <c r="E4" s="164" t="s">
        <v>442</v>
      </c>
      <c r="F4" s="164" t="s">
        <v>443</v>
      </c>
      <c r="G4" s="164" t="str">
        <f>CONCATENATE(E4,F4)</f>
        <v>Combine (200-249 hp) 240 hp</v>
      </c>
      <c r="H4" s="223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43">
        <f>((1.132-0.165*(L4^0.5)-0.0079*(M4^0.5))^2)*H4</f>
        <v>57500.423462880724</v>
      </c>
      <c r="AA4" s="243">
        <f>(H4-Z4)/L4</f>
        <v>19008.29804475994</v>
      </c>
      <c r="AB4" s="243">
        <f t="shared" ref="AB4:AB43" si="0">(Z4+H4)*intir</f>
        <v>30879.038111659262</v>
      </c>
      <c r="AC4" s="243">
        <f t="shared" ref="AC4:AC43" si="1">(Z4+H4)*itr</f>
        <v>8234.410163109138</v>
      </c>
      <c r="AD4" s="243">
        <f>(AA4+AB4+AC4)/M4</f>
        <v>290.60873159764174</v>
      </c>
      <c r="AE4" s="244">
        <f>AD4-Y4</f>
        <v>101.49393159764173</v>
      </c>
      <c r="AF4" s="1">
        <v>287000</v>
      </c>
    </row>
    <row r="5" spans="1:32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460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23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43">
        <f t="shared" ref="Z5:Z11" si="3">((1.132-0.165*(L5^0.5)-0.0079*(M5^0.5))^2)*H5</f>
        <v>59759.368670351039</v>
      </c>
      <c r="AA5" s="243">
        <f t="shared" ref="AA5:AA43" si="4">(H5-Z5)/L5</f>
        <v>19755.052610804079</v>
      </c>
      <c r="AB5" s="243">
        <f t="shared" si="0"/>
        <v>32092.143180331594</v>
      </c>
      <c r="AC5" s="243">
        <f t="shared" si="1"/>
        <v>8557.9048480884248</v>
      </c>
      <c r="AD5" s="243">
        <f t="shared" ref="AD5:AD43" si="5">(AA5+AB5+AC5)/M5</f>
        <v>302.0255031961205</v>
      </c>
      <c r="AE5" s="244">
        <f t="shared" ref="AE5:AE43" si="6">AD5-Y5</f>
        <v>105.4811931961205</v>
      </c>
      <c r="AF5" s="223">
        <v>298275</v>
      </c>
    </row>
    <row r="6" spans="1:32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460</v>
      </c>
      <c r="E6" s="164" t="s">
        <v>211</v>
      </c>
      <c r="F6" s="164" t="s">
        <v>163</v>
      </c>
      <c r="G6" s="164" t="str">
        <f t="shared" si="2"/>
        <v>Combine (300-349 hp) 325 hp</v>
      </c>
      <c r="H6" s="223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43">
        <f t="shared" si="3"/>
        <v>59480.886347614309</v>
      </c>
      <c r="AA6" s="243">
        <f t="shared" si="4"/>
        <v>22668.259471032143</v>
      </c>
      <c r="AB6" s="243">
        <f t="shared" si="0"/>
        <v>35188.279771285284</v>
      </c>
      <c r="AC6" s="243">
        <f t="shared" si="1"/>
        <v>9383.5412723427435</v>
      </c>
      <c r="AD6" s="243">
        <f t="shared" si="5"/>
        <v>224.13360171553387</v>
      </c>
      <c r="AE6" s="244">
        <f t="shared" si="6"/>
        <v>77.794768382200544</v>
      </c>
      <c r="AF6" s="223">
        <v>333125</v>
      </c>
    </row>
    <row r="7" spans="1:32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460</v>
      </c>
      <c r="E7" s="164" t="s">
        <v>212</v>
      </c>
      <c r="F7" s="164" t="s">
        <v>162</v>
      </c>
      <c r="G7" s="164" t="str">
        <f t="shared" si="2"/>
        <v>Combine (350-399 hp) 355 hp</v>
      </c>
      <c r="H7" s="223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43">
        <f t="shared" si="3"/>
        <v>64056.339143584635</v>
      </c>
      <c r="AA7" s="243">
        <f t="shared" si="4"/>
        <v>24411.971738034612</v>
      </c>
      <c r="AB7" s="243">
        <f t="shared" si="0"/>
        <v>37895.070522922615</v>
      </c>
      <c r="AC7" s="243">
        <f t="shared" si="1"/>
        <v>10105.352139446031</v>
      </c>
      <c r="AD7" s="243">
        <f t="shared" si="5"/>
        <v>241.37464800134418</v>
      </c>
      <c r="AE7" s="244">
        <f t="shared" si="6"/>
        <v>83.778981334677525</v>
      </c>
      <c r="AF7" s="223">
        <v>358749.99999999994</v>
      </c>
    </row>
    <row r="8" spans="1:32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460</v>
      </c>
      <c r="E8" s="164" t="s">
        <v>213</v>
      </c>
      <c r="F8" s="164" t="s">
        <v>161</v>
      </c>
      <c r="G8" s="164" t="str">
        <f t="shared" si="2"/>
        <v>Combine (400-449 hp) 425 hp</v>
      </c>
      <c r="H8" s="223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43">
        <f t="shared" si="3"/>
        <v>68631.791939554969</v>
      </c>
      <c r="AA8" s="243">
        <f t="shared" si="4"/>
        <v>26155.684005037085</v>
      </c>
      <c r="AB8" s="243">
        <f t="shared" si="0"/>
        <v>40601.861274559946</v>
      </c>
      <c r="AC8" s="243">
        <f t="shared" si="1"/>
        <v>10827.163006549319</v>
      </c>
      <c r="AD8" s="243">
        <f t="shared" si="5"/>
        <v>258.6156942871545</v>
      </c>
      <c r="AE8" s="244">
        <f t="shared" si="6"/>
        <v>89.763194287154505</v>
      </c>
      <c r="AF8" s="223">
        <v>384374.99999999994</v>
      </c>
    </row>
    <row r="9" spans="1:32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460</v>
      </c>
      <c r="E9" s="164" t="s">
        <v>254</v>
      </c>
      <c r="F9" s="164" t="s">
        <v>160</v>
      </c>
      <c r="G9" s="164" t="str">
        <f t="shared" si="2"/>
        <v>Combine (450-499 hp) 475 hp</v>
      </c>
      <c r="H9" s="223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43">
        <f t="shared" si="3"/>
        <v>72658.190400008854</v>
      </c>
      <c r="AA9" s="243">
        <f t="shared" si="4"/>
        <v>27690.150799999261</v>
      </c>
      <c r="AB9" s="243">
        <f t="shared" si="0"/>
        <v>42983.837136000795</v>
      </c>
      <c r="AC9" s="243">
        <f t="shared" si="1"/>
        <v>11462.356569600213</v>
      </c>
      <c r="AD9" s="243">
        <f t="shared" si="5"/>
        <v>273.78781501866757</v>
      </c>
      <c r="AE9" s="244">
        <f t="shared" si="6"/>
        <v>95.029301685334246</v>
      </c>
      <c r="AF9" s="223">
        <v>406924.99999999994</v>
      </c>
    </row>
    <row r="10" spans="1:32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460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43">
        <f t="shared" si="3"/>
        <v>53139.848822613072</v>
      </c>
      <c r="AA10" s="243">
        <f t="shared" si="4"/>
        <v>15032.518897173366</v>
      </c>
      <c r="AB10" s="243">
        <f t="shared" si="0"/>
        <v>20388.586394035177</v>
      </c>
      <c r="AC10" s="243">
        <f t="shared" si="1"/>
        <v>5436.9563717427136</v>
      </c>
      <c r="AD10" s="243">
        <f t="shared" si="5"/>
        <v>204.29030831475629</v>
      </c>
      <c r="AE10" s="244">
        <f t="shared" si="6"/>
        <v>64.183108314756282</v>
      </c>
      <c r="AF10" s="223">
        <v>174249.99999999997</v>
      </c>
    </row>
    <row r="11" spans="1:32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460</v>
      </c>
      <c r="E11" s="164" t="s">
        <v>255</v>
      </c>
      <c r="F11" s="164" t="s">
        <v>158</v>
      </c>
      <c r="G11" s="16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43">
        <f t="shared" si="3"/>
        <v>3271.0465734886379</v>
      </c>
      <c r="AA11" s="243">
        <f t="shared" si="4"/>
        <v>2032.2109590365258</v>
      </c>
      <c r="AB11" s="243">
        <f t="shared" si="0"/>
        <v>3149.3741916139775</v>
      </c>
      <c r="AC11" s="243">
        <f t="shared" si="1"/>
        <v>839.83311776372739</v>
      </c>
      <c r="AD11" s="243">
        <f t="shared" si="5"/>
        <v>10.035697114023717</v>
      </c>
      <c r="AE11" s="244">
        <f t="shared" si="6"/>
        <v>3.39824625688086</v>
      </c>
      <c r="AF11" s="223">
        <v>31877.499999999996</v>
      </c>
    </row>
    <row r="12" spans="1:32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460</v>
      </c>
      <c r="E12" s="164" t="s">
        <v>255</v>
      </c>
      <c r="F12" s="164" t="s">
        <v>158</v>
      </c>
      <c r="G12" s="16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43">
        <f>((0.981-0.093*(L12^0.5)-0.0058*(M12^0.5))^2)*H12</f>
        <v>4572.958928773548</v>
      </c>
      <c r="AA12" s="243">
        <f t="shared" si="4"/>
        <v>1028.5029336590324</v>
      </c>
      <c r="AB12" s="243">
        <f t="shared" si="0"/>
        <v>2119.0463035896191</v>
      </c>
      <c r="AC12" s="243">
        <f t="shared" si="1"/>
        <v>565.07901429056517</v>
      </c>
      <c r="AD12" s="243">
        <f t="shared" si="5"/>
        <v>6.1877137525653616</v>
      </c>
      <c r="AE12" s="244">
        <f t="shared" si="6"/>
        <v>2.2180486097082186</v>
      </c>
      <c r="AF12" s="223">
        <v>19065</v>
      </c>
    </row>
    <row r="13" spans="1:32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460</v>
      </c>
      <c r="E13" s="164" t="s">
        <v>256</v>
      </c>
      <c r="F13" s="164" t="s">
        <v>157</v>
      </c>
      <c r="G13" s="16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43">
        <f t="shared" ref="Z13:Z20" si="18">((0.981-0.093*(L13^0.5)-0.0058*(M13^0.5))^2)*H13</f>
        <v>8285.4148333155135</v>
      </c>
      <c r="AA13" s="243">
        <f t="shared" si="4"/>
        <v>1863.4703690488918</v>
      </c>
      <c r="AB13" s="243">
        <f t="shared" si="0"/>
        <v>3839.3473349983965</v>
      </c>
      <c r="AC13" s="243">
        <f t="shared" si="1"/>
        <v>1023.8259559995724</v>
      </c>
      <c r="AD13" s="243">
        <f t="shared" si="5"/>
        <v>11.211072766744767</v>
      </c>
      <c r="AE13" s="244">
        <f t="shared" si="6"/>
        <v>4.0187224810304807</v>
      </c>
      <c r="AF13" s="223">
        <v>34542.5</v>
      </c>
    </row>
    <row r="14" spans="1:32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460</v>
      </c>
      <c r="E14" s="164" t="s">
        <v>256</v>
      </c>
      <c r="F14" s="164" t="s">
        <v>156</v>
      </c>
      <c r="G14" s="16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43">
        <f t="shared" si="18"/>
        <v>9563.8764693167213</v>
      </c>
      <c r="AA14" s="243">
        <f t="shared" si="4"/>
        <v>2151.0088236202341</v>
      </c>
      <c r="AB14" s="243">
        <f t="shared" si="0"/>
        <v>4431.7688822385044</v>
      </c>
      <c r="AC14" s="243">
        <f t="shared" si="1"/>
        <v>1181.8050352636012</v>
      </c>
      <c r="AD14" s="243">
        <f t="shared" si="5"/>
        <v>12.940971235203898</v>
      </c>
      <c r="AE14" s="244">
        <f t="shared" si="6"/>
        <v>4.6388220923467554</v>
      </c>
      <c r="AF14" s="223">
        <v>39872.5</v>
      </c>
    </row>
    <row r="15" spans="1:32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460</v>
      </c>
      <c r="E15" s="164" t="s">
        <v>256</v>
      </c>
      <c r="F15" s="164" t="s">
        <v>157</v>
      </c>
      <c r="G15" s="16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43">
        <f t="shared" si="18"/>
        <v>4646.7163308505405</v>
      </c>
      <c r="AA15" s="243">
        <f t="shared" si="4"/>
        <v>1045.0916906535329</v>
      </c>
      <c r="AB15" s="243">
        <f t="shared" si="0"/>
        <v>2153.2244697765486</v>
      </c>
      <c r="AC15" s="243">
        <f t="shared" si="1"/>
        <v>574.19319194041293</v>
      </c>
      <c r="AD15" s="243">
        <f t="shared" si="5"/>
        <v>6.2875155872841564</v>
      </c>
      <c r="AE15" s="244">
        <f t="shared" si="6"/>
        <v>2.2538235872841561</v>
      </c>
      <c r="AF15" s="223">
        <v>19372.5</v>
      </c>
    </row>
    <row r="16" spans="1:32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460</v>
      </c>
      <c r="E16" s="164" t="s">
        <v>256</v>
      </c>
      <c r="F16" s="164" t="s">
        <v>156</v>
      </c>
      <c r="G16" s="16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43">
        <f t="shared" si="18"/>
        <v>6441.4797813906962</v>
      </c>
      <c r="AA16" s="243">
        <f t="shared" si="4"/>
        <v>1448.7514441863789</v>
      </c>
      <c r="AB16" s="243">
        <f t="shared" si="0"/>
        <v>2984.8931803251626</v>
      </c>
      <c r="AC16" s="243">
        <f t="shared" si="1"/>
        <v>795.97151475337682</v>
      </c>
      <c r="AD16" s="243">
        <f t="shared" si="5"/>
        <v>8.7160268987748637</v>
      </c>
      <c r="AE16" s="244">
        <f t="shared" si="6"/>
        <v>3.1243480416320057</v>
      </c>
      <c r="AF16" s="223">
        <v>26854.999999999996</v>
      </c>
    </row>
    <row r="17" spans="1:32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460</v>
      </c>
      <c r="E17" s="164" t="s">
        <v>257</v>
      </c>
      <c r="F17" s="164" t="s">
        <v>155</v>
      </c>
      <c r="G17" s="16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43">
        <f t="shared" si="18"/>
        <v>10670.23750047161</v>
      </c>
      <c r="AA17" s="243">
        <f t="shared" si="4"/>
        <v>2399.8401785377423</v>
      </c>
      <c r="AB17" s="243">
        <f t="shared" si="0"/>
        <v>4944.4413750424446</v>
      </c>
      <c r="AC17" s="243">
        <f t="shared" si="1"/>
        <v>1318.5177000113185</v>
      </c>
      <c r="AD17" s="243">
        <f t="shared" si="5"/>
        <v>14.437998755985843</v>
      </c>
      <c r="AE17" s="244">
        <f t="shared" si="6"/>
        <v>5.1754467559858419</v>
      </c>
      <c r="AF17" s="223">
        <v>44484.999999999993</v>
      </c>
    </row>
    <row r="18" spans="1:32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460</v>
      </c>
      <c r="E18" s="164" t="s">
        <v>257</v>
      </c>
      <c r="F18" s="164" t="s">
        <v>154</v>
      </c>
      <c r="G18" s="16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43">
        <f t="shared" si="18"/>
        <v>11776.598531626501</v>
      </c>
      <c r="AA18" s="243">
        <f t="shared" si="4"/>
        <v>2648.67153345525</v>
      </c>
      <c r="AB18" s="243">
        <f t="shared" si="0"/>
        <v>5457.1138678463849</v>
      </c>
      <c r="AC18" s="243">
        <f t="shared" si="1"/>
        <v>1455.2303647590361</v>
      </c>
      <c r="AD18" s="243">
        <f t="shared" si="5"/>
        <v>15.935026276767784</v>
      </c>
      <c r="AE18" s="244">
        <f t="shared" si="6"/>
        <v>5.7120714196249267</v>
      </c>
      <c r="AF18" s="223">
        <v>49097.499999999993</v>
      </c>
    </row>
    <row r="19" spans="1:32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460</v>
      </c>
      <c r="E19" s="164" t="s">
        <v>257</v>
      </c>
      <c r="F19" s="164" t="s">
        <v>155</v>
      </c>
      <c r="G19" s="16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43">
        <f t="shared" si="18"/>
        <v>8605.0302423158155</v>
      </c>
      <c r="AA19" s="243">
        <f t="shared" si="4"/>
        <v>1935.3549826917276</v>
      </c>
      <c r="AB19" s="243">
        <f t="shared" si="0"/>
        <v>3987.4527218084231</v>
      </c>
      <c r="AC19" s="243">
        <f t="shared" si="1"/>
        <v>1063.3207258155796</v>
      </c>
      <c r="AD19" s="243">
        <f t="shared" si="5"/>
        <v>11.643547383859552</v>
      </c>
      <c r="AE19" s="244">
        <f t="shared" si="6"/>
        <v>4.1737473838595518</v>
      </c>
      <c r="AF19" s="223">
        <v>35875</v>
      </c>
    </row>
    <row r="20" spans="1:32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460</v>
      </c>
      <c r="E20" s="164" t="s">
        <v>257</v>
      </c>
      <c r="F20" s="164" t="s">
        <v>154</v>
      </c>
      <c r="G20" s="16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43">
        <f t="shared" si="18"/>
        <v>9735.9770741630364</v>
      </c>
      <c r="AA20" s="243">
        <f t="shared" si="4"/>
        <v>2189.7159232740692</v>
      </c>
      <c r="AB20" s="243">
        <f t="shared" si="0"/>
        <v>4511.5179366746734</v>
      </c>
      <c r="AC20" s="243">
        <f t="shared" si="1"/>
        <v>1203.0714497799129</v>
      </c>
      <c r="AD20" s="243">
        <f t="shared" si="5"/>
        <v>13.173842182881092</v>
      </c>
      <c r="AE20" s="244">
        <f t="shared" si="6"/>
        <v>4.7222970400239497</v>
      </c>
      <c r="AF20" s="223">
        <v>40590</v>
      </c>
    </row>
    <row r="21" spans="1:32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460</v>
      </c>
      <c r="E21" s="164" t="s">
        <v>258</v>
      </c>
      <c r="F21" s="164" t="s">
        <v>153</v>
      </c>
      <c r="G21" s="16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43">
        <f>((0.942-0.1*(L21^0.5)-0.0008*(M21^0.5))^2)*H21</f>
        <v>19344.982625532048</v>
      </c>
      <c r="AA21" s="243">
        <f t="shared" si="4"/>
        <v>3215.5012410334248</v>
      </c>
      <c r="AB21" s="243">
        <f t="shared" si="0"/>
        <v>7533.628436297884</v>
      </c>
      <c r="AC21" s="243">
        <f t="shared" si="1"/>
        <v>2008.9675830127692</v>
      </c>
      <c r="AD21" s="243">
        <f t="shared" si="5"/>
        <v>21.263495433906794</v>
      </c>
      <c r="AE21" s="244">
        <f t="shared" si="6"/>
        <v>7.7965131481925098</v>
      </c>
      <c r="AF21" s="223">
        <v>64677.499999999993</v>
      </c>
    </row>
    <row r="22" spans="1:32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460</v>
      </c>
      <c r="E22" s="164" t="s">
        <v>258</v>
      </c>
      <c r="F22" s="164" t="s">
        <v>152</v>
      </c>
      <c r="G22" s="16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43">
        <f t="shared" ref="Z22:Z28" si="19">((0.942-0.1*(L22^0.5)-0.0008*(M22^0.5))^2)*H22</f>
        <v>22809.298056094838</v>
      </c>
      <c r="AA22" s="243">
        <f t="shared" si="4"/>
        <v>3791.3358531360832</v>
      </c>
      <c r="AB22" s="243">
        <f t="shared" si="0"/>
        <v>8882.7568250485347</v>
      </c>
      <c r="AC22" s="243">
        <f t="shared" si="1"/>
        <v>2368.7351533462761</v>
      </c>
      <c r="AD22" s="243">
        <f t="shared" si="5"/>
        <v>25.071379719218154</v>
      </c>
      <c r="AE22" s="244">
        <f t="shared" si="6"/>
        <v>9.1927191477895818</v>
      </c>
      <c r="AF22" s="223">
        <v>76260</v>
      </c>
    </row>
    <row r="23" spans="1:32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460</v>
      </c>
      <c r="E23" s="164" t="s">
        <v>258</v>
      </c>
      <c r="F23" s="164" t="s">
        <v>153</v>
      </c>
      <c r="G23" s="16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43">
        <f t="shared" si="19"/>
        <v>16647.108661907929</v>
      </c>
      <c r="AA23" s="243">
        <f t="shared" si="4"/>
        <v>2767.0636670065765</v>
      </c>
      <c r="AB23" s="243">
        <f t="shared" si="0"/>
        <v>6482.9797795717132</v>
      </c>
      <c r="AC23" s="243">
        <f t="shared" si="1"/>
        <v>1728.7946078857904</v>
      </c>
      <c r="AD23" s="243">
        <f t="shared" si="5"/>
        <v>18.298063424106797</v>
      </c>
      <c r="AE23" s="244">
        <f t="shared" si="6"/>
        <v>6.7092022812496541</v>
      </c>
      <c r="AF23" s="223">
        <v>55657.499999999993</v>
      </c>
    </row>
    <row r="24" spans="1:32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460</v>
      </c>
      <c r="E24" s="164" t="s">
        <v>258</v>
      </c>
      <c r="F24" s="164" t="s">
        <v>152</v>
      </c>
      <c r="G24" s="16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43">
        <f t="shared" si="19"/>
        <v>17444.207787524145</v>
      </c>
      <c r="AA24" s="243">
        <f t="shared" si="4"/>
        <v>2899.556586605418</v>
      </c>
      <c r="AB24" s="243">
        <f t="shared" si="0"/>
        <v>6793.3987008771737</v>
      </c>
      <c r="AC24" s="243">
        <f t="shared" si="1"/>
        <v>1811.5729869005797</v>
      </c>
      <c r="AD24" s="243">
        <f t="shared" si="5"/>
        <v>19.174213790638618</v>
      </c>
      <c r="AE24" s="244">
        <f t="shared" si="6"/>
        <v>7.0304532192100453</v>
      </c>
      <c r="AF24" s="223">
        <v>58322.499999999993</v>
      </c>
    </row>
    <row r="25" spans="1:32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460</v>
      </c>
      <c r="E25" s="164" t="s">
        <v>259</v>
      </c>
      <c r="F25" s="164" t="s">
        <v>151</v>
      </c>
      <c r="G25" s="16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43">
        <f t="shared" si="19"/>
        <v>29523.325306477593</v>
      </c>
      <c r="AA25" s="243">
        <f t="shared" si="4"/>
        <v>4907.3339066801718</v>
      </c>
      <c r="AB25" s="243">
        <f t="shared" si="0"/>
        <v>11497.439277582984</v>
      </c>
      <c r="AC25" s="243">
        <f t="shared" si="1"/>
        <v>3065.9838073554624</v>
      </c>
      <c r="AD25" s="243">
        <f t="shared" si="5"/>
        <v>32.451261652697696</v>
      </c>
      <c r="AE25" s="244">
        <f t="shared" si="6"/>
        <v>11.898640509840554</v>
      </c>
      <c r="AF25" s="223">
        <v>98707.499999999985</v>
      </c>
    </row>
    <row r="26" spans="1:32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460</v>
      </c>
      <c r="E26" s="164" t="s">
        <v>259</v>
      </c>
      <c r="F26" s="164" t="s">
        <v>150</v>
      </c>
      <c r="G26" s="16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43">
        <f t="shared" si="19"/>
        <v>34949.730892403386</v>
      </c>
      <c r="AA26" s="243">
        <f t="shared" si="4"/>
        <v>5809.3049362569009</v>
      </c>
      <c r="AB26" s="243">
        <f t="shared" si="0"/>
        <v>13610.675780316305</v>
      </c>
      <c r="AC26" s="243">
        <f t="shared" si="1"/>
        <v>3629.5135414176816</v>
      </c>
      <c r="AD26" s="243">
        <f t="shared" si="5"/>
        <v>38.415823763318144</v>
      </c>
      <c r="AE26" s="244">
        <f t="shared" si="6"/>
        <v>14.08561804903243</v>
      </c>
      <c r="AF26" s="223">
        <v>116849.99999999999</v>
      </c>
    </row>
    <row r="27" spans="1:32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460</v>
      </c>
      <c r="E27" s="164" t="s">
        <v>260</v>
      </c>
      <c r="F27" s="164" t="s">
        <v>149</v>
      </c>
      <c r="G27" s="16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43">
        <f t="shared" si="19"/>
        <v>38935.226520484473</v>
      </c>
      <c r="AA27" s="243">
        <f t="shared" si="4"/>
        <v>6471.7695342511088</v>
      </c>
      <c r="AB27" s="243">
        <f t="shared" si="0"/>
        <v>15162.770386843604</v>
      </c>
      <c r="AC27" s="243">
        <f t="shared" si="1"/>
        <v>4043.4054364916278</v>
      </c>
      <c r="AD27" s="243">
        <f t="shared" si="5"/>
        <v>42.796575595977238</v>
      </c>
      <c r="AE27" s="244">
        <f t="shared" si="6"/>
        <v>15.69187273883438</v>
      </c>
      <c r="AF27" s="223">
        <v>130174.99999999999</v>
      </c>
    </row>
    <row r="28" spans="1:32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460</v>
      </c>
      <c r="E28" s="164" t="s">
        <v>260</v>
      </c>
      <c r="F28" s="164" t="s">
        <v>148</v>
      </c>
      <c r="G28" s="16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43">
        <f t="shared" si="19"/>
        <v>43840.451908891962</v>
      </c>
      <c r="AA28" s="243">
        <f t="shared" si="4"/>
        <v>7287.1105779362888</v>
      </c>
      <c r="AB28" s="243">
        <f t="shared" si="0"/>
        <v>17073.040671800278</v>
      </c>
      <c r="AC28" s="243">
        <f t="shared" si="1"/>
        <v>4552.8108458134075</v>
      </c>
      <c r="AD28" s="243">
        <f t="shared" si="5"/>
        <v>48.18827015924996</v>
      </c>
      <c r="AE28" s="244">
        <f t="shared" si="6"/>
        <v>17.668801587821385</v>
      </c>
      <c r="AF28" s="223">
        <v>146575</v>
      </c>
    </row>
    <row r="29" spans="1:32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460</v>
      </c>
      <c r="E29" s="164" t="s">
        <v>261</v>
      </c>
      <c r="F29" s="164" t="s">
        <v>147</v>
      </c>
      <c r="G29" s="16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43">
        <f>((0.976-0.119*(L29^0.5)-0.0019*(M29^0.5))^2)*H29</f>
        <v>37306.006686750472</v>
      </c>
      <c r="AA29" s="243">
        <f t="shared" si="4"/>
        <v>8700.9995223749665</v>
      </c>
      <c r="AB29" s="243">
        <f t="shared" si="0"/>
        <v>17678.340601807544</v>
      </c>
      <c r="AC29" s="243">
        <f t="shared" si="1"/>
        <v>4714.2241604820119</v>
      </c>
      <c r="AD29" s="243">
        <f t="shared" si="5"/>
        <v>51.82260714110754</v>
      </c>
      <c r="AE29" s="244">
        <f t="shared" si="6"/>
        <v>18.528641426821821</v>
      </c>
      <c r="AF29" s="223">
        <v>159900</v>
      </c>
    </row>
    <row r="30" spans="1:32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460</v>
      </c>
      <c r="E30" s="164" t="s">
        <v>261</v>
      </c>
      <c r="F30" s="164" t="s">
        <v>146</v>
      </c>
      <c r="G30" s="164" t="str">
        <f t="shared" si="2"/>
        <v>Tractor (160-179 hp) MFWD 170</v>
      </c>
      <c r="H30" s="223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43">
        <f t="shared" ref="Z30:Z40" si="20">((0.976-0.119*(L30^0.5)-0.0019*(M30^0.5))^2)*H30</f>
        <v>37306.006686750472</v>
      </c>
      <c r="AA30" s="243">
        <f t="shared" si="4"/>
        <v>8700.9995223749665</v>
      </c>
      <c r="AB30" s="243">
        <f t="shared" si="0"/>
        <v>17678.340601807544</v>
      </c>
      <c r="AC30" s="243">
        <f t="shared" si="1"/>
        <v>4714.2241604820119</v>
      </c>
      <c r="AD30" s="243">
        <f t="shared" si="5"/>
        <v>51.82260714110754</v>
      </c>
      <c r="AE30" s="244">
        <f t="shared" si="6"/>
        <v>18.528641426821821</v>
      </c>
      <c r="AF30" s="223">
        <v>159900</v>
      </c>
    </row>
    <row r="31" spans="1:32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460</v>
      </c>
      <c r="E31" s="164" t="s">
        <v>262</v>
      </c>
      <c r="F31" s="164" t="s">
        <v>145</v>
      </c>
      <c r="G31" s="16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43">
        <f t="shared" si="20"/>
        <v>39936.558440303386</v>
      </c>
      <c r="AA31" s="243">
        <f t="shared" si="4"/>
        <v>9314.5315399783303</v>
      </c>
      <c r="AB31" s="243">
        <f t="shared" si="0"/>
        <v>18924.890259627304</v>
      </c>
      <c r="AC31" s="243">
        <f t="shared" si="1"/>
        <v>5046.6374025672812</v>
      </c>
      <c r="AD31" s="243">
        <f t="shared" si="5"/>
        <v>55.476765336954848</v>
      </c>
      <c r="AE31" s="244">
        <f t="shared" si="6"/>
        <v>19.835148194097705</v>
      </c>
      <c r="AF31" s="223">
        <v>171174.99999999997</v>
      </c>
    </row>
    <row r="32" spans="1:32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460</v>
      </c>
      <c r="E32" s="164" t="s">
        <v>263</v>
      </c>
      <c r="F32" s="164" t="s">
        <v>144</v>
      </c>
      <c r="G32" s="16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43">
        <f t="shared" si="20"/>
        <v>54045.881482087221</v>
      </c>
      <c r="AA32" s="243">
        <f t="shared" si="4"/>
        <v>12605.294179850913</v>
      </c>
      <c r="AB32" s="243">
        <f t="shared" si="0"/>
        <v>25610.929333387845</v>
      </c>
      <c r="AC32" s="243">
        <f t="shared" si="1"/>
        <v>6829.581155570093</v>
      </c>
      <c r="AD32" s="243">
        <f t="shared" si="5"/>
        <v>75.076341114681412</v>
      </c>
      <c r="AE32" s="244">
        <f t="shared" si="6"/>
        <v>26.842775400395695</v>
      </c>
      <c r="AF32" s="223">
        <v>231649.99999999997</v>
      </c>
    </row>
    <row r="33" spans="1:32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460</v>
      </c>
      <c r="E33" s="164" t="s">
        <v>263</v>
      </c>
      <c r="F33" s="164" t="s">
        <v>143</v>
      </c>
      <c r="G33" s="16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43">
        <f t="shared" si="20"/>
        <v>66242.075975832558</v>
      </c>
      <c r="AA33" s="243">
        <f t="shared" si="4"/>
        <v>15449.851716011961</v>
      </c>
      <c r="AB33" s="243">
        <f t="shared" si="0"/>
        <v>31390.386837824928</v>
      </c>
      <c r="AC33" s="243">
        <f t="shared" si="1"/>
        <v>8370.7698234199815</v>
      </c>
      <c r="AD33" s="243">
        <f t="shared" si="5"/>
        <v>92.018347295428129</v>
      </c>
      <c r="AE33" s="244">
        <f t="shared" si="6"/>
        <v>32.900215866856698</v>
      </c>
      <c r="AF33" s="223">
        <v>283925</v>
      </c>
    </row>
    <row r="34" spans="1:32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460</v>
      </c>
      <c r="E34" s="164" t="s">
        <v>264</v>
      </c>
      <c r="F34" s="164" t="s">
        <v>142</v>
      </c>
      <c r="G34" s="164" t="str">
        <f t="shared" si="2"/>
        <v>Tractor (250-349 hp) 4WD 300</v>
      </c>
      <c r="H34" s="223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43">
        <f t="shared" si="20"/>
        <v>66242.075975832558</v>
      </c>
      <c r="AA34" s="243">
        <f t="shared" si="4"/>
        <v>15449.851716011961</v>
      </c>
      <c r="AB34" s="243">
        <f t="shared" si="0"/>
        <v>31390.386837824928</v>
      </c>
      <c r="AC34" s="243">
        <f t="shared" si="1"/>
        <v>8370.7698234199815</v>
      </c>
      <c r="AD34" s="243">
        <f t="shared" si="5"/>
        <v>92.018347295428129</v>
      </c>
      <c r="AE34" s="244">
        <f t="shared" si="6"/>
        <v>32.900215866856698</v>
      </c>
      <c r="AF34" s="223">
        <v>283925</v>
      </c>
    </row>
    <row r="35" spans="1:32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460</v>
      </c>
      <c r="E35" s="164" t="s">
        <v>264</v>
      </c>
      <c r="F35" s="164" t="s">
        <v>141</v>
      </c>
      <c r="G35" s="164" t="str">
        <f t="shared" si="2"/>
        <v>Tractor (250-349 hp) MFWD 300</v>
      </c>
      <c r="H35" s="223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43">
        <f t="shared" si="20"/>
        <v>67198.6402498518</v>
      </c>
      <c r="AA35" s="243">
        <f t="shared" si="4"/>
        <v>15672.954267867728</v>
      </c>
      <c r="AB35" s="243">
        <f t="shared" si="0"/>
        <v>31843.677622486663</v>
      </c>
      <c r="AC35" s="243">
        <f t="shared" si="1"/>
        <v>8491.6473659964431</v>
      </c>
      <c r="AD35" s="243">
        <f t="shared" si="5"/>
        <v>93.347132093918049</v>
      </c>
      <c r="AE35" s="244">
        <f t="shared" si="6"/>
        <v>33.375309236775188</v>
      </c>
      <c r="AF35" s="223">
        <v>288025</v>
      </c>
    </row>
    <row r="36" spans="1:32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460</v>
      </c>
      <c r="E36" s="164" t="s">
        <v>264</v>
      </c>
      <c r="F36" s="164" t="s">
        <v>140</v>
      </c>
      <c r="G36" s="164" t="str">
        <f t="shared" si="2"/>
        <v>Tractor (250-349 hp) Track 300</v>
      </c>
      <c r="H36" s="223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43">
        <f t="shared" si="20"/>
        <v>64807.229564803703</v>
      </c>
      <c r="AA36" s="243">
        <f t="shared" si="4"/>
        <v>15115.197888228306</v>
      </c>
      <c r="AB36" s="243">
        <f t="shared" si="0"/>
        <v>30710.450660832332</v>
      </c>
      <c r="AC36" s="243">
        <f t="shared" si="1"/>
        <v>8189.4535095552892</v>
      </c>
      <c r="AD36" s="243">
        <f t="shared" si="5"/>
        <v>90.02517009769322</v>
      </c>
      <c r="AE36" s="244">
        <f t="shared" si="6"/>
        <v>32.187575811978938</v>
      </c>
      <c r="AF36" s="223">
        <v>277775</v>
      </c>
    </row>
    <row r="37" spans="1:32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460</v>
      </c>
      <c r="E37" s="164" t="s">
        <v>265</v>
      </c>
      <c r="F37" s="164" t="s">
        <v>139</v>
      </c>
      <c r="G37" s="164" t="str">
        <f t="shared" si="2"/>
        <v>Tractor (350-449 hp) 4WD 400</v>
      </c>
      <c r="H37" s="223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43">
        <f t="shared" si="20"/>
        <v>74851.154442005747</v>
      </c>
      <c r="AA37" s="243">
        <f t="shared" si="4"/>
        <v>17457.774682713876</v>
      </c>
      <c r="AB37" s="243">
        <f t="shared" si="0"/>
        <v>35470.003899780517</v>
      </c>
      <c r="AC37" s="243">
        <f t="shared" si="1"/>
        <v>9458.6677066081375</v>
      </c>
      <c r="AD37" s="243">
        <f t="shared" si="5"/>
        <v>103.97741048183755</v>
      </c>
      <c r="AE37" s="244">
        <f t="shared" si="6"/>
        <v>37.17605619612327</v>
      </c>
      <c r="AF37" s="223">
        <v>320825</v>
      </c>
    </row>
    <row r="38" spans="1:32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460</v>
      </c>
      <c r="E38" s="164" t="s">
        <v>265</v>
      </c>
      <c r="F38" s="164" t="s">
        <v>138</v>
      </c>
      <c r="G38" s="164" t="str">
        <f t="shared" si="2"/>
        <v>Tractor (350-449 hp) Track 400</v>
      </c>
      <c r="H38" s="223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43">
        <f t="shared" si="20"/>
        <v>87047.348935751099</v>
      </c>
      <c r="AA38" s="243">
        <f t="shared" si="4"/>
        <v>20302.332218874919</v>
      </c>
      <c r="AB38" s="243">
        <f t="shared" si="0"/>
        <v>41249.461404217604</v>
      </c>
      <c r="AC38" s="243">
        <f t="shared" si="1"/>
        <v>10999.856374458028</v>
      </c>
      <c r="AD38" s="243">
        <f t="shared" si="5"/>
        <v>120.91941666258427</v>
      </c>
      <c r="AE38" s="244">
        <f t="shared" si="6"/>
        <v>43.233496662584272</v>
      </c>
      <c r="AF38" s="223">
        <v>373099.99999999994</v>
      </c>
    </row>
    <row r="39" spans="1:32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460</v>
      </c>
      <c r="E39" s="164" t="s">
        <v>266</v>
      </c>
      <c r="F39" s="164" t="s">
        <v>137</v>
      </c>
      <c r="G39" s="164" t="str">
        <f t="shared" si="2"/>
        <v>Tractor (450-550 hp) 4WD 500</v>
      </c>
      <c r="H39" s="223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43">
        <f t="shared" si="20"/>
        <v>95417.28633341947</v>
      </c>
      <c r="AA39" s="243">
        <f t="shared" si="4"/>
        <v>22254.479547612893</v>
      </c>
      <c r="AB39" s="243">
        <f t="shared" si="0"/>
        <v>45215.755770007752</v>
      </c>
      <c r="AC39" s="243">
        <f t="shared" si="1"/>
        <v>12057.534872002068</v>
      </c>
      <c r="AD39" s="243">
        <f t="shared" si="5"/>
        <v>132.54628364937119</v>
      </c>
      <c r="AE39" s="244">
        <f t="shared" si="6"/>
        <v>47.390563649371188</v>
      </c>
      <c r="AF39" s="223">
        <v>408974.99999999994</v>
      </c>
    </row>
    <row r="40" spans="1:32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460</v>
      </c>
      <c r="E40" s="164" t="s">
        <v>266</v>
      </c>
      <c r="F40" s="164" t="s">
        <v>136</v>
      </c>
      <c r="G40" s="164" t="str">
        <f t="shared" si="2"/>
        <v>Tractor (450-550 hp) Track 500</v>
      </c>
      <c r="H40" s="223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43">
        <f t="shared" si="20"/>
        <v>86329.92573023666</v>
      </c>
      <c r="AA40" s="243">
        <f t="shared" si="4"/>
        <v>20135.005304983093</v>
      </c>
      <c r="AB40" s="243">
        <f t="shared" si="0"/>
        <v>40909.493315721302</v>
      </c>
      <c r="AC40" s="243">
        <f t="shared" si="1"/>
        <v>10909.198217525682</v>
      </c>
      <c r="AD40" s="243">
        <f t="shared" si="5"/>
        <v>119.92282806371681</v>
      </c>
      <c r="AE40" s="244">
        <f t="shared" si="6"/>
        <v>42.877176635145375</v>
      </c>
      <c r="AF40" s="223">
        <v>370024.99999999994</v>
      </c>
    </row>
    <row r="41" spans="1:32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460</v>
      </c>
      <c r="E41" s="164" t="s">
        <v>215</v>
      </c>
      <c r="F41" s="164" t="s">
        <v>135</v>
      </c>
      <c r="G41" s="164" t="str">
        <f t="shared" si="2"/>
        <v>Utility Vehicle 500 CC</v>
      </c>
      <c r="H41" s="223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43">
        <f>((0.786-0.063*(L41^0.5)-0.0033*(M41^0.5))^2)*H41</f>
        <v>1681.4975779439137</v>
      </c>
      <c r="AA41" s="243">
        <f t="shared" si="4"/>
        <v>353.46445871829189</v>
      </c>
      <c r="AB41" s="243">
        <f t="shared" si="0"/>
        <v>748.03478201495216</v>
      </c>
      <c r="AC41" s="243">
        <f t="shared" si="1"/>
        <v>199.47594187065394</v>
      </c>
      <c r="AD41" s="243">
        <f t="shared" si="5"/>
        <v>6.5048759130194904</v>
      </c>
      <c r="AE41" s="244">
        <f t="shared" si="6"/>
        <v>2.39096091301949</v>
      </c>
      <c r="AF41" s="223">
        <v>6662.4999999999991</v>
      </c>
    </row>
    <row r="42" spans="1:32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460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43">
        <f t="shared" ref="Z42:Z43" si="21">((0.786-0.063*(L42^0.5)-0.0033*(M42^0.5))^2)*H42</f>
        <v>2974.9572532853858</v>
      </c>
      <c r="AA42" s="243">
        <f t="shared" si="4"/>
        <v>625.36019619390106</v>
      </c>
      <c r="AB42" s="243">
        <f t="shared" si="0"/>
        <v>1323.4461527956846</v>
      </c>
      <c r="AC42" s="243">
        <f t="shared" si="1"/>
        <v>352.91897407884926</v>
      </c>
      <c r="AD42" s="243">
        <f t="shared" si="5"/>
        <v>11.508626615342175</v>
      </c>
      <c r="AE42" s="244">
        <f t="shared" si="6"/>
        <v>4.2301616153421753</v>
      </c>
      <c r="AF42" s="223">
        <v>11787.499999999998</v>
      </c>
    </row>
    <row r="43" spans="1:32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460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43">
        <f t="shared" si="21"/>
        <v>3699.2946714766099</v>
      </c>
      <c r="AA43" s="243">
        <f t="shared" si="4"/>
        <v>777.62180918024217</v>
      </c>
      <c r="AB43" s="243">
        <f t="shared" si="0"/>
        <v>1645.6765204328949</v>
      </c>
      <c r="AC43" s="243">
        <f t="shared" si="1"/>
        <v>438.84707211543866</v>
      </c>
      <c r="AD43" s="243">
        <f t="shared" si="5"/>
        <v>14.310727008642878</v>
      </c>
      <c r="AE43" s="244">
        <f t="shared" si="6"/>
        <v>5.2601140086428781</v>
      </c>
      <c r="AF43" s="223">
        <v>14657.499999999998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.28515625" style="1" bestFit="1" customWidth="1"/>
    <col min="2" max="2" width="36.140625" style="1" bestFit="1" customWidth="1"/>
    <col min="3" max="3" width="3.85546875" style="164" bestFit="1" customWidth="1"/>
    <col min="4" max="4" width="2.28515625" style="164" bestFit="1" customWidth="1"/>
    <col min="5" max="5" width="13.140625" style="164" bestFit="1" customWidth="1"/>
    <col min="6" max="6" width="7.5703125" style="164" bestFit="1" customWidth="1"/>
    <col min="7" max="7" width="19.7109375" style="164" bestFit="1" customWidth="1"/>
    <col min="8" max="8" width="7" style="223" bestFit="1" customWidth="1"/>
    <col min="9" max="9" width="7" style="28" bestFit="1" customWidth="1"/>
    <col min="10" max="11" width="6" style="1" bestFit="1" customWidth="1"/>
    <col min="12" max="12" width="3.28515625" style="1" bestFit="1" customWidth="1"/>
    <col min="13" max="13" width="8.140625" style="1" bestFit="1" customWidth="1"/>
    <col min="14" max="14" width="5.7109375" style="1" bestFit="1" customWidth="1"/>
    <col min="15" max="15" width="6.28515625" style="1" bestFit="1" customWidth="1"/>
    <col min="16" max="16" width="6" style="1" bestFit="1" customWidth="1"/>
    <col min="17" max="17" width="6.28515625" style="1" bestFit="1" customWidth="1"/>
    <col min="18" max="19" width="6" style="1" bestFit="1" customWidth="1"/>
    <col min="20" max="20" width="5.5703125" style="1" bestFit="1" customWidth="1"/>
    <col min="21" max="22" width="4.85546875" style="1" bestFit="1" customWidth="1"/>
    <col min="23" max="23" width="9.42578125" style="1" bestFit="1" customWidth="1"/>
    <col min="24" max="24" width="8.5703125" style="1" bestFit="1" customWidth="1"/>
    <col min="25" max="25" width="9.42578125" style="1" bestFit="1" customWidth="1"/>
    <col min="26" max="26" width="9.42578125" style="5" bestFit="1" customWidth="1"/>
    <col min="27" max="27" width="10.5703125" style="1" bestFit="1" customWidth="1"/>
    <col min="28" max="28" width="9.42578125" style="1" bestFit="1" customWidth="1"/>
    <col min="29" max="29" width="10.5703125" style="1" bestFit="1" customWidth="1"/>
    <col min="30" max="30" width="9.42578125" style="1" bestFit="1" customWidth="1"/>
    <col min="31" max="31" width="9.5703125" style="1" bestFit="1" customWidth="1"/>
    <col min="32" max="32" width="10.5703125" style="1" bestFit="1" customWidth="1"/>
    <col min="33" max="33" width="9.42578125" style="5" bestFit="1" customWidth="1"/>
    <col min="34" max="16384" width="8.85546875" style="1"/>
  </cols>
  <sheetData>
    <row r="1" spans="1:36" x14ac:dyDescent="0.25">
      <c r="A1" s="277" t="s">
        <v>466</v>
      </c>
      <c r="B1" s="277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5" t="s">
        <v>130</v>
      </c>
      <c r="T2" s="275"/>
      <c r="U2" s="275"/>
      <c r="V2" s="275"/>
      <c r="W2" s="275"/>
      <c r="X2" s="275"/>
      <c r="Y2" s="276" t="s">
        <v>129</v>
      </c>
      <c r="Z2" s="276"/>
    </row>
    <row r="3" spans="1:36" s="15" customFormat="1" ht="10.15" customHeight="1" x14ac:dyDescent="0.2">
      <c r="A3" s="26" t="s">
        <v>459</v>
      </c>
      <c r="B3" s="26" t="s">
        <v>127</v>
      </c>
      <c r="C3" s="166" t="s">
        <v>128</v>
      </c>
      <c r="D3" s="166" t="s">
        <v>461</v>
      </c>
      <c r="E3" s="167" t="s">
        <v>126</v>
      </c>
      <c r="F3" s="167" t="s">
        <v>125</v>
      </c>
      <c r="G3" s="167" t="s">
        <v>462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460</v>
      </c>
      <c r="E4" s="185" t="s">
        <v>216</v>
      </c>
      <c r="F4" s="185" t="s">
        <v>227</v>
      </c>
      <c r="G4" s="16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9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9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460</v>
      </c>
      <c r="E5" s="185" t="s">
        <v>216</v>
      </c>
      <c r="F5" s="185" t="s">
        <v>228</v>
      </c>
      <c r="G5" s="16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9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95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460</v>
      </c>
      <c r="E6" s="185" t="s">
        <v>216</v>
      </c>
      <c r="F6" s="185" t="s">
        <v>229</v>
      </c>
      <c r="G6" s="16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9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95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460</v>
      </c>
      <c r="E7" s="185" t="s">
        <v>216</v>
      </c>
      <c r="F7" s="185" t="s">
        <v>230</v>
      </c>
      <c r="G7" s="16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9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95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460</v>
      </c>
      <c r="E8" s="185" t="s">
        <v>216</v>
      </c>
      <c r="F8" s="185" t="s">
        <v>231</v>
      </c>
      <c r="G8" s="16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9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95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460</v>
      </c>
      <c r="E9" s="185" t="s">
        <v>216</v>
      </c>
      <c r="F9" s="185" t="s">
        <v>232</v>
      </c>
      <c r="G9" s="16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9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95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460</v>
      </c>
      <c r="E10" s="185" t="s">
        <v>216</v>
      </c>
      <c r="F10" s="185" t="s">
        <v>233</v>
      </c>
      <c r="G10" s="16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9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95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460</v>
      </c>
      <c r="E11" s="185" t="s">
        <v>216</v>
      </c>
      <c r="F11" s="185" t="s">
        <v>234</v>
      </c>
      <c r="G11" s="16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9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95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460</v>
      </c>
      <c r="E12" s="185" t="s">
        <v>216</v>
      </c>
      <c r="F12" s="185" t="s">
        <v>235</v>
      </c>
      <c r="G12" s="16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9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95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460</v>
      </c>
      <c r="E13" s="185" t="s">
        <v>217</v>
      </c>
      <c r="F13" s="185" t="s">
        <v>236</v>
      </c>
      <c r="G13" s="16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9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95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460</v>
      </c>
      <c r="E14" s="185" t="s">
        <v>217</v>
      </c>
      <c r="F14" s="185" t="s">
        <v>237</v>
      </c>
      <c r="G14" s="16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9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95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460</v>
      </c>
      <c r="E15" s="185" t="s">
        <v>217</v>
      </c>
      <c r="F15" s="185" t="s">
        <v>238</v>
      </c>
      <c r="G15" s="16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9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95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460</v>
      </c>
      <c r="E16" s="185" t="s">
        <v>217</v>
      </c>
      <c r="F16" s="185" t="s">
        <v>239</v>
      </c>
      <c r="G16" s="16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9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95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460</v>
      </c>
      <c r="E17" s="185" t="s">
        <v>217</v>
      </c>
      <c r="F17" s="185" t="s">
        <v>240</v>
      </c>
      <c r="G17" s="16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9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95">
        <f t="shared" si="12"/>
        <v>567.84624000000008</v>
      </c>
    </row>
    <row r="18" spans="1:33" s="223" customFormat="1" x14ac:dyDescent="0.25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460</v>
      </c>
      <c r="E18" s="185" t="s">
        <v>476</v>
      </c>
      <c r="F18" s="185" t="s">
        <v>475</v>
      </c>
      <c r="G18" s="16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46">
        <f t="shared" si="3"/>
        <v>4.9988896400696996</v>
      </c>
      <c r="Y18" s="8">
        <f t="shared" si="4"/>
        <v>765</v>
      </c>
      <c r="Z18" s="19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95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460</v>
      </c>
      <c r="E19" s="185" t="s">
        <v>218</v>
      </c>
      <c r="F19" s="185" t="s">
        <v>241</v>
      </c>
      <c r="G19" s="16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9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95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460</v>
      </c>
      <c r="E20" s="185" t="s">
        <v>219</v>
      </c>
      <c r="F20" s="185" t="s">
        <v>242</v>
      </c>
      <c r="G20" s="16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9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95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460</v>
      </c>
      <c r="E21" s="186" t="s">
        <v>220</v>
      </c>
      <c r="F21" s="186" t="s">
        <v>243</v>
      </c>
      <c r="G21" s="16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9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96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460</v>
      </c>
      <c r="E22" s="185" t="s">
        <v>220</v>
      </c>
      <c r="F22" s="185" t="s">
        <v>244</v>
      </c>
      <c r="G22" s="16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9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95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460</v>
      </c>
      <c r="E23" s="185" t="s">
        <v>221</v>
      </c>
      <c r="F23" s="185" t="s">
        <v>245</v>
      </c>
      <c r="G23" s="16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9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95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460</v>
      </c>
      <c r="E24" s="185" t="s">
        <v>222</v>
      </c>
      <c r="F24" s="185" t="s">
        <v>246</v>
      </c>
      <c r="G24" s="16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9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95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460</v>
      </c>
      <c r="E25" s="185" t="s">
        <v>222</v>
      </c>
      <c r="F25" s="185" t="s">
        <v>247</v>
      </c>
      <c r="G25" s="16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9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95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460</v>
      </c>
      <c r="E26" s="185" t="s">
        <v>223</v>
      </c>
      <c r="F26" s="185" t="s">
        <v>248</v>
      </c>
      <c r="G26" s="16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9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95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460</v>
      </c>
      <c r="E27" s="185" t="s">
        <v>223</v>
      </c>
      <c r="F27" s="185" t="s">
        <v>249</v>
      </c>
      <c r="G27" s="16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9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95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460</v>
      </c>
      <c r="E28" s="185" t="s">
        <v>224</v>
      </c>
      <c r="F28" s="185" t="s">
        <v>250</v>
      </c>
      <c r="G28" s="16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9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95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460</v>
      </c>
      <c r="E29" s="185" t="s">
        <v>225</v>
      </c>
      <c r="F29" s="185" t="s">
        <v>251</v>
      </c>
      <c r="G29" s="16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9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95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460</v>
      </c>
      <c r="E30" s="185" t="s">
        <v>226</v>
      </c>
      <c r="F30" s="185" t="s">
        <v>252</v>
      </c>
      <c r="G30" s="16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9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95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460</v>
      </c>
      <c r="E31" s="185" t="s">
        <v>215</v>
      </c>
      <c r="F31" s="185" t="s">
        <v>253</v>
      </c>
      <c r="G31" s="16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9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95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460</v>
      </c>
      <c r="E32" s="185" t="s">
        <v>215</v>
      </c>
      <c r="F32" s="185" t="s">
        <v>8</v>
      </c>
      <c r="G32" s="16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9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95">
        <f t="shared" si="12"/>
        <v>12.898104</v>
      </c>
    </row>
    <row r="33" spans="4:7" x14ac:dyDescent="0.25">
      <c r="D33" s="164" t="s">
        <v>460</v>
      </c>
      <c r="G33" s="164" t="str">
        <f t="shared" si="14"/>
        <v/>
      </c>
    </row>
    <row r="34" spans="4:7" x14ac:dyDescent="0.25">
      <c r="D34" s="164" t="s">
        <v>460</v>
      </c>
      <c r="G34" s="164" t="str">
        <f t="shared" si="14"/>
        <v/>
      </c>
    </row>
    <row r="35" spans="4:7" x14ac:dyDescent="0.25">
      <c r="D35" s="164" t="s">
        <v>460</v>
      </c>
      <c r="G35" s="164" t="str">
        <f t="shared" si="14"/>
        <v/>
      </c>
    </row>
    <row r="36" spans="4:7" x14ac:dyDescent="0.25">
      <c r="D36" s="164" t="s">
        <v>460</v>
      </c>
      <c r="G36" s="164" t="str">
        <f t="shared" si="14"/>
        <v/>
      </c>
    </row>
    <row r="37" spans="4:7" x14ac:dyDescent="0.25">
      <c r="D37" s="164" t="s">
        <v>460</v>
      </c>
      <c r="G37" s="164" t="str">
        <f t="shared" si="14"/>
        <v/>
      </c>
    </row>
    <row r="38" spans="4:7" x14ac:dyDescent="0.25">
      <c r="D38" s="164" t="s">
        <v>460</v>
      </c>
      <c r="G38" s="164" t="str">
        <f t="shared" si="14"/>
        <v/>
      </c>
    </row>
    <row r="39" spans="4:7" x14ac:dyDescent="0.25">
      <c r="D39" s="164" t="s">
        <v>460</v>
      </c>
      <c r="G39" s="164" t="str">
        <f t="shared" si="14"/>
        <v/>
      </c>
    </row>
    <row r="40" spans="4:7" x14ac:dyDescent="0.25">
      <c r="D40" s="164" t="s">
        <v>460</v>
      </c>
      <c r="G40" s="164" t="str">
        <f t="shared" si="14"/>
        <v/>
      </c>
    </row>
    <row r="41" spans="4:7" x14ac:dyDescent="0.25">
      <c r="D41" s="164" t="s">
        <v>460</v>
      </c>
      <c r="G41" s="164" t="str">
        <f t="shared" si="14"/>
        <v/>
      </c>
    </row>
    <row r="42" spans="4:7" x14ac:dyDescent="0.25">
      <c r="D42" s="164" t="s">
        <v>460</v>
      </c>
      <c r="G42" s="164" t="str">
        <f t="shared" si="14"/>
        <v/>
      </c>
    </row>
    <row r="43" spans="4:7" x14ac:dyDescent="0.25">
      <c r="D43" s="164" t="s">
        <v>460</v>
      </c>
      <c r="G43" s="164" t="str">
        <f t="shared" si="14"/>
        <v/>
      </c>
    </row>
    <row r="44" spans="4:7" x14ac:dyDescent="0.25">
      <c r="D44" s="164" t="s">
        <v>460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2015-11-13T21:50:07Z</cp:lastPrinted>
  <dcterms:created xsi:type="dcterms:W3CDTF">2010-11-24T19:49:39Z</dcterms:created>
  <dcterms:modified xsi:type="dcterms:W3CDTF">2016-01-23T18:46:45Z</dcterms:modified>
</cp:coreProperties>
</file>